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55" windowHeight="7935" firstSheet="4" activeTab="7"/>
  </bookViews>
  <sheets>
    <sheet name="Cronograma" sheetId="1" r:id="rId1"/>
    <sheet name="CUADRO 1 (Resumen ejecutivo)" sheetId="4" r:id="rId2"/>
    <sheet name="CUADRO 2 (Retrib titular c_IVA)" sheetId="5" r:id="rId3"/>
    <sheet name="CUADRO 3 (Participación YPFB)" sheetId="6" r:id="rId4"/>
    <sheet name="ANEXO 1" sheetId="7" r:id="rId5"/>
    <sheet name="ANEXO 2 (CRt _GDTt)" sheetId="8" r:id="rId6"/>
    <sheet name="ANEXO 2 b (GNAF)" sheetId="9" r:id="rId7"/>
    <sheet name="ANEXOS TITULARES (28 este mes)" sheetId="1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m" localSheetId="6">#REF!</definedName>
    <definedName name="\m" localSheetId="7">#REF!</definedName>
    <definedName name="__________DGS1" localSheetId="6">#REF!</definedName>
    <definedName name="__________EGS1" localSheetId="6">#REF!</definedName>
    <definedName name="__________EGS2" localSheetId="6">#REF!</definedName>
    <definedName name="__________EGS3" localSheetId="6">#REF!</definedName>
    <definedName name="__________q1" localSheetId="6" hidden="1">{#N/A,#N/A,FALSE,"Audit Program";#N/A,#N/A,FALSE,"T&amp;D Total";#N/A,#N/A,FALSE,"LNG Total";#N/A,#N/A,FALSE,"Power Total";#N/A,#N/A,FALSE,"Other Total";#N/A,#N/A,FALSE,"E&amp;P Total"}</definedName>
    <definedName name="__________q2" localSheetId="6" hidden="1">{#N/A,#N/A,FALSE,"Title";#N/A,#N/A,FALSE,"Corp b sheet";#N/A,#N/A,FALSE,"MODIFIED Pl";#N/A,#N/A,FALSE,"Balance Sheet";#N/A,#N/A,FALSE,"Profit and Loss";#N/A,#N/A,FALSE,"Supplement info";#N/A,#N/A,FALSE,"Cashflow";#N/A,#N/A,FALSE,"Asspc Co - Inv Schedule";#N/A,#N/A,FALSE,"kpi"}</definedName>
    <definedName name="_________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_______q4" localSheetId="6" hidden="1">{"Mar P&amp;L",#N/A,FALSE,"P&amp;L Mar";"MAR NW",#N/A,FALSE,"P&amp;L Mar";"MAR LNG",#N/A,FALSE,"P&amp;L Mar";"S&amp;E MAr",#N/A,FALSE,"P&amp;L Mar";#N/A,#N/A,FALSE,"Cash Mar";#N/A,#N/A,FALSE,"Invest Mar(2)"}</definedName>
    <definedName name="__________q5" localSheetId="6" hidden="1">{"Asset",#N/A,FALSE,"Asset";"KPIS",#N/A,FALSE,"Supporting KPIs";"Action",#N/A,FALSE,"Action plans"}</definedName>
    <definedName name="__________q6" localSheetId="6" hidden="1">{"Asset",#N/A,FALSE,"Asset";"KPIS",#N/A,FALSE,"Supporting KPIs";"Action",#N/A,FALSE,"Action plans"}</definedName>
    <definedName name="__________q7" localSheetId="6" hidden="1">{"Asset",#N/A,FALSE,"Asset";"KPIS",#N/A,FALSE,"Supporting KPIs";"Action",#N/A,FALSE,"Action plans"}</definedName>
    <definedName name="_________DGS1" localSheetId="6">#REF!</definedName>
    <definedName name="_________EGS1" localSheetId="6">#REF!</definedName>
    <definedName name="_________EGS2" localSheetId="6">#REF!</definedName>
    <definedName name="_________EGS3" localSheetId="6">#REF!</definedName>
    <definedName name="_________q1" localSheetId="6" hidden="1">{#N/A,#N/A,FALSE,"Audit Program";#N/A,#N/A,FALSE,"T&amp;D Total";#N/A,#N/A,FALSE,"LNG Total";#N/A,#N/A,FALSE,"Power Total";#N/A,#N/A,FALSE,"Other Total";#N/A,#N/A,FALSE,"E&amp;P Total"}</definedName>
    <definedName name="_________q2" localSheetId="6" hidden="1">{#N/A,#N/A,FALSE,"Title";#N/A,#N/A,FALSE,"Corp b sheet";#N/A,#N/A,FALSE,"MODIFIED Pl";#N/A,#N/A,FALSE,"Balance Sheet";#N/A,#N/A,FALSE,"Profit and Loss";#N/A,#N/A,FALSE,"Supplement info";#N/A,#N/A,FALSE,"Cashflow";#N/A,#N/A,FALSE,"Asspc Co - Inv Schedule";#N/A,#N/A,FALSE,"kpi"}</definedName>
    <definedName name="________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______q4" localSheetId="6" hidden="1">{"Mar P&amp;L",#N/A,FALSE,"P&amp;L Mar";"MAR NW",#N/A,FALSE,"P&amp;L Mar";"MAR LNG",#N/A,FALSE,"P&amp;L Mar";"S&amp;E MAr",#N/A,FALSE,"P&amp;L Mar";#N/A,#N/A,FALSE,"Cash Mar";#N/A,#N/A,FALSE,"Invest Mar(2)"}</definedName>
    <definedName name="_________q5" localSheetId="6" hidden="1">{"Asset",#N/A,FALSE,"Asset";"KPIS",#N/A,FALSE,"Supporting KPIs";"Action",#N/A,FALSE,"Action plans"}</definedName>
    <definedName name="_________q6" localSheetId="6" hidden="1">{"Asset",#N/A,FALSE,"Asset";"KPIS",#N/A,FALSE,"Supporting KPIs";"Action",#N/A,FALSE,"Action plans"}</definedName>
    <definedName name="_________q7" localSheetId="6" hidden="1">{"Asset",#N/A,FALSE,"Asset";"KPIS",#N/A,FALSE,"Supporting KPIs";"Action",#N/A,FALSE,"Action plans"}</definedName>
    <definedName name="________DGS1" localSheetId="6">#REF!</definedName>
    <definedName name="________EGS1" localSheetId="6">#REF!</definedName>
    <definedName name="________EGS2" localSheetId="6">#REF!</definedName>
    <definedName name="________EGS3" localSheetId="6">#REF!</definedName>
    <definedName name="________q1" localSheetId="6" hidden="1">{#N/A,#N/A,FALSE,"Audit Program";#N/A,#N/A,FALSE,"T&amp;D Total";#N/A,#N/A,FALSE,"LNG Total";#N/A,#N/A,FALSE,"Power Total";#N/A,#N/A,FALSE,"Other Total";#N/A,#N/A,FALSE,"E&amp;P Total"}</definedName>
    <definedName name="________q2" localSheetId="6" hidden="1">{#N/A,#N/A,FALSE,"Title";#N/A,#N/A,FALSE,"Corp b sheet";#N/A,#N/A,FALSE,"MODIFIED Pl";#N/A,#N/A,FALSE,"Balance Sheet";#N/A,#N/A,FALSE,"Profit and Loss";#N/A,#N/A,FALSE,"Supplement info";#N/A,#N/A,FALSE,"Cashflow";#N/A,#N/A,FALSE,"Asspc Co - Inv Schedule";#N/A,#N/A,FALSE,"kpi"}</definedName>
    <definedName name="_______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_____q4" localSheetId="6" hidden="1">{"Mar P&amp;L",#N/A,FALSE,"P&amp;L Mar";"MAR NW",#N/A,FALSE,"P&amp;L Mar";"MAR LNG",#N/A,FALSE,"P&amp;L Mar";"S&amp;E MAr",#N/A,FALSE,"P&amp;L Mar";#N/A,#N/A,FALSE,"Cash Mar";#N/A,#N/A,FALSE,"Invest Mar(2)"}</definedName>
    <definedName name="________q5" localSheetId="6" hidden="1">{"Asset",#N/A,FALSE,"Asset";"KPIS",#N/A,FALSE,"Supporting KPIs";"Action",#N/A,FALSE,"Action plans"}</definedName>
    <definedName name="________q6" localSheetId="6" hidden="1">{"Asset",#N/A,FALSE,"Asset";"KPIS",#N/A,FALSE,"Supporting KPIs";"Action",#N/A,FALSE,"Action plans"}</definedName>
    <definedName name="________q7" localSheetId="6" hidden="1">{"Asset",#N/A,FALSE,"Asset";"KPIS",#N/A,FALSE,"Supporting KPIs";"Action",#N/A,FALSE,"Action plans"}</definedName>
    <definedName name="_______DGS1" localSheetId="6">#REF!</definedName>
    <definedName name="_______EGS1" localSheetId="6">#REF!</definedName>
    <definedName name="_______EGS2" localSheetId="6">#REF!</definedName>
    <definedName name="_______EGS3" localSheetId="6">#REF!</definedName>
    <definedName name="_______q1" localSheetId="6" hidden="1">{#N/A,#N/A,FALSE,"Audit Program";#N/A,#N/A,FALSE,"T&amp;D Total";#N/A,#N/A,FALSE,"LNG Total";#N/A,#N/A,FALSE,"Power Total";#N/A,#N/A,FALSE,"Other Total";#N/A,#N/A,FALSE,"E&amp;P Total"}</definedName>
    <definedName name="_______q2" localSheetId="6" hidden="1">{#N/A,#N/A,FALSE,"Title";#N/A,#N/A,FALSE,"Corp b sheet";#N/A,#N/A,FALSE,"MODIFIED Pl";#N/A,#N/A,FALSE,"Balance Sheet";#N/A,#N/A,FALSE,"Profit and Loss";#N/A,#N/A,FALSE,"Supplement info";#N/A,#N/A,FALSE,"Cashflow";#N/A,#N/A,FALSE,"Asspc Co - Inv Schedule";#N/A,#N/A,FALSE,"kpi"}</definedName>
    <definedName name="______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____q4" localSheetId="6" hidden="1">{"Mar P&amp;L",#N/A,FALSE,"P&amp;L Mar";"MAR NW",#N/A,FALSE,"P&amp;L Mar";"MAR LNG",#N/A,FALSE,"P&amp;L Mar";"S&amp;E MAr",#N/A,FALSE,"P&amp;L Mar";#N/A,#N/A,FALSE,"Cash Mar";#N/A,#N/A,FALSE,"Invest Mar(2)"}</definedName>
    <definedName name="_______q5" localSheetId="6" hidden="1">{"Asset",#N/A,FALSE,"Asset";"KPIS",#N/A,FALSE,"Supporting KPIs";"Action",#N/A,FALSE,"Action plans"}</definedName>
    <definedName name="_______q6" localSheetId="6" hidden="1">{"Asset",#N/A,FALSE,"Asset";"KPIS",#N/A,FALSE,"Supporting KPIs";"Action",#N/A,FALSE,"Action plans"}</definedName>
    <definedName name="_______q7" localSheetId="6" hidden="1">{"Asset",#N/A,FALSE,"Asset";"KPIS",#N/A,FALSE,"Supporting KPIs";"Action",#N/A,FALSE,"Action plans"}</definedName>
    <definedName name="______DGS1" localSheetId="6">#REF!</definedName>
    <definedName name="______EGS1" localSheetId="6">#REF!</definedName>
    <definedName name="______EGS2" localSheetId="6">#REF!</definedName>
    <definedName name="______EGS3" localSheetId="6">#REF!</definedName>
    <definedName name="______q1" localSheetId="6" hidden="1">{#N/A,#N/A,FALSE,"Audit Program";#N/A,#N/A,FALSE,"T&amp;D Total";#N/A,#N/A,FALSE,"LNG Total";#N/A,#N/A,FALSE,"Power Total";#N/A,#N/A,FALSE,"Other Total";#N/A,#N/A,FALSE,"E&amp;P Total"}</definedName>
    <definedName name="______q2" localSheetId="6" hidden="1">{#N/A,#N/A,FALSE,"Title";#N/A,#N/A,FALSE,"Corp b sheet";#N/A,#N/A,FALSE,"MODIFIED Pl";#N/A,#N/A,FALSE,"Balance Sheet";#N/A,#N/A,FALSE,"Profit and Loss";#N/A,#N/A,FALSE,"Supplement info";#N/A,#N/A,FALSE,"Cashflow";#N/A,#N/A,FALSE,"Asspc Co - Inv Schedule";#N/A,#N/A,FALSE,"kpi"}</definedName>
    <definedName name="_____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___q4" localSheetId="6" hidden="1">{"Mar P&amp;L",#N/A,FALSE,"P&amp;L Mar";"MAR NW",#N/A,FALSE,"P&amp;L Mar";"MAR LNG",#N/A,FALSE,"P&amp;L Mar";"S&amp;E MAr",#N/A,FALSE,"P&amp;L Mar";#N/A,#N/A,FALSE,"Cash Mar";#N/A,#N/A,FALSE,"Invest Mar(2)"}</definedName>
    <definedName name="______q5" localSheetId="6" hidden="1">{"Asset",#N/A,FALSE,"Asset";"KPIS",#N/A,FALSE,"Supporting KPIs";"Action",#N/A,FALSE,"Action plans"}</definedName>
    <definedName name="______q6" localSheetId="6" hidden="1">{"Asset",#N/A,FALSE,"Asset";"KPIS",#N/A,FALSE,"Supporting KPIs";"Action",#N/A,FALSE,"Action plans"}</definedName>
    <definedName name="______q7" localSheetId="6" hidden="1">{"Asset",#N/A,FALSE,"Asset";"KPIS",#N/A,FALSE,"Supporting KPIs";"Action",#N/A,FALSE,"Action plans"}</definedName>
    <definedName name="_____DGS1" localSheetId="6">#REF!</definedName>
    <definedName name="_____EGS1" localSheetId="6">#REF!</definedName>
    <definedName name="_____EGS2" localSheetId="6">#REF!</definedName>
    <definedName name="_____EGS3" localSheetId="6">#REF!</definedName>
    <definedName name="_____q1" localSheetId="6" hidden="1">{#N/A,#N/A,FALSE,"Audit Program";#N/A,#N/A,FALSE,"T&amp;D Total";#N/A,#N/A,FALSE,"LNG Total";#N/A,#N/A,FALSE,"Power Total";#N/A,#N/A,FALSE,"Other Total";#N/A,#N/A,FALSE,"E&amp;P Total"}</definedName>
    <definedName name="_____q2" localSheetId="6" hidden="1">{#N/A,#N/A,FALSE,"Title";#N/A,#N/A,FALSE,"Corp b sheet";#N/A,#N/A,FALSE,"MODIFIED Pl";#N/A,#N/A,FALSE,"Balance Sheet";#N/A,#N/A,FALSE,"Profit and Loss";#N/A,#N/A,FALSE,"Supplement info";#N/A,#N/A,FALSE,"Cashflow";#N/A,#N/A,FALSE,"Asspc Co - Inv Schedule";#N/A,#N/A,FALSE,"kpi"}</definedName>
    <definedName name="____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__q4" localSheetId="6" hidden="1">{"Mar P&amp;L",#N/A,FALSE,"P&amp;L Mar";"MAR NW",#N/A,FALSE,"P&amp;L Mar";"MAR LNG",#N/A,FALSE,"P&amp;L Mar";"S&amp;E MAr",#N/A,FALSE,"P&amp;L Mar";#N/A,#N/A,FALSE,"Cash Mar";#N/A,#N/A,FALSE,"Invest Mar(2)"}</definedName>
    <definedName name="_____q5" localSheetId="6" hidden="1">{"Asset",#N/A,FALSE,"Asset";"KPIS",#N/A,FALSE,"Supporting KPIs";"Action",#N/A,FALSE,"Action plans"}</definedName>
    <definedName name="_____q6" localSheetId="6" hidden="1">{"Asset",#N/A,FALSE,"Asset";"KPIS",#N/A,FALSE,"Supporting KPIs";"Action",#N/A,FALSE,"Action plans"}</definedName>
    <definedName name="_____q7" localSheetId="6" hidden="1">{"Asset",#N/A,FALSE,"Asset";"KPIS",#N/A,FALSE,"Supporting KPIs";"Action",#N/A,FALSE,"Action plans"}</definedName>
    <definedName name="____DGS1" localSheetId="6">#REF!</definedName>
    <definedName name="____EGS1" localSheetId="6">#REF!</definedName>
    <definedName name="____EGS2" localSheetId="6">#REF!</definedName>
    <definedName name="____EGS3" localSheetId="6">#REF!</definedName>
    <definedName name="___DGS1" localSheetId="6">#REF!</definedName>
    <definedName name="___dgs2" localSheetId="6">#REF!</definedName>
    <definedName name="___EGS1" localSheetId="6">#REF!</definedName>
    <definedName name="___EGS2" localSheetId="6">#REF!</definedName>
    <definedName name="___EGS3" localSheetId="6">#REF!</definedName>
    <definedName name="___mf1" localSheetId="6">#REF!</definedName>
    <definedName name="___q1" localSheetId="7" hidden="1">{#N/A,#N/A,FALSE,"Audit Program";#N/A,#N/A,FALSE,"T&amp;D Total";#N/A,#N/A,FALSE,"LNG Total";#N/A,#N/A,FALSE,"Power Total";#N/A,#N/A,FALSE,"Other Total";#N/A,#N/A,FALSE,"E&amp;P Total"}</definedName>
    <definedName name="___q2" localSheetId="7" hidden="1">{#N/A,#N/A,FALSE,"Title";#N/A,#N/A,FALSE,"Corp b sheet";#N/A,#N/A,FALSE,"MODIFIED Pl";#N/A,#N/A,FALSE,"Balance Sheet";#N/A,#N/A,FALSE,"Profit and Loss";#N/A,#N/A,FALSE,"Supplement info";#N/A,#N/A,FALSE,"Cashflow";#N/A,#N/A,FALSE,"Asspc Co - Inv Schedule";#N/A,#N/A,FALSE,"kpi"}</definedName>
    <definedName name="___q3" localSheetId="7"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__q4" localSheetId="7" hidden="1">{"Mar P&amp;L",#N/A,FALSE,"P&amp;L Mar";"MAR NW",#N/A,FALSE,"P&amp;L Mar";"MAR LNG",#N/A,FALSE,"P&amp;L Mar";"S&amp;E MAr",#N/A,FALSE,"P&amp;L Mar";#N/A,#N/A,FALSE,"Cash Mar";#N/A,#N/A,FALSE,"Invest Mar(2)"}</definedName>
    <definedName name="___q5" localSheetId="7" hidden="1">{"Asset",#N/A,FALSE,"Asset";"KPIS",#N/A,FALSE,"Supporting KPIs";"Action",#N/A,FALSE,"Action plans"}</definedName>
    <definedName name="___q6" localSheetId="7" hidden="1">{"Asset",#N/A,FALSE,"Asset";"KPIS",#N/A,FALSE,"Supporting KPIs";"Action",#N/A,FALSE,"Action plans"}</definedName>
    <definedName name="___q7" localSheetId="7" hidden="1">{"Asset",#N/A,FALSE,"Asset";"KPIS",#N/A,FALSE,"Supporting KPIs";"Action",#N/A,FALSE,"Action plans"}</definedName>
    <definedName name="__123Graph_X" localSheetId="6" hidden="1">[1]Guide!#REF!</definedName>
    <definedName name="__123Graph_X" localSheetId="7" hidden="1">[1]Guide!#REF!</definedName>
    <definedName name="__123Graph_X" localSheetId="2" hidden="1">[1]Guide!#REF!</definedName>
    <definedName name="__BUD3">'[2]AUTUMN DATA'!$A$1:$R$472</definedName>
    <definedName name="__DAT1" localSheetId="6">'[3]November Month Cost'!#REF!</definedName>
    <definedName name="__DAT5" localSheetId="6">[4]Salary!#REF!</definedName>
    <definedName name="__DGS1" localSheetId="6">#REF!</definedName>
    <definedName name="__DGS1" localSheetId="7">#REF!</definedName>
    <definedName name="__dgs2" localSheetId="6">#REF!</definedName>
    <definedName name="__dgs2" localSheetId="7">#REF!</definedName>
    <definedName name="__EGS1" localSheetId="6">#REF!</definedName>
    <definedName name="__EGS1" localSheetId="7">#REF!</definedName>
    <definedName name="__EGS2" localSheetId="6">#REF!</definedName>
    <definedName name="__EGS2" localSheetId="7">#REF!</definedName>
    <definedName name="__EGS3" localSheetId="6">#REF!</definedName>
    <definedName name="__EGS3" localSheetId="7">#REF!</definedName>
    <definedName name="__MC7042" localSheetId="6">#REF!</definedName>
    <definedName name="__MC7042" localSheetId="7">#REF!</definedName>
    <definedName name="__mf1" localSheetId="6">#REF!</definedName>
    <definedName name="__mf1" localSheetId="7">#REF!</definedName>
    <definedName name="__s1" localSheetId="7" hidden="1">{#N/A,#N/A,FALSE,"Title";#N/A,#N/A,FALSE,"Corp b sheet";#N/A,#N/A,FALSE,"MODIFIED Pl";#N/A,#N/A,FALSE,"Balance Sheet";#N/A,#N/A,FALSE,"Profit and Loss";#N/A,#N/A,FALSE,"Supplement info";#N/A,#N/A,FALSE,"Cashflow";#N/A,#N/A,FALSE,"Asspc Co - Inv Schedule";#N/A,#N/A,FALSE,"kpi"}</definedName>
    <definedName name="_1201" localSheetId="6">#REF!</definedName>
    <definedName name="_1201" localSheetId="7">#REF!</definedName>
    <definedName name="_1201" localSheetId="2">#REF!</definedName>
    <definedName name="_12011" localSheetId="6">#REF!</definedName>
    <definedName name="_12011" localSheetId="7">#REF!</definedName>
    <definedName name="_12011" localSheetId="2">#REF!</definedName>
    <definedName name="_1202" localSheetId="6">#REF!</definedName>
    <definedName name="_1202" localSheetId="7">#REF!</definedName>
    <definedName name="_1202" localSheetId="2">#REF!</definedName>
    <definedName name="_20000" localSheetId="6">#REF!</definedName>
    <definedName name="_20000" localSheetId="7">#REF!</definedName>
    <definedName name="_BUD3">'[2]AUTUMN DATA'!$A$1:$R$472</definedName>
    <definedName name="_DAT1" localSheetId="6">'[3]November Month Cost'!#REF!</definedName>
    <definedName name="_DAT1" localSheetId="7">'[3]November Month Cost'!#REF!</definedName>
    <definedName name="_DAT1" localSheetId="2">'[3]November Month Cost'!#REF!</definedName>
    <definedName name="_DAT5" localSheetId="6">[4]Salary!#REF!</definedName>
    <definedName name="_DAT5" localSheetId="7">[4]Salary!#REF!</definedName>
    <definedName name="_DAT5" localSheetId="2">[4]Salary!#REF!</definedName>
    <definedName name="_DGS1" localSheetId="6">#REF!</definedName>
    <definedName name="_DGS1" localSheetId="7">#REF!</definedName>
    <definedName name="_dgs2" localSheetId="6">#REF!</definedName>
    <definedName name="_dgs2" localSheetId="7">#REF!</definedName>
    <definedName name="_EGS1" localSheetId="6">#REF!</definedName>
    <definedName name="_EGS1" localSheetId="7">#REF!</definedName>
    <definedName name="_EGS2" localSheetId="6">#REF!</definedName>
    <definedName name="_EGS2" localSheetId="7">#REF!</definedName>
    <definedName name="_EGS3" localSheetId="6">#REF!</definedName>
    <definedName name="_EGS3" localSheetId="7">#REF!</definedName>
    <definedName name="_xlnm._FilterDatabase" localSheetId="6" hidden="1">'ANEXO 2 b (GNAF)'!#REF!</definedName>
    <definedName name="_xlnm._FilterDatabase" localSheetId="2" hidden="1">'CUADRO 2 (Retrib titular c_IVA)'!#REF!</definedName>
    <definedName name="_GRA1" localSheetId="6">[5]EG!$V$208:$AJ$300</definedName>
    <definedName name="_GRA1" localSheetId="2">[5]EG!$V$208:$AJ$300</definedName>
    <definedName name="_MC7042" localSheetId="6">#REF!</definedName>
    <definedName name="_MC7042" localSheetId="7">#REF!</definedName>
    <definedName name="_mf1" localSheetId="6">#REF!</definedName>
    <definedName name="_mf1" localSheetId="7">#REF!</definedName>
    <definedName name="_q1" localSheetId="6" hidden="1">{#N/A,#N/A,FALSE,"Audit Program";#N/A,#N/A,FALSE,"T&amp;D Total";#N/A,#N/A,FALSE,"LNG Total";#N/A,#N/A,FALSE,"Power Total";#N/A,#N/A,FALSE,"Other Total";#N/A,#N/A,FALSE,"E&amp;P Total"}</definedName>
    <definedName name="_q1" localSheetId="7" hidden="1">{#N/A,#N/A,FALSE,"Audit Program";#N/A,#N/A,FALSE,"T&amp;D Total";#N/A,#N/A,FALSE,"LNG Total";#N/A,#N/A,FALSE,"Power Total";#N/A,#N/A,FALSE,"Other Total";#N/A,#N/A,FALSE,"E&amp;P Total"}</definedName>
    <definedName name="_q1" localSheetId="2" hidden="1">{#N/A,#N/A,FALSE,"Audit Program";#N/A,#N/A,FALSE,"T&amp;D Total";#N/A,#N/A,FALSE,"LNG Total";#N/A,#N/A,FALSE,"Power Total";#N/A,#N/A,FALSE,"Other Total";#N/A,#N/A,FALSE,"E&amp;P Total"}</definedName>
    <definedName name="_q1" localSheetId="3" hidden="1">{#N/A,#N/A,FALSE,"Audit Program";#N/A,#N/A,FALSE,"T&amp;D Total";#N/A,#N/A,FALSE,"LNG Total";#N/A,#N/A,FALSE,"Power Total";#N/A,#N/A,FALSE,"Other Total";#N/A,#N/A,FALSE,"E&amp;P Total"}</definedName>
    <definedName name="_q2" localSheetId="6" hidden="1">{#N/A,#N/A,FALSE,"Title";#N/A,#N/A,FALSE,"Corp b sheet";#N/A,#N/A,FALSE,"MODIFIED Pl";#N/A,#N/A,FALSE,"Balance Sheet";#N/A,#N/A,FALSE,"Profit and Loss";#N/A,#N/A,FALSE,"Supplement info";#N/A,#N/A,FALSE,"Cashflow";#N/A,#N/A,FALSE,"Asspc Co - Inv Schedule";#N/A,#N/A,FALSE,"kpi"}</definedName>
    <definedName name="_q2" localSheetId="7" hidden="1">{#N/A,#N/A,FALSE,"Title";#N/A,#N/A,FALSE,"Corp b sheet";#N/A,#N/A,FALSE,"MODIFIED Pl";#N/A,#N/A,FALSE,"Balance Sheet";#N/A,#N/A,FALSE,"Profit and Loss";#N/A,#N/A,FALSE,"Supplement info";#N/A,#N/A,FALSE,"Cashflow";#N/A,#N/A,FALSE,"Asspc Co - Inv Schedule";#N/A,#N/A,FALSE,"kpi"}</definedName>
    <definedName name="_q2" localSheetId="2" hidden="1">{#N/A,#N/A,FALSE,"Title";#N/A,#N/A,FALSE,"Corp b sheet";#N/A,#N/A,FALSE,"MODIFIED Pl";#N/A,#N/A,FALSE,"Balance Sheet";#N/A,#N/A,FALSE,"Profit and Loss";#N/A,#N/A,FALSE,"Supplement info";#N/A,#N/A,FALSE,"Cashflow";#N/A,#N/A,FALSE,"Asspc Co - Inv Schedule";#N/A,#N/A,FALSE,"kpi"}</definedName>
    <definedName name="_q2" localSheetId="3" hidden="1">{#N/A,#N/A,FALSE,"Title";#N/A,#N/A,FALSE,"Corp b sheet";#N/A,#N/A,FALSE,"MODIFIED Pl";#N/A,#N/A,FALSE,"Balance Sheet";#N/A,#N/A,FALSE,"Profit and Loss";#N/A,#N/A,FALSE,"Supplement info";#N/A,#N/A,FALSE,"Cashflow";#N/A,#N/A,FALSE,"Asspc Co - Inv Schedule";#N/A,#N/A,FALSE,"kpi"}</definedName>
    <definedName name="_q3"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q3" localSheetId="7"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q3" localSheetId="2"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q3" localSheetId="3"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_q4" localSheetId="6" hidden="1">{"Mar P&amp;L",#N/A,FALSE,"P&amp;L Mar";"MAR NW",#N/A,FALSE,"P&amp;L Mar";"MAR LNG",#N/A,FALSE,"P&amp;L Mar";"S&amp;E MAr",#N/A,FALSE,"P&amp;L Mar";#N/A,#N/A,FALSE,"Cash Mar";#N/A,#N/A,FALSE,"Invest Mar(2)"}</definedName>
    <definedName name="_q4" localSheetId="7" hidden="1">{"Mar P&amp;L",#N/A,FALSE,"P&amp;L Mar";"MAR NW",#N/A,FALSE,"P&amp;L Mar";"MAR LNG",#N/A,FALSE,"P&amp;L Mar";"S&amp;E MAr",#N/A,FALSE,"P&amp;L Mar";#N/A,#N/A,FALSE,"Cash Mar";#N/A,#N/A,FALSE,"Invest Mar(2)"}</definedName>
    <definedName name="_q4" localSheetId="2" hidden="1">{"Mar P&amp;L",#N/A,FALSE,"P&amp;L Mar";"MAR NW",#N/A,FALSE,"P&amp;L Mar";"MAR LNG",#N/A,FALSE,"P&amp;L Mar";"S&amp;E MAr",#N/A,FALSE,"P&amp;L Mar";#N/A,#N/A,FALSE,"Cash Mar";#N/A,#N/A,FALSE,"Invest Mar(2)"}</definedName>
    <definedName name="_q4" localSheetId="3" hidden="1">{"Mar P&amp;L",#N/A,FALSE,"P&amp;L Mar";"MAR NW",#N/A,FALSE,"P&amp;L Mar";"MAR LNG",#N/A,FALSE,"P&amp;L Mar";"S&amp;E MAr",#N/A,FALSE,"P&amp;L Mar";#N/A,#N/A,FALSE,"Cash Mar";#N/A,#N/A,FALSE,"Invest Mar(2)"}</definedName>
    <definedName name="_q5" localSheetId="6" hidden="1">{"Asset",#N/A,FALSE,"Asset";"KPIS",#N/A,FALSE,"Supporting KPIs";"Action",#N/A,FALSE,"Action plans"}</definedName>
    <definedName name="_q5" localSheetId="7" hidden="1">{"Asset",#N/A,FALSE,"Asset";"KPIS",#N/A,FALSE,"Supporting KPIs";"Action",#N/A,FALSE,"Action plans"}</definedName>
    <definedName name="_q5" localSheetId="2" hidden="1">{"Asset",#N/A,FALSE,"Asset";"KPIS",#N/A,FALSE,"Supporting KPIs";"Action",#N/A,FALSE,"Action plans"}</definedName>
    <definedName name="_q5" localSheetId="3" hidden="1">{"Asset",#N/A,FALSE,"Asset";"KPIS",#N/A,FALSE,"Supporting KPIs";"Action",#N/A,FALSE,"Action plans"}</definedName>
    <definedName name="_q6" localSheetId="6" hidden="1">{"Asset",#N/A,FALSE,"Asset";"KPIS",#N/A,FALSE,"Supporting KPIs";"Action",#N/A,FALSE,"Action plans"}</definedName>
    <definedName name="_q6" localSheetId="7" hidden="1">{"Asset",#N/A,FALSE,"Asset";"KPIS",#N/A,FALSE,"Supporting KPIs";"Action",#N/A,FALSE,"Action plans"}</definedName>
    <definedName name="_q6" localSheetId="2" hidden="1">{"Asset",#N/A,FALSE,"Asset";"KPIS",#N/A,FALSE,"Supporting KPIs";"Action",#N/A,FALSE,"Action plans"}</definedName>
    <definedName name="_q6" localSheetId="3" hidden="1">{"Asset",#N/A,FALSE,"Asset";"KPIS",#N/A,FALSE,"Supporting KPIs";"Action",#N/A,FALSE,"Action plans"}</definedName>
    <definedName name="_q7" localSheetId="6" hidden="1">{"Asset",#N/A,FALSE,"Asset";"KPIS",#N/A,FALSE,"Supporting KPIs";"Action",#N/A,FALSE,"Action plans"}</definedName>
    <definedName name="_q7" localSheetId="7" hidden="1">{"Asset",#N/A,FALSE,"Asset";"KPIS",#N/A,FALSE,"Supporting KPIs";"Action",#N/A,FALSE,"Action plans"}</definedName>
    <definedName name="_q7" localSheetId="2" hidden="1">{"Asset",#N/A,FALSE,"Asset";"KPIS",#N/A,FALSE,"Supporting KPIs";"Action",#N/A,FALSE,"Action plans"}</definedName>
    <definedName name="_q7" localSheetId="3" hidden="1">{"Asset",#N/A,FALSE,"Asset";"KPIS",#N/A,FALSE,"Supporting KPIs";"Action",#N/A,FALSE,"Action plans"}</definedName>
    <definedName name="_s1" localSheetId="6" hidden="1">{#N/A,#N/A,FALSE,"Title";#N/A,#N/A,FALSE,"Corp b sheet";#N/A,#N/A,FALSE,"MODIFIED Pl";#N/A,#N/A,FALSE,"Balance Sheet";#N/A,#N/A,FALSE,"Profit and Loss";#N/A,#N/A,FALSE,"Supplement info";#N/A,#N/A,FALSE,"Cashflow";#N/A,#N/A,FALSE,"Asspc Co - Inv Schedule";#N/A,#N/A,FALSE,"kpi"}</definedName>
    <definedName name="_s1" localSheetId="7" hidden="1">{#N/A,#N/A,FALSE,"Title";#N/A,#N/A,FALSE,"Corp b sheet";#N/A,#N/A,FALSE,"MODIFIED Pl";#N/A,#N/A,FALSE,"Balance Sheet";#N/A,#N/A,FALSE,"Profit and Loss";#N/A,#N/A,FALSE,"Supplement info";#N/A,#N/A,FALSE,"Cashflow";#N/A,#N/A,FALSE,"Asspc Co - Inv Schedule";#N/A,#N/A,FALSE,"kpi"}</definedName>
    <definedName name="_s1" localSheetId="2" hidden="1">{#N/A,#N/A,FALSE,"Title";#N/A,#N/A,FALSE,"Corp b sheet";#N/A,#N/A,FALSE,"MODIFIED Pl";#N/A,#N/A,FALSE,"Balance Sheet";#N/A,#N/A,FALSE,"Profit and Loss";#N/A,#N/A,FALSE,"Supplement info";#N/A,#N/A,FALSE,"Cashflow";#N/A,#N/A,FALSE,"Asspc Co - Inv Schedule";#N/A,#N/A,FALSE,"kpi"}</definedName>
    <definedName name="_Sort" localSheetId="6" hidden="1">#REF!</definedName>
    <definedName name="_Sort" localSheetId="7" hidden="1">#REF!</definedName>
    <definedName name="A_impresión_IM" localSheetId="6">'[6]120'!#REF!</definedName>
    <definedName name="A_impresión_IM" localSheetId="7">'[6]120'!#REF!</definedName>
    <definedName name="À1" localSheetId="6">#REF!</definedName>
    <definedName name="À1" localSheetId="7">#REF!</definedName>
    <definedName name="AC">[7]A!$R$5:$AG$93</definedName>
    <definedName name="ACG">[8]CH!$B$16:$AK$64</definedName>
    <definedName name="ACL">[8]AN!$B$1:$AK$64</definedName>
    <definedName name="Actual_month" localSheetId="6">#REF!</definedName>
    <definedName name="Actual_month" localSheetId="7">#REF!</definedName>
    <definedName name="Actual_YTD" localSheetId="6">#REF!</definedName>
    <definedName name="Actual_YTD" localSheetId="7">#REF!</definedName>
    <definedName name="ades" localSheetId="6">#REF!</definedName>
    <definedName name="ades" localSheetId="7">#REF!</definedName>
    <definedName name="AG">[7]C!$R$5:$AG$93</definedName>
    <definedName name="agrp">[9]YTD!$A$19:$A$44</definedName>
    <definedName name="AH">[7]VM!$A$5:$P$113</definedName>
    <definedName name="AI">[7]VM!$A$115:$P$204</definedName>
    <definedName name="alng_chart">'[10]ALNG Schedule'!$M$4:$U$26</definedName>
    <definedName name="alng_detail">'[10]ALNG Schedule'!$B$4:$K$29</definedName>
    <definedName name="alng_expansion">'[10]Data sheet'!$C$73:$C$75</definedName>
    <definedName name="ALNG_unit_capex">[10]ALNG!$B$37:$G$53</definedName>
    <definedName name="ALNG_unit_opex">[10]ALNG!$B$17:$G$35</definedName>
    <definedName name="ALNG_utilisation">[10]ALNG!$B$55:$G$69</definedName>
    <definedName name="ALNG_volume">[10]ALNG!$B$2:$G$15</definedName>
    <definedName name="AM">[11]A!$R$5:$AG$93</definedName>
    <definedName name="anchor_actual">'[10]Data sheet'!$F$3</definedName>
    <definedName name="anchor_budget">'[10]Data sheet'!$T$3</definedName>
    <definedName name="AND">[12]ACL!$A$1:$AJ$64</definedName>
    <definedName name="annual_capex" localSheetId="6">[13]Details!#REF!</definedName>
    <definedName name="annual_capex" localSheetId="7">[13]Details!#REF!</definedName>
    <definedName name="annual_capex" localSheetId="2">[13]Details!#REF!</definedName>
    <definedName name="AQ" localSheetId="6" hidden="1">{#N/A,#N/A,FALSE,"Audit Program";#N/A,#N/A,FALSE,"T&amp;D Total";#N/A,#N/A,FALSE,"LNG Total";#N/A,#N/A,FALSE,"Power Total";#N/A,#N/A,FALSE,"Other Total";#N/A,#N/A,FALSE,"E&amp;P Total"}</definedName>
    <definedName name="_xlnm.Print_Area" localSheetId="4">'ANEXO 1'!$B$2:$AD$109</definedName>
    <definedName name="_xlnm.Print_Area" localSheetId="5">'ANEXO 2 (CRt _GDTt)'!$A$1:$K$49</definedName>
    <definedName name="_xlnm.Print_Area" localSheetId="6">'ANEXO 2 b (GNAF)'!$B$1:$BA$62</definedName>
    <definedName name="_xlnm.Print_Area" localSheetId="7">'ANEXOS TITULARES (28 este mes)'!$B$1:$X$115</definedName>
    <definedName name="_xlnm.Print_Area" localSheetId="0">Cronograma!$A$1:$DP$44</definedName>
    <definedName name="_xlnm.Print_Area" localSheetId="1">'CUADRO 1 (Resumen ejecutivo)'!$B$2:$G$37</definedName>
    <definedName name="_xlnm.Print_Area" localSheetId="2">'CUADRO 2 (Retrib titular c_IVA)'!$B$1:$X$95</definedName>
    <definedName name="_xlnm.Print_Area" localSheetId="3">'CUADRO 3 (Participación YPFB)'!$B$1:$V$82</definedName>
    <definedName name="AZ" localSheetId="6" hidden="1">{#N/A,#N/A,FALSE,"Title";#N/A,#N/A,FALSE,"Corp b sheet";#N/A,#N/A,FALSE,"MODIFIED Pl";#N/A,#N/A,FALSE,"Balance Sheet";#N/A,#N/A,FALSE,"Profit and Loss";#N/A,#N/A,FALSE,"Supplement info";#N/A,#N/A,FALSE,"Cashflow";#N/A,#N/A,FALSE,"Asspc Co - Inv Schedule";#N/A,#N/A,FALSE,"kpi"}</definedName>
    <definedName name="b" localSheetId="6">#REF!</definedName>
    <definedName name="b" localSheetId="7">#REF!</definedName>
    <definedName name="B_SHEET" localSheetId="6">#REF!</definedName>
    <definedName name="B_SHEET" localSheetId="7">#REF!</definedName>
    <definedName name="BDmonth" localSheetId="6">#REF!</definedName>
    <definedName name="BDmonth" localSheetId="7">#REF!</definedName>
    <definedName name="BDmthbud" localSheetId="6">#REF!</definedName>
    <definedName name="BDmthbud" localSheetId="7">#REF!</definedName>
    <definedName name="BDYTD" localSheetId="6">#REF!</definedName>
    <definedName name="BDYTD" localSheetId="7">#REF!</definedName>
    <definedName name="BDYTDbud" localSheetId="6">#REF!</definedName>
    <definedName name="BDYTDbud" localSheetId="7">#REF!</definedName>
    <definedName name="budyr">'[14]P&amp;L'!$J$20:$J$100</definedName>
    <definedName name="Bus_dev" localSheetId="6">#REF!</definedName>
    <definedName name="Bus_dev" localSheetId="7">#REF!</definedName>
    <definedName name="busdevmonth" localSheetId="6">#REF!</definedName>
    <definedName name="busdevmonth" localSheetId="7">#REF!</definedName>
    <definedName name="CAMBEITI" localSheetId="6">#REF!</definedName>
    <definedName name="CAMBEITI" localSheetId="7">#REF!</definedName>
    <definedName name="Capex_vs_FPA" localSheetId="6">[13]Details!#REF!</definedName>
    <definedName name="Capex_vs_FPA" localSheetId="7">[13]Details!#REF!</definedName>
    <definedName name="Capex_vs_FPA" localSheetId="2">[13]Details!#REF!</definedName>
    <definedName name="CAPEXBUDGET" localSheetId="6">#REF!</definedName>
    <definedName name="CAPEXBUDGET" localSheetId="7">#REF!</definedName>
    <definedName name="CAPEXMONTH" localSheetId="6">#REF!</definedName>
    <definedName name="CAPEXMONTH" localSheetId="7">#REF!</definedName>
    <definedName name="cashrevis." localSheetId="6">#REF!</definedName>
    <definedName name="cashrevis." localSheetId="7">#REF!</definedName>
    <definedName name="CBUDGET" localSheetId="6">[1]Guide!#REF!</definedName>
    <definedName name="CBUDGET" localSheetId="7">[1]Guide!#REF!</definedName>
    <definedName name="CBUDGET" localSheetId="2">[1]Guide!#REF!</definedName>
    <definedName name="CFLOW" localSheetId="6">#REF!</definedName>
    <definedName name="CFLOW" localSheetId="7">#REF!</definedName>
    <definedName name="CMBUDINV2">'[2]SPRING DATA'!$A$400:$R$441</definedName>
    <definedName name="CMBUDINV3">'[2]AUTUMN DATA'!$A$421:$R$463</definedName>
    <definedName name="cmonth">'[2]MANUAL ADJ'!$A$113:$J$488</definedName>
    <definedName name="Comment">'[15]New Month'!$C$7</definedName>
    <definedName name="Comp_Ago_Oct" localSheetId="6">'[16]Ejecución 2004'!#REF!</definedName>
    <definedName name="Comp_Ago_Oct" localSheetId="2">'[16]Ejecución 2004'!#REF!</definedName>
    <definedName name="COMPREGI" localSheetId="6">#REF!</definedName>
    <definedName name="COMPREGI" localSheetId="7">#REF!</definedName>
    <definedName name="COMPREGI" localSheetId="2">#REF!</definedName>
    <definedName name="CONSOLIDADOMAXUSBOLIVIAINC" localSheetId="6">#REF!</definedName>
    <definedName name="CONSOLIDADOMAXUSBOLIVIAINC" localSheetId="7">#REF!</definedName>
    <definedName name="CONSOLIDADOTOTAL" localSheetId="6">[17]BASE!#REF!</definedName>
    <definedName name="CONSOLIDADOTOTAL" localSheetId="2">[17]BASE!#REF!</definedName>
    <definedName name="Costs2000" localSheetId="6">#REF!</definedName>
    <definedName name="Costs2000" localSheetId="7">#REF!</definedName>
    <definedName name="counter1" localSheetId="6">#REF!</definedName>
    <definedName name="counter1" localSheetId="7">#REF!</definedName>
    <definedName name="CROMA1" localSheetId="6">#REF!</definedName>
    <definedName name="CROMA1" localSheetId="7">#REF!</definedName>
    <definedName name="CROMA2" localSheetId="6">#REF!</definedName>
    <definedName name="CROMA2" localSheetId="7">#REF!</definedName>
    <definedName name="CUADRO_2" localSheetId="6">'[18]PAPE-98'!#REF!</definedName>
    <definedName name="CUADRO_2" localSheetId="7">'[19]PAPE-98'!#REF!</definedName>
    <definedName name="CUADRO_2" localSheetId="2">'[18]PAPE-98'!#REF!</definedName>
    <definedName name="CUMBUD3">'[2]AUTUMN DATA'!$U$1:$AK$472</definedName>
    <definedName name="cytd">'[2]MANUAL ADJ'!$L$113:$U$488</definedName>
    <definedName name="D" localSheetId="6">#REF!</definedName>
    <definedName name="D" localSheetId="7">#REF!</definedName>
    <definedName name="D_costs" localSheetId="6">#REF!</definedName>
    <definedName name="D_costs" localSheetId="7">#REF!</definedName>
    <definedName name="dd" localSheetId="6" hidden="1">{#N/A,#N/A,FALSE,"Audit Program";#N/A,#N/A,FALSE,"T&amp;D Total";#N/A,#N/A,FALSE,"LNG Total";#N/A,#N/A,FALSE,"Power Total";#N/A,#N/A,FALSE,"Other Total";#N/A,#N/A,FALSE,"E&amp;P Total"}</definedName>
    <definedName name="dd" localSheetId="7" hidden="1">{#N/A,#N/A,FALSE,"Audit Program";#N/A,#N/A,FALSE,"T&amp;D Total";#N/A,#N/A,FALSE,"LNG Total";#N/A,#N/A,FALSE,"Power Total";#N/A,#N/A,FALSE,"Other Total";#N/A,#N/A,FALSE,"E&amp;P Total"}</definedName>
    <definedName name="dd" localSheetId="2" hidden="1">{#N/A,#N/A,FALSE,"Audit Program";#N/A,#N/A,FALSE,"T&amp;D Total";#N/A,#N/A,FALSE,"LNG Total";#N/A,#N/A,FALSE,"Power Total";#N/A,#N/A,FALSE,"Other Total";#N/A,#N/A,FALSE,"E&amp;P Total"}</definedName>
    <definedName name="dd" localSheetId="3" hidden="1">{#N/A,#N/A,FALSE,"Audit Program";#N/A,#N/A,FALSE,"T&amp;D Total";#N/A,#N/A,FALSE,"LNG Total";#N/A,#N/A,FALSE,"Power Total";#N/A,#N/A,FALSE,"Other Total";#N/A,#N/A,FALSE,"E&amp;P Total"}</definedName>
    <definedName name="dddd" localSheetId="6" hidden="1">{#N/A,#N/A,FALSE,"Title";#N/A,#N/A,FALSE,"Corp b sheet";#N/A,#N/A,FALSE,"MODIFIED Pl";#N/A,#N/A,FALSE,"Balance Sheet";#N/A,#N/A,FALSE,"Profit and Loss";#N/A,#N/A,FALSE,"Supplement info";#N/A,#N/A,FALSE,"Cashflow";#N/A,#N/A,FALSE,"Asspc Co - Inv Schedule";#N/A,#N/A,FALSE,"kpi"}</definedName>
    <definedName name="dddd" localSheetId="7" hidden="1">{#N/A,#N/A,FALSE,"Title";#N/A,#N/A,FALSE,"Corp b sheet";#N/A,#N/A,FALSE,"MODIFIED Pl";#N/A,#N/A,FALSE,"Balance Sheet";#N/A,#N/A,FALSE,"Profit and Loss";#N/A,#N/A,FALSE,"Supplement info";#N/A,#N/A,FALSE,"Cashflow";#N/A,#N/A,FALSE,"Asspc Co - Inv Schedule";#N/A,#N/A,FALSE,"kpi"}</definedName>
    <definedName name="dddd" localSheetId="2" hidden="1">{#N/A,#N/A,FALSE,"Title";#N/A,#N/A,FALSE,"Corp b sheet";#N/A,#N/A,FALSE,"MODIFIED Pl";#N/A,#N/A,FALSE,"Balance Sheet";#N/A,#N/A,FALSE,"Profit and Loss";#N/A,#N/A,FALSE,"Supplement info";#N/A,#N/A,FALSE,"Cashflow";#N/A,#N/A,FALSE,"Asspc Co - Inv Schedule";#N/A,#N/A,FALSE,"kpi"}</definedName>
    <definedName name="dddd" localSheetId="3" hidden="1">{#N/A,#N/A,FALSE,"Title";#N/A,#N/A,FALSE,"Corp b sheet";#N/A,#N/A,FALSE,"MODIFIED Pl";#N/A,#N/A,FALSE,"Balance Sheet";#N/A,#N/A,FALSE,"Profit and Loss";#N/A,#N/A,FALSE,"Supplement info";#N/A,#N/A,FALSE,"Cashflow";#N/A,#N/A,FALSE,"Asspc Co - Inv Schedule";#N/A,#N/A,FALSE,"kpi"}</definedName>
    <definedName name="Dev_asset" localSheetId="6">#REF!</definedName>
    <definedName name="Dev_asset" localSheetId="7">#REF!</definedName>
    <definedName name="DEV_Asset2" localSheetId="6">#REF!</definedName>
    <definedName name="DEV_Asset2" localSheetId="7">#REF!</definedName>
    <definedName name="DEV_Asset2" localSheetId="2">#REF!</definedName>
    <definedName name="dollarQ12001" localSheetId="6">'[20]Exchange Rates'!#REF!</definedName>
    <definedName name="dollarQ12001" localSheetId="7">'[20]Exchange Rates'!#REF!</definedName>
    <definedName name="dollarQ12001" localSheetId="2">'[20]Exchange Rates'!#REF!</definedName>
    <definedName name="dollarQ22001" localSheetId="6">'[20]Exchange Rates'!#REF!</definedName>
    <definedName name="dollarQ22001" localSheetId="7">'[20]Exchange Rates'!#REF!</definedName>
    <definedName name="dollarQ22001" localSheetId="2">'[20]Exchange Rates'!#REF!</definedName>
    <definedName name="E" localSheetId="6">#REF!</definedName>
    <definedName name="E" localSheetId="7">#REF!</definedName>
    <definedName name="EE">[7]EE!$A$1:$AC$89</definedName>
    <definedName name="EG" localSheetId="6">#REF!</definedName>
    <definedName name="EG" localSheetId="7">#REF!</definedName>
    <definedName name="EGA" localSheetId="6">#REF!</definedName>
    <definedName name="EGA" localSheetId="7">#REF!</definedName>
    <definedName name="EGAd" localSheetId="6">#REF!</definedName>
    <definedName name="EGAd" localSheetId="7">#REF!</definedName>
    <definedName name="EL">[7]EL!$A$1:$AC$89</definedName>
    <definedName name="EP">[7]EP!$A$1:$AC$89</definedName>
    <definedName name="EP_lifting_cost">[10]WEPO!$B$50:$G$63</definedName>
    <definedName name="EP_opex">[10]WEPO!$B$20:$G$32</definedName>
    <definedName name="EP_production">[10]WEPO!$B$2:$G$18</definedName>
    <definedName name="EP_unit_opex">[10]WEPO!$B$34:$G$48</definedName>
    <definedName name="EPC" localSheetId="6">#REF!</definedName>
    <definedName name="EPC" localSheetId="7">#REF!</definedName>
    <definedName name="EPCd" localSheetId="6">#REF!</definedName>
    <definedName name="EPCd" localSheetId="7">#REF!</definedName>
    <definedName name="ERP">[7]ERP!$A$1:$AC$89</definedName>
    <definedName name="EW">[7]EW!$A$1:$AC$89</definedName>
    <definedName name="EX" localSheetId="6">#REF!</definedName>
    <definedName name="EX" localSheetId="7">#REF!</definedName>
    <definedName name="ExchRate" localSheetId="6">#REF!</definedName>
    <definedName name="ExchRate" localSheetId="7">#REF!</definedName>
    <definedName name="EXISTENTE" localSheetId="6">'[21] Bruto Fiscalizada'!#REF!</definedName>
    <definedName name="EXISTENTE" localSheetId="7">'[21] Bruto Fiscalizada'!#REF!</definedName>
    <definedName name="FECHA" localSheetId="6">#REF!</definedName>
    <definedName name="FECHA" localSheetId="7">#REF!</definedName>
    <definedName name="fORMULA" localSheetId="6">#REF!</definedName>
    <definedName name="fORMULA" localSheetId="7">#REF!</definedName>
    <definedName name="GAbud">[9]YTD!$I$19:$I$42</definedName>
    <definedName name="GE">[7]GE!$A$1:$AC$92</definedName>
    <definedName name="GGact">[9]YTD!$E$19:$E$41</definedName>
    <definedName name="GGbud">[9]YTD!$F$19:$F$42</definedName>
    <definedName name="GGLP" localSheetId="6">'[5]EGLP PL'!$V$51:$AJ$143</definedName>
    <definedName name="GGLP" localSheetId="2">'[5]EGLP PL'!$V$51:$AJ$143</definedName>
    <definedName name="GUAIRUY" localSheetId="6" hidden="1">{"Asset",#N/A,FALSE,"Asset";"KPIS",#N/A,FALSE,"Supporting KPIs";"Action",#N/A,FALSE,"Action plans"}</definedName>
    <definedName name="GUAIRUY" localSheetId="7" hidden="1">{"Asset",#N/A,FALSE,"Asset";"KPIS",#N/A,FALSE,"Supporting KPIs";"Action",#N/A,FALSE,"Action plans"}</definedName>
    <definedName name="GUAIRUY" localSheetId="2" hidden="1">{"Asset",#N/A,FALSE,"Asset";"KPIS",#N/A,FALSE,"Supporting KPIs";"Action",#N/A,FALSE,"Action plans"}</definedName>
    <definedName name="GUAIRUY" localSheetId="3" hidden="1">{"Asset",#N/A,FALSE,"Asset";"KPIS",#N/A,FALSE,"Supporting KPIs";"Action",#N/A,FALSE,"Action plans"}</definedName>
    <definedName name="HJVGJUHVG" localSheetId="6" hidden="1">{"Asset",#N/A,FALSE,"Asset";"KPIS",#N/A,FALSE,"Supporting KPIs";"Action",#N/A,FALSE,"Action plans"}</definedName>
    <definedName name="HJVGJUHVG" localSheetId="7" hidden="1">{"Asset",#N/A,FALSE,"Asset";"KPIS",#N/A,FALSE,"Supporting KPIs";"Action",#N/A,FALSE,"Action plans"}</definedName>
    <definedName name="HJVGJUHVG" localSheetId="2" hidden="1">{"Asset",#N/A,FALSE,"Asset";"KPIS",#N/A,FALSE,"Supporting KPIs";"Action",#N/A,FALSE,"Action plans"}</definedName>
    <definedName name="HJVGJUHVG" localSheetId="3" hidden="1">{"Asset",#N/A,FALSE,"Asset";"KPIS",#N/A,FALSE,"Supporting KPIs";"Action",#N/A,FALSE,"Action plans"}</definedName>
    <definedName name="Horn_bud" localSheetId="6">#REF!</definedName>
    <definedName name="Horn_bud" localSheetId="7">#REF!</definedName>
    <definedName name="Horn_bud" localSheetId="2">#REF!</definedName>
    <definedName name="Horn_Forecast" localSheetId="6">#REF!</definedName>
    <definedName name="Horn_Forecast" localSheetId="7">#REF!</definedName>
    <definedName name="Hornsea_asset" localSheetId="6">#REF!</definedName>
    <definedName name="Hornsea_asset" localSheetId="7">#REF!</definedName>
    <definedName name="Hornsea_asset2" localSheetId="6">#REF!</definedName>
    <definedName name="Hornsea_asset2" localSheetId="7">#REF!</definedName>
    <definedName name="HSE_profile">[10]LossPrevent!$B$14:$G$24</definedName>
    <definedName name="hsse">'[10]Data sheet'!$C$4:$C$6</definedName>
    <definedName name="ii">[22]SAL2DGEO!$J$9</definedName>
    <definedName name="inicioCampos" localSheetId="6">#REF!</definedName>
    <definedName name="inicioCampos" localSheetId="7">#REF!</definedName>
    <definedName name="inicioCromasEntregado" localSheetId="6">#REF!</definedName>
    <definedName name="inicioCromasEntregado" localSheetId="7">#REF!</definedName>
    <definedName name="inicioCromasGLP" localSheetId="6">#REF!</definedName>
    <definedName name="inicioCromasGLP" localSheetId="7">#REF!</definedName>
    <definedName name="inicioCromasProducido" localSheetId="6">#REF!</definedName>
    <definedName name="inicioCromasProducido" localSheetId="7">#REF!</definedName>
    <definedName name="inicioExistentes" localSheetId="6">#REF!</definedName>
    <definedName name="inicioExistentes" localSheetId="7">#REF!</definedName>
    <definedName name="inicioNuevos" localSheetId="6">#REF!</definedName>
    <definedName name="inicioNuevos" localSheetId="7">#REF!</definedName>
    <definedName name="james" localSheetId="6" hidden="1">{"Asset",#N/A,FALSE,"Asset";"KPIS",#N/A,FALSE,"Supporting KPIs";"Action",#N/A,FALSE,"Action plans"}</definedName>
    <definedName name="james" localSheetId="7" hidden="1">{"Asset",#N/A,FALSE,"Asset";"KPIS",#N/A,FALSE,"Supporting KPIs";"Action",#N/A,FALSE,"Action plans"}</definedName>
    <definedName name="james" localSheetId="2" hidden="1">{"Asset",#N/A,FALSE,"Asset";"KPIS",#N/A,FALSE,"Supporting KPIs";"Action",#N/A,FALSE,"Action plans"}</definedName>
    <definedName name="james" localSheetId="3" hidden="1">{"Asset",#N/A,FALSE,"Asset";"KPIS",#N/A,FALSE,"Supporting KPIs";"Action",#N/A,FALSE,"Action plans"}</definedName>
    <definedName name="jiame" localSheetId="6" hidden="1">{#N/A,#N/A,FALSE,"Title";#N/A,#N/A,FALSE,"Corp b sheet";#N/A,#N/A,FALSE,"MODIFIED Pl";#N/A,#N/A,FALSE,"Balance Sheet";#N/A,#N/A,FALSE,"Profit and Loss";#N/A,#N/A,FALSE,"Supplement info";#N/A,#N/A,FALSE,"Cashflow";#N/A,#N/A,FALSE,"Asspc Co - Inv Schedule";#N/A,#N/A,FALSE,"kpi"}</definedName>
    <definedName name="jiame" localSheetId="7" hidden="1">{#N/A,#N/A,FALSE,"Title";#N/A,#N/A,FALSE,"Corp b sheet";#N/A,#N/A,FALSE,"MODIFIED Pl";#N/A,#N/A,FALSE,"Balance Sheet";#N/A,#N/A,FALSE,"Profit and Loss";#N/A,#N/A,FALSE,"Supplement info";#N/A,#N/A,FALSE,"Cashflow";#N/A,#N/A,FALSE,"Asspc Co - Inv Schedule";#N/A,#N/A,FALSE,"kpi"}</definedName>
    <definedName name="jiame" localSheetId="2" hidden="1">{#N/A,#N/A,FALSE,"Title";#N/A,#N/A,FALSE,"Corp b sheet";#N/A,#N/A,FALSE,"MODIFIED Pl";#N/A,#N/A,FALSE,"Balance Sheet";#N/A,#N/A,FALSE,"Profit and Loss";#N/A,#N/A,FALSE,"Supplement info";#N/A,#N/A,FALSE,"Cashflow";#N/A,#N/A,FALSE,"Asspc Co - Inv Schedule";#N/A,#N/A,FALSE,"kpi"}</definedName>
    <definedName name="jiame" localSheetId="3" hidden="1">{#N/A,#N/A,FALSE,"Title";#N/A,#N/A,FALSE,"Corp b sheet";#N/A,#N/A,FALSE,"MODIFIED Pl";#N/A,#N/A,FALSE,"Balance Sheet";#N/A,#N/A,FALSE,"Profit and Loss";#N/A,#N/A,FALSE,"Supplement info";#N/A,#N/A,FALSE,"Cashflow";#N/A,#N/A,FALSE,"Asspc Co - Inv Schedule";#N/A,#N/A,FALSE,"kpi"}</definedName>
    <definedName name="joses" localSheetId="6" hidden="1">{"Asset",#N/A,FALSE,"Asset";"KPIS",#N/A,FALSE,"Supporting KPIs";"Action",#N/A,FALSE,"Action plans"}</definedName>
    <definedName name="joses" localSheetId="7" hidden="1">{"Asset",#N/A,FALSE,"Asset";"KPIS",#N/A,FALSE,"Supporting KPIs";"Action",#N/A,FALSE,"Action plans"}</definedName>
    <definedName name="joses" localSheetId="2" hidden="1">{"Asset",#N/A,FALSE,"Asset";"KPIS",#N/A,FALSE,"Supporting KPIs";"Action",#N/A,FALSE,"Action plans"}</definedName>
    <definedName name="joses" localSheetId="3" hidden="1">{"Asset",#N/A,FALSE,"Asset";"KPIS",#N/A,FALSE,"Supporting KPIs";"Action",#N/A,FALSE,"Action plans"}</definedName>
    <definedName name="julius" localSheetId="6" hidden="1">{"Asset",#N/A,FALSE,"Asset";"KPIS",#N/A,FALSE,"Supporting KPIs";"Action",#N/A,FALSE,"Action plans"}</definedName>
    <definedName name="julius" localSheetId="7" hidden="1">{"Asset",#N/A,FALSE,"Asset";"KPIS",#N/A,FALSE,"Supporting KPIs";"Action",#N/A,FALSE,"Action plans"}</definedName>
    <definedName name="julius" localSheetId="2" hidden="1">{"Asset",#N/A,FALSE,"Asset";"KPIS",#N/A,FALSE,"Supporting KPIs";"Action",#N/A,FALSE,"Action plans"}</definedName>
    <definedName name="julius" localSheetId="3" hidden="1">{"Asset",#N/A,FALSE,"Asset";"KPIS",#N/A,FALSE,"Supporting KPIs";"Action",#N/A,FALSE,"Action plans"}</definedName>
    <definedName name="kpi_chart_data" localSheetId="6">#REF!</definedName>
    <definedName name="kpi_chart_data" localSheetId="7">#REF!</definedName>
    <definedName name="kpi_display" localSheetId="6">#REF!</definedName>
    <definedName name="kpi_display" localSheetId="7">#REF!</definedName>
    <definedName name="LIMO" localSheetId="6">#REF!</definedName>
    <definedName name="LIMO" localSheetId="7">#REF!</definedName>
    <definedName name="LNG_step_graph_data" localSheetId="6">#REF!</definedName>
    <definedName name="LNG_step_graph_data" localSheetId="7">#REF!</definedName>
    <definedName name="lookup1" localSheetId="6">#REF!</definedName>
    <definedName name="lookup1" localSheetId="7">#REF!</definedName>
    <definedName name="lucho" localSheetId="6" hidden="1">{"Mar P&amp;L",#N/A,FALSE,"P&amp;L Mar";"MAR NW",#N/A,FALSE,"P&amp;L Mar";"MAR LNG",#N/A,FALSE,"P&amp;L Mar";"S&amp;E MAr",#N/A,FALSE,"P&amp;L Mar";#N/A,#N/A,FALSE,"Cash Mar";#N/A,#N/A,FALSE,"Invest Mar(2)"}</definedName>
    <definedName name="lucho" localSheetId="7" hidden="1">{"Mar P&amp;L",#N/A,FALSE,"P&amp;L Mar";"MAR NW",#N/A,FALSE,"P&amp;L Mar";"MAR LNG",#N/A,FALSE,"P&amp;L Mar";"S&amp;E MAr",#N/A,FALSE,"P&amp;L Mar";#N/A,#N/A,FALSE,"Cash Mar";#N/A,#N/A,FALSE,"Invest Mar(2)"}</definedName>
    <definedName name="lucho" localSheetId="2" hidden="1">{"Mar P&amp;L",#N/A,FALSE,"P&amp;L Mar";"MAR NW",#N/A,FALSE,"P&amp;L Mar";"MAR LNG",#N/A,FALSE,"P&amp;L Mar";"S&amp;E MAr",#N/A,FALSE,"P&amp;L Mar";#N/A,#N/A,FALSE,"Cash Mar";#N/A,#N/A,FALSE,"Invest Mar(2)"}</definedName>
    <definedName name="lucho" localSheetId="3" hidden="1">{"Mar P&amp;L",#N/A,FALSE,"P&amp;L Mar";"MAR NW",#N/A,FALSE,"P&amp;L Mar";"MAR LNG",#N/A,FALSE,"P&amp;L Mar";"S&amp;E MAr",#N/A,FALSE,"P&amp;L Mar";#N/A,#N/A,FALSE,"Cash Mar";#N/A,#N/A,FALSE,"Invest Mar(2)"}</definedName>
    <definedName name="luis" localSheetId="6" hidden="1">{#N/A,#N/A,FALSE,"Audit Program";#N/A,#N/A,FALSE,"T&amp;D Total";#N/A,#N/A,FALSE,"LNG Total";#N/A,#N/A,FALSE,"Power Total";#N/A,#N/A,FALSE,"Other Total";#N/A,#N/A,FALSE,"E&amp;P Total"}</definedName>
    <definedName name="luis" localSheetId="7" hidden="1">{#N/A,#N/A,FALSE,"Audit Program";#N/A,#N/A,FALSE,"T&amp;D Total";#N/A,#N/A,FALSE,"LNG Total";#N/A,#N/A,FALSE,"Power Total";#N/A,#N/A,FALSE,"Other Total";#N/A,#N/A,FALSE,"E&amp;P Total"}</definedName>
    <definedName name="luis" localSheetId="2" hidden="1">{#N/A,#N/A,FALSE,"Audit Program";#N/A,#N/A,FALSE,"T&amp;D Total";#N/A,#N/A,FALSE,"LNG Total";#N/A,#N/A,FALSE,"Power Total";#N/A,#N/A,FALSE,"Other Total";#N/A,#N/A,FALSE,"E&amp;P Total"}</definedName>
    <definedName name="luis" localSheetId="3" hidden="1">{#N/A,#N/A,FALSE,"Audit Program";#N/A,#N/A,FALSE,"T&amp;D Total";#N/A,#N/A,FALSE,"LNG Total";#N/A,#N/A,FALSE,"Power Total";#N/A,#N/A,FALSE,"Other Total";#N/A,#N/A,FALSE,"E&amp;P Total"}</definedName>
    <definedName name="Medardo" localSheetId="6" hidden="1">{"Mar P&amp;L",#N/A,FALSE,"P&amp;L Mar";"MAR NW",#N/A,FALSE,"P&amp;L Mar";"MAR LNG",#N/A,FALSE,"P&amp;L Mar";"S&amp;E MAr",#N/A,FALSE,"P&amp;L Mar";#N/A,#N/A,FALSE,"Cash Mar";#N/A,#N/A,FALSE,"Invest Mar(2)"}</definedName>
    <definedName name="Medardo" localSheetId="7" hidden="1">{"Mar P&amp;L",#N/A,FALSE,"P&amp;L Mar";"MAR NW",#N/A,FALSE,"P&amp;L Mar";"MAR LNG",#N/A,FALSE,"P&amp;L Mar";"S&amp;E MAr",#N/A,FALSE,"P&amp;L Mar";#N/A,#N/A,FALSE,"Cash Mar";#N/A,#N/A,FALSE,"Invest Mar(2)"}</definedName>
    <definedName name="Medardo" localSheetId="2" hidden="1">{"Mar P&amp;L",#N/A,FALSE,"P&amp;L Mar";"MAR NW",#N/A,FALSE,"P&amp;L Mar";"MAR LNG",#N/A,FALSE,"P&amp;L Mar";"S&amp;E MAr",#N/A,FALSE,"P&amp;L Mar";#N/A,#N/A,FALSE,"Cash Mar";#N/A,#N/A,FALSE,"Invest Mar(2)"}</definedName>
    <definedName name="month" localSheetId="6">#REF!</definedName>
    <definedName name="month" localSheetId="7">#REF!</definedName>
    <definedName name="month_budget" localSheetId="6">#REF!</definedName>
    <definedName name="month_budget" localSheetId="7">#REF!</definedName>
    <definedName name="month_budget" localSheetId="2">#REF!</definedName>
    <definedName name="ncma_detail">'[10]NCMA Schedule'!$B$4:$K$30</definedName>
    <definedName name="NET_DEBT_CHART_DATA">'[23]Other graphs'!$Q$44:$AE$48</definedName>
    <definedName name="NM" localSheetId="6">#REF!</definedName>
    <definedName name="NM" localSheetId="7">#REF!</definedName>
    <definedName name="NOSE" localSheetId="6">#REF!</definedName>
    <definedName name="NOSE" localSheetId="7">#REF!</definedName>
    <definedName name="nose1" localSheetId="6">#REF!</definedName>
    <definedName name="nose1" localSheetId="7">#REF!</definedName>
    <definedName name="observaciones" localSheetId="6">#REF!</definedName>
    <definedName name="observaciones" localSheetId="7">#REF!</definedName>
    <definedName name="Other_step_graph_data" localSheetId="6">#REF!</definedName>
    <definedName name="Other_step_graph_data" localSheetId="7">#REF!</definedName>
    <definedName name="P_L" localSheetId="6">#REF!</definedName>
    <definedName name="P_L" localSheetId="7">#REF!</definedName>
    <definedName name="partgas" localSheetId="6">[24]CASHOSC1!#REF!</definedName>
    <definedName name="partgas" localSheetId="7">[24]CASHOSC1!#REF!</definedName>
    <definedName name="PE">[7]PE!$A$1:$AC$94</definedName>
    <definedName name="Period">'[15]Standing Data'!$C$4</definedName>
    <definedName name="PL" localSheetId="6">#REF!</definedName>
    <definedName name="PL" localSheetId="7">#REF!</definedName>
    <definedName name="planta" localSheetId="6">#REF!</definedName>
    <definedName name="planta" localSheetId="7">#REF!</definedName>
    <definedName name="Power_step_graph_data" localSheetId="6">#REF!</definedName>
    <definedName name="Power_step_graph_data" localSheetId="7">#REF!</definedName>
    <definedName name="preciogas" localSheetId="6">[24]CASHOSC1!#REF!</definedName>
    <definedName name="preciogas" localSheetId="7">[24]CASHOSC1!#REF!</definedName>
    <definedName name="preciopetroleo" localSheetId="6">[24]CASHOSC1!#REF!</definedName>
    <definedName name="preciopetroleo" localSheetId="7">[24]CASHOSC1!#REF!</definedName>
    <definedName name="PREPRODMONTH" localSheetId="6">#REF!</definedName>
    <definedName name="PREPRODMONTH" localSheetId="7">#REF!</definedName>
    <definedName name="PREPRODYTD" localSheetId="6">#REF!</definedName>
    <definedName name="PREPRODYTD" localSheetId="7">#REF!</definedName>
    <definedName name="PRNTPAGE3NOTE" localSheetId="6">#REF!</definedName>
    <definedName name="PRNTPAGE3NOTE" localSheetId="7">#REF!</definedName>
    <definedName name="PRNTSTAT3" localSheetId="6">#REF!</definedName>
    <definedName name="PRNTSTAT3" localSheetId="7">#REF!</definedName>
    <definedName name="PRNTSTAT3" localSheetId="2">#REF!</definedName>
    <definedName name="PROFIT_CHART_DATA" localSheetId="6">'[23]Profit and Loss'!#REF!</definedName>
    <definedName name="PROFIT_CHART_DATA" localSheetId="7">'[23]Profit and Loss'!#REF!</definedName>
    <definedName name="PROFIT_CHART_DATA" localSheetId="2">'[23]Profit and Loss'!#REF!</definedName>
    <definedName name="project_earned_value" localSheetId="6">[13]Details!#REF!</definedName>
    <definedName name="project_earned_value" localSheetId="7">[13]Details!#REF!</definedName>
    <definedName name="project_earned_value" localSheetId="2">[13]Details!#REF!</definedName>
    <definedName name="project_progress" localSheetId="6">[13]Details!#REF!</definedName>
    <definedName name="project_progress" localSheetId="7">[13]Details!#REF!</definedName>
    <definedName name="project_progress" localSheetId="2">[13]Details!#REF!</definedName>
    <definedName name="PROS" localSheetId="6">#REF!</definedName>
    <definedName name="PROS" localSheetId="7">#REF!</definedName>
    <definedName name="PROYECTO" localSheetId="6">#REF!</definedName>
    <definedName name="PROYECTO" localSheetId="7">#REF!</definedName>
    <definedName name="PROYECTO" localSheetId="2">#REF!</definedName>
    <definedName name="Regalías" localSheetId="6" hidden="1">{"Asset",#N/A,FALSE,"Asset";"KPIS",#N/A,FALSE,"Supporting KPIs";"Action",#N/A,FALSE,"Action plans"}</definedName>
    <definedName name="Regalías" localSheetId="7" hidden="1">{"Asset",#N/A,FALSE,"Asset";"KPIS",#N/A,FALSE,"Supporting KPIs";"Action",#N/A,FALSE,"Action plans"}</definedName>
    <definedName name="Regalías" localSheetId="2" hidden="1">{"Asset",#N/A,FALSE,"Asset";"KPIS",#N/A,FALSE,"Supporting KPIs";"Action",#N/A,FALSE,"Action plans"}</definedName>
    <definedName name="rFecha" localSheetId="6">#REF!,#REF!</definedName>
    <definedName name="rFecha" localSheetId="7">#REF!,#REF!</definedName>
    <definedName name="rfInicial" localSheetId="6">#REF!</definedName>
    <definedName name="rfInicial" localSheetId="7">#REF!</definedName>
    <definedName name="rFResumen" localSheetId="6">#REF!</definedName>
    <definedName name="rFResumen" localSheetId="7">#REF!</definedName>
    <definedName name="rosse" localSheetId="6" hidden="1">{#N/A,#N/A,FALSE,"Audit Program";#N/A,#N/A,FALSE,"T&amp;D Total";#N/A,#N/A,FALSE,"LNG Total";#N/A,#N/A,FALSE,"Power Total";#N/A,#N/A,FALSE,"Other Total";#N/A,#N/A,FALSE,"E&amp;P Total"}</definedName>
    <definedName name="rosse" localSheetId="7" hidden="1">{#N/A,#N/A,FALSE,"Audit Program";#N/A,#N/A,FALSE,"T&amp;D Total";#N/A,#N/A,FALSE,"LNG Total";#N/A,#N/A,FALSE,"Power Total";#N/A,#N/A,FALSE,"Other Total";#N/A,#N/A,FALSE,"E&amp;P Total"}</definedName>
    <definedName name="rosse" localSheetId="2" hidden="1">{#N/A,#N/A,FALSE,"Audit Program";#N/A,#N/A,FALSE,"T&amp;D Total";#N/A,#N/A,FALSE,"LNG Total";#N/A,#N/A,FALSE,"Power Total";#N/A,#N/A,FALSE,"Other Total";#N/A,#N/A,FALSE,"E&amp;P Total"}</definedName>
    <definedName name="Rough_Asset" localSheetId="6">#REF!</definedName>
    <definedName name="Rough_Asset" localSheetId="7">#REF!</definedName>
    <definedName name="Rough_asset2" localSheetId="6">#REF!</definedName>
    <definedName name="Rough_asset2" localSheetId="7">#REF!</definedName>
    <definedName name="Rough_bud" localSheetId="6">#REF!</definedName>
    <definedName name="Rough_bud" localSheetId="7">#REF!</definedName>
    <definedName name="Rough_bud" localSheetId="2">#REF!</definedName>
    <definedName name="Rough_Forec" localSheetId="6">#REF!</definedName>
    <definedName name="Rough_Forec" localSheetId="7">#REF!</definedName>
    <definedName name="rPOil" localSheetId="6">#REF!,#REF!,#REF!</definedName>
    <definedName name="rPOil" localSheetId="7">#REF!,#REF!,#REF!</definedName>
    <definedName name="rty" localSheetId="6" hidden="1">{"Asset",#N/A,FALSE,"Asset";"KPIS",#N/A,FALSE,"Supporting KPIs";"Action",#N/A,FALSE,"Action plans"}</definedName>
    <definedName name="rty" localSheetId="7" hidden="1">{"Asset",#N/A,FALSE,"Asset";"KPIS",#N/A,FALSE,"Supporting KPIs";"Action",#N/A,FALSE,"Action plans"}</definedName>
    <definedName name="rty" localSheetId="2" hidden="1">{"Asset",#N/A,FALSE,"Asset";"KPIS",#N/A,FALSE,"Supporting KPIs";"Action",#N/A,FALSE,"Action plans"}</definedName>
    <definedName name="SAL15DDUX">'[22]SAL1DDUX(5)'!$I$14</definedName>
    <definedName name="SAL1DDUR">'[25]SAL1DDUR(5)'!$I$19</definedName>
    <definedName name="SAL1DDUX">'[25]SAL1DDUX(5)'!$I$14</definedName>
    <definedName name="SAL1DPLA">'[25]SAL1DPLA(5)'!$I$14</definedName>
    <definedName name="SAL1DT10">[25]SAL1DT10!$J$40</definedName>
    <definedName name="SAL2DDUR">'[25]SAL2DDUR(5)'!$H$14</definedName>
    <definedName name="SAL2DGEO">[25]SAL2DGEO!$J$9</definedName>
    <definedName name="SAL2DINF">[25]SAL2DINF!$J$13</definedName>
    <definedName name="SAL2DP13">[25]SAL2DP13!$J$66</definedName>
    <definedName name="SAL2DP14">[25]SAL2DP14!$J$68</definedName>
    <definedName name="SAL2DPLA">'[25]SAL2DPLA(5)'!$H$14</definedName>
    <definedName name="SAL2DRES">[25]SAL2DRES!$J$11</definedName>
    <definedName name="SAL2DT13">[25]SAL2DT13!$J$55</definedName>
    <definedName name="SAL2DW05">[25]SAL2DW05!$J$42</definedName>
    <definedName name="SAL2DW07">[25]SAL2DW07!$J$42</definedName>
    <definedName name="SAL2DW08">[25]SAL2DW08!$J$42</definedName>
    <definedName name="Sales_bud" localSheetId="6">#REF!</definedName>
    <definedName name="Sales_bud" localSheetId="7">#REF!</definedName>
    <definedName name="Sales_bud" localSheetId="2">#REF!</definedName>
    <definedName name="Sales2000" localSheetId="6">#REF!</definedName>
    <definedName name="Sales2000" localSheetId="7">#REF!</definedName>
    <definedName name="SALGG" localSheetId="6">#REF!</definedName>
    <definedName name="SALGG" localSheetId="7">#REF!</definedName>
    <definedName name="SALOPPLA">[25]SALOPPLA!$J$67</definedName>
    <definedName name="saloppoz">[25]SALOPPOZ!$J$58</definedName>
    <definedName name="SAN1DDUR">'[25]SAN1DDUR(5)'!$H$14</definedName>
    <definedName name="san1ddux">'[25]SAN1DGAS(5)'!$H$14</definedName>
    <definedName name="SAN1DINF">[25]SAN1DINF!$J$21</definedName>
    <definedName name="SAN1DOLE">'[25]SAN1DOLE(5)'!$H$14</definedName>
    <definedName name="SAN1DP02" localSheetId="6">#REF!</definedName>
    <definedName name="SAN1DP02" localSheetId="7">#REF!</definedName>
    <definedName name="SAN1DP03" localSheetId="6">#REF!</definedName>
    <definedName name="SAN1DP03" localSheetId="7">#REF!</definedName>
    <definedName name="SAN1EP02">[25]SAN1EP02!$J$115</definedName>
    <definedName name="SAN1EP03">[25]SAN1EP03!$J$66</definedName>
    <definedName name="SAN1ERES">[25]SAN1ERES!$J$11</definedName>
    <definedName name="SAN1ESIS">[25]SAN1ESIS!$J$18</definedName>
    <definedName name="SAN2DRES">[25]SAN2DRES!$J$11</definedName>
    <definedName name="SANGG">[25]SANGGyADM!$J$32</definedName>
    <definedName name="SAPBEXdnldView" hidden="1">"462JIQ24MFQCXB9UPWXYWEM8I"</definedName>
    <definedName name="SAPBEXrevision" hidden="1">1</definedName>
    <definedName name="SAPBEXsysID" localSheetId="7" hidden="1">"BP1"</definedName>
    <definedName name="Schedule_vs_FPA" localSheetId="6">[13]Details!#REF!</definedName>
    <definedName name="Schedule_vs_FPA" localSheetId="7">[13]Details!#REF!</definedName>
    <definedName name="Schedule_vs_FPA" localSheetId="2">[13]Details!#REF!</definedName>
    <definedName name="SDGADFHATHAGJ" localSheetId="6">#REF!</definedName>
    <definedName name="SR_BUD" localSheetId="6">#REF!</definedName>
    <definedName name="SR_BUD" localSheetId="7">#REF!</definedName>
    <definedName name="SR_BUD" localSheetId="2">#REF!</definedName>
    <definedName name="SR_BUD2" localSheetId="6">#REF!</definedName>
    <definedName name="SR_BUD2" localSheetId="7">#REF!</definedName>
    <definedName name="SR_BUD2" localSheetId="2">#REF!</definedName>
    <definedName name="Storage_step_graph_data" localSheetId="6">#REF!</definedName>
    <definedName name="Storage_step_graph_data" localSheetId="7">#REF!</definedName>
    <definedName name="SUPPINFO" localSheetId="6">#REF!</definedName>
    <definedName name="SUPPINFO" localSheetId="7">#REF!</definedName>
    <definedName name="T_D_step_graph_data" localSheetId="6">#REF!</definedName>
    <definedName name="T_D_step_graph_data" localSheetId="7">#REF!</definedName>
    <definedName name="TOTACT" localSheetId="6">#REF!</definedName>
    <definedName name="TOTACT" localSheetId="7">#REF!</definedName>
    <definedName name="TOTACT" localSheetId="2">#REF!</definedName>
    <definedName name="total" localSheetId="6">#REF!</definedName>
    <definedName name="total" localSheetId="7">#REF!</definedName>
    <definedName name="TOTAL_INYECTION" localSheetId="6">#REF!</definedName>
    <definedName name="TOTAL_INYECTION" localSheetId="7">#REF!</definedName>
    <definedName name="totalCampos" localSheetId="6">#REF!</definedName>
    <definedName name="totalCampos" localSheetId="7">#REF!</definedName>
    <definedName name="totalExistente" localSheetId="6">#REF!</definedName>
    <definedName name="totalExistente" localSheetId="7">#REF!</definedName>
    <definedName name="totalNuevo" localSheetId="6">#REF!</definedName>
    <definedName name="totalNuevo" localSheetId="7">#REF!</definedName>
    <definedName name="TOTBUD" localSheetId="6">#REF!</definedName>
    <definedName name="TOTBUD" localSheetId="7">#REF!</definedName>
    <definedName name="TOTBUD" localSheetId="2">#REF!</definedName>
    <definedName name="TOTFOR" localSheetId="6">#REF!</definedName>
    <definedName name="TOTFOR" localSheetId="7">#REF!</definedName>
    <definedName name="TOTFOR" localSheetId="2">#REF!</definedName>
    <definedName name="tt" localSheetId="6">[26]Expats!#REF!</definedName>
    <definedName name="tt" localSheetId="7">[26]Expats!#REF!</definedName>
    <definedName name="tt" localSheetId="2">[26]Expats!#REF!</definedName>
    <definedName name="Tunisia_E_P_GF_3020" localSheetId="6">#REF!</definedName>
    <definedName name="Tunisia_E_P_GF_3020" localSheetId="7">#REF!</definedName>
    <definedName name="une" localSheetId="6">#REF!</definedName>
    <definedName name="une" localSheetId="7">#REF!</definedName>
    <definedName name="UNO" localSheetId="6">#REF!</definedName>
    <definedName name="UNO" localSheetId="7">#REF!</definedName>
    <definedName name="us" localSheetId="6">[26]Expats!#REF!</definedName>
    <definedName name="us" localSheetId="7">[26]Expats!#REF!</definedName>
    <definedName name="us" localSheetId="2">[26]Expats!#REF!</definedName>
    <definedName name="VATRate" localSheetId="6">#REF!</definedName>
    <definedName name="VATRate" localSheetId="7">#REF!</definedName>
    <definedName name="Venta_Gas" localSheetId="6">[24]CASHOSC1!#REF!</definedName>
    <definedName name="Venta_Gas" localSheetId="7">[24]CASHOSC1!#REF!</definedName>
    <definedName name="Venta_Pet." localSheetId="6">[24]CASHOSC1!#REF!</definedName>
    <definedName name="Venta_Pet." localSheetId="7">[24]CASHOSC1!#REF!</definedName>
    <definedName name="wrn.Audit._.Report." localSheetId="6" hidden="1">{#N/A,#N/A,FALSE,"Audit Program";#N/A,#N/A,FALSE,"T&amp;D Total";#N/A,#N/A,FALSE,"LNG Total";#N/A,#N/A,FALSE,"Power Total";#N/A,#N/A,FALSE,"Other Total";#N/A,#N/A,FALSE,"E&amp;P Total"}</definedName>
    <definedName name="wrn.Audit._.Report." localSheetId="7" hidden="1">{#N/A,#N/A,FALSE,"Audit Program";#N/A,#N/A,FALSE,"T&amp;D Total";#N/A,#N/A,FALSE,"LNG Total";#N/A,#N/A,FALSE,"Power Total";#N/A,#N/A,FALSE,"Other Total";#N/A,#N/A,FALSE,"E&amp;P Total"}</definedName>
    <definedName name="wrn.Audit._.Report." localSheetId="2" hidden="1">{#N/A,#N/A,FALSE,"Audit Program";#N/A,#N/A,FALSE,"T&amp;D Total";#N/A,#N/A,FALSE,"LNG Total";#N/A,#N/A,FALSE,"Power Total";#N/A,#N/A,FALSE,"Other Total";#N/A,#N/A,FALSE,"E&amp;P Total"}</definedName>
    <definedName name="wrn.Audit._.Report." localSheetId="3" hidden="1">{#N/A,#N/A,FALSE,"Audit Program";#N/A,#N/A,FALSE,"T&amp;D Total";#N/A,#N/A,FALSE,"LNG Total";#N/A,#N/A,FALSE,"Power Total";#N/A,#N/A,FALSE,"Other Total";#N/A,#N/A,FALSE,"E&amp;P Total"}</definedName>
    <definedName name="wrn.Budget2000." localSheetId="6" hidden="1">{#N/A,#N/A,FALSE,"Title";#N/A,#N/A,FALSE,"Corp b sheet";#N/A,#N/A,FALSE,"MODIFIED Pl";#N/A,#N/A,FALSE,"Balance Sheet";#N/A,#N/A,FALSE,"Profit and Loss";#N/A,#N/A,FALSE,"Supplement info";#N/A,#N/A,FALSE,"Cashflow";#N/A,#N/A,FALSE,"Asspc Co - Inv Schedule";#N/A,#N/A,FALSE,"kpi"}</definedName>
    <definedName name="wrn.Budget2000." localSheetId="7" hidden="1">{#N/A,#N/A,FALSE,"Title";#N/A,#N/A,FALSE,"Corp b sheet";#N/A,#N/A,FALSE,"MODIFIED Pl";#N/A,#N/A,FALSE,"Balance Sheet";#N/A,#N/A,FALSE,"Profit and Loss";#N/A,#N/A,FALSE,"Supplement info";#N/A,#N/A,FALSE,"Cashflow";#N/A,#N/A,FALSE,"Asspc Co - Inv Schedule";#N/A,#N/A,FALSE,"kpi"}</definedName>
    <definedName name="wrn.Budget2000." localSheetId="2" hidden="1">{#N/A,#N/A,FALSE,"Title";#N/A,#N/A,FALSE,"Corp b sheet";#N/A,#N/A,FALSE,"MODIFIED Pl";#N/A,#N/A,FALSE,"Balance Sheet";#N/A,#N/A,FALSE,"Profit and Loss";#N/A,#N/A,FALSE,"Supplement info";#N/A,#N/A,FALSE,"Cashflow";#N/A,#N/A,FALSE,"Asspc Co - Inv Schedule";#N/A,#N/A,FALSE,"kpi"}</definedName>
    <definedName name="wrn.Budget2000." localSheetId="3" hidden="1">{#N/A,#N/A,FALSE,"Title";#N/A,#N/A,FALSE,"Corp b sheet";#N/A,#N/A,FALSE,"MODIFIED Pl";#N/A,#N/A,FALSE,"Balance Sheet";#N/A,#N/A,FALSE,"Profit and Loss";#N/A,#N/A,FALSE,"Supplement info";#N/A,#N/A,FALSE,"Cashflow";#N/A,#N/A,FALSE,"Asspc Co - Inv Schedule";#N/A,#N/A,FALSE,"kpi"}</definedName>
    <definedName name="wrn.GA._.Print." localSheetId="6"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wrn.GA._.Print." localSheetId="7"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wrn.GA._.Print." localSheetId="2"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wrn.GA._.Print." localSheetId="3" hidden="1">{#N/A,#N/A,FALSE,"G&amp;A Summary";#N/A,#N/A,FALSE,"VP N&amp;W";#N/A,#N/A,FALSE,"Subsurface";#N/A,#N/A,FALSE,"NW Comm";#N/A,#N/A,FALSE,"NCMAOps";#N/A,#N/A,FALSE,"VP LNG";#N/A,#N/A,FALSE,"LNG Ops";#N/A,#N/A,FALSE,"ALNG Secondees";#N/A,#N/A,FALSE,"VP S&amp;E";#N/A,#N/A,FALSE,"Onshore Prod";#N/A,#N/A,FALSE,"SE Comm";#N/A,#N/A,FALSE,"ECMA Dev";#N/A,#N/A,FALSE,"Dolphin Ops";#N/A,#N/A,FALSE,"VP Engineering Serv";#N/A,#N/A,FALSE,"Procurement";#N/A,#N/A,FALSE,"Eng Ser";#N/A,#N/A,FALSE,"IT";#N/A,#N/A,FALSE,"Logistics";#N/A,#N/A,FALSE,"Drilling";#N/A,#N/A,FALSE,"VP HR";#N/A,#N/A,FALSE,"HR";#N/A,#N/A,FALSE,"Admin";#N/A,#N/A,FALSE,"PR";#N/A,#N/A,FALSE,"BG St. Clair";#N/A,#N/A,FALSE,"Venez";#N/A,#N/A,FALSE,"President";#N/A,#N/A,FALSE,"LPD";#N/A,#N/A,FALSE,"Finance";#N/A,#N/A,FALSE,"Comm &amp; Legal"}</definedName>
    <definedName name="wrn.MAR._.REPORT._.Pl." localSheetId="6" hidden="1">{"Mar P&amp;L",#N/A,FALSE,"P&amp;L Mar";"MAR NW",#N/A,FALSE,"P&amp;L Mar";"MAR LNG",#N/A,FALSE,"P&amp;L Mar";"S&amp;E MAr",#N/A,FALSE,"P&amp;L Mar";#N/A,#N/A,FALSE,"Cash Mar";#N/A,#N/A,FALSE,"Invest Mar(2)"}</definedName>
    <definedName name="wrn.MAR._.REPORT._.Pl." localSheetId="7" hidden="1">{"Mar P&amp;L",#N/A,FALSE,"P&amp;L Mar";"MAR NW",#N/A,FALSE,"P&amp;L Mar";"MAR LNG",#N/A,FALSE,"P&amp;L Mar";"S&amp;E MAr",#N/A,FALSE,"P&amp;L Mar";#N/A,#N/A,FALSE,"Cash Mar";#N/A,#N/A,FALSE,"Invest Mar(2)"}</definedName>
    <definedName name="wrn.MAR._.REPORT._.Pl." localSheetId="2" hidden="1">{"Mar P&amp;L",#N/A,FALSE,"P&amp;L Mar";"MAR NW",#N/A,FALSE,"P&amp;L Mar";"MAR LNG",#N/A,FALSE,"P&amp;L Mar";"S&amp;E MAr",#N/A,FALSE,"P&amp;L Mar";#N/A,#N/A,FALSE,"Cash Mar";#N/A,#N/A,FALSE,"Invest Mar(2)"}</definedName>
    <definedName name="wrn.MAR._.REPORT._.Pl." localSheetId="3" hidden="1">{"Mar P&amp;L",#N/A,FALSE,"P&amp;L Mar";"MAR NW",#N/A,FALSE,"P&amp;L Mar";"MAR LNG",#N/A,FALSE,"P&amp;L Mar";"S&amp;E MAr",#N/A,FALSE,"P&amp;L Mar";#N/A,#N/A,FALSE,"Cash Mar";#N/A,#N/A,FALSE,"Invest Mar(2)"}</definedName>
    <definedName name="wrn.total" localSheetId="6" hidden="1">{"Asset",#N/A,FALSE,"Asset";"KPIS",#N/A,FALSE,"Supporting KPIs";"Action",#N/A,FALSE,"Action plans"}</definedName>
    <definedName name="wrn.total" localSheetId="7" hidden="1">{"Asset",#N/A,FALSE,"Asset";"KPIS",#N/A,FALSE,"Supporting KPIs";"Action",#N/A,FALSE,"Action plans"}</definedName>
    <definedName name="wrn.total" localSheetId="2" hidden="1">{"Asset",#N/A,FALSE,"Asset";"KPIS",#N/A,FALSE,"Supporting KPIs";"Action",#N/A,FALSE,"Action plans"}</definedName>
    <definedName name="wrn.total" localSheetId="3" hidden="1">{"Asset",#N/A,FALSE,"Asset";"KPIS",#N/A,FALSE,"Supporting KPIs";"Action",#N/A,FALSE,"Action plans"}</definedName>
    <definedName name="wrn.Total._.Contract." localSheetId="6" hidden="1">{"Asset",#N/A,FALSE,"Asset";"KPIS",#N/A,FALSE,"Supporting KPIs";"Action",#N/A,FALSE,"Action plans"}</definedName>
    <definedName name="wrn.Total._.Contract." localSheetId="7" hidden="1">{"Asset",#N/A,FALSE,"Asset";"KPIS",#N/A,FALSE,"Supporting KPIs";"Action",#N/A,FALSE,"Action plans"}</definedName>
    <definedName name="wrn.Total._.Contract." localSheetId="2" hidden="1">{"Asset",#N/A,FALSE,"Asset";"KPIS",#N/A,FALSE,"Supporting KPIs";"Action",#N/A,FALSE,"Action plans"}</definedName>
    <definedName name="wrn.Total._.Contract." localSheetId="3" hidden="1">{"Asset",#N/A,FALSE,"Asset";"KPIS",#N/A,FALSE,"Supporting KPIs";"Action",#N/A,FALSE,"Action plans"}</definedName>
    <definedName name="wrn.totla" localSheetId="6" hidden="1">{"Asset",#N/A,FALSE,"Asset";"KPIS",#N/A,FALSE,"Supporting KPIs";"Action",#N/A,FALSE,"Action plans"}</definedName>
    <definedName name="wrn.totla" localSheetId="7" hidden="1">{"Asset",#N/A,FALSE,"Asset";"KPIS",#N/A,FALSE,"Supporting KPIs";"Action",#N/A,FALSE,"Action plans"}</definedName>
    <definedName name="wrn.totla" localSheetId="2" hidden="1">{"Asset",#N/A,FALSE,"Asset";"KPIS",#N/A,FALSE,"Supporting KPIs";"Action",#N/A,FALSE,"Action plans"}</definedName>
    <definedName name="wrn.totla" localSheetId="3" hidden="1">{"Asset",#N/A,FALSE,"Asset";"KPIS",#N/A,FALSE,"Supporting KPIs";"Action",#N/A,FALSE,"Action plans"}</definedName>
    <definedName name="wwobud">[9]YTD!$L$19:$L$42</definedName>
    <definedName name="xrateQ12001" localSheetId="6">'[20]Exchange Rates'!#REF!</definedName>
    <definedName name="xrateQ12001" localSheetId="7">'[20]Exchange Rates'!#REF!</definedName>
    <definedName name="xrateQ12001" localSheetId="2">'[20]Exchange Rates'!#REF!</definedName>
    <definedName name="xrateQ22001" localSheetId="6">'[20]Exchange Rates'!#REF!</definedName>
    <definedName name="xrateQ22001" localSheetId="7">'[20]Exchange Rates'!#REF!</definedName>
    <definedName name="xrateQ22001" localSheetId="2">'[20]Exchange Rates'!#REF!</definedName>
    <definedName name="ytdbud">'[14]P&amp;L'!$H$20:$H$100</definedName>
    <definedName name="YTDBUDINV">'[2]CASH &amp; INV TABLES'!$T$148:$AJ$179</definedName>
    <definedName name="YTDBUDINV2">'[2]SPRING DATA'!$U$400:$AK$441</definedName>
    <definedName name="YTDBUDINV3">'[2]AUTUMN DATA'!$U$421:$AK$463</definedName>
    <definedName name="yy">[22]SAL2DP13!$J$66</definedName>
  </definedNames>
  <calcPr calcId="125725"/>
</workbook>
</file>

<file path=xl/calcChain.xml><?xml version="1.0" encoding="utf-8"?>
<calcChain xmlns="http://schemas.openxmlformats.org/spreadsheetml/2006/main">
  <c r="C112" i="10"/>
  <c r="C111"/>
  <c r="C110"/>
  <c r="C109"/>
  <c r="H104"/>
  <c r="H99"/>
  <c r="H93"/>
  <c r="H101" s="1"/>
  <c r="H105" s="1"/>
  <c r="X66"/>
  <c r="Z66" s="1"/>
  <c r="E66"/>
  <c r="Y66" s="1"/>
  <c r="T62"/>
  <c r="S62"/>
  <c r="R62"/>
  <c r="Q62"/>
  <c r="P62"/>
  <c r="O62"/>
  <c r="N62"/>
  <c r="M62"/>
  <c r="L62"/>
  <c r="K62"/>
  <c r="J62"/>
  <c r="I62"/>
  <c r="H62"/>
  <c r="G62"/>
  <c r="F62"/>
  <c r="T61"/>
  <c r="S61"/>
  <c r="R61"/>
  <c r="Q61"/>
  <c r="P61"/>
  <c r="O61"/>
  <c r="N61"/>
  <c r="M61"/>
  <c r="L61"/>
  <c r="K61"/>
  <c r="J61"/>
  <c r="I61"/>
  <c r="H61"/>
  <c r="G61"/>
  <c r="F61"/>
  <c r="E61"/>
  <c r="T60"/>
  <c r="R60"/>
  <c r="P60"/>
  <c r="N60"/>
  <c r="L60"/>
  <c r="J60"/>
  <c r="H60"/>
  <c r="F60"/>
  <c r="X59"/>
  <c r="E59"/>
  <c r="X58"/>
  <c r="E58"/>
  <c r="T57"/>
  <c r="S57"/>
  <c r="R57"/>
  <c r="Q57"/>
  <c r="P57"/>
  <c r="O57"/>
  <c r="N57"/>
  <c r="M57"/>
  <c r="L57"/>
  <c r="K57"/>
  <c r="J57"/>
  <c r="I57"/>
  <c r="H57"/>
  <c r="G57"/>
  <c r="X57" s="1"/>
  <c r="Z57" s="1"/>
  <c r="F57"/>
  <c r="E57"/>
  <c r="X56"/>
  <c r="E56"/>
  <c r="X55"/>
  <c r="E55"/>
  <c r="T54"/>
  <c r="S54"/>
  <c r="R54"/>
  <c r="Q54"/>
  <c r="P54"/>
  <c r="O54"/>
  <c r="N54"/>
  <c r="M54"/>
  <c r="L54"/>
  <c r="K54"/>
  <c r="J54"/>
  <c r="I54"/>
  <c r="H54"/>
  <c r="G54"/>
  <c r="F54"/>
  <c r="Y49"/>
  <c r="Y45"/>
  <c r="X45"/>
  <c r="Y43"/>
  <c r="X40"/>
  <c r="Y40" s="1"/>
  <c r="Y38"/>
  <c r="X35"/>
  <c r="E34"/>
  <c r="Y31"/>
  <c r="E29"/>
  <c r="V25"/>
  <c r="V50" s="1"/>
  <c r="U25"/>
  <c r="T25"/>
  <c r="S25"/>
  <c r="R25"/>
  <c r="R50" s="1"/>
  <c r="Q25"/>
  <c r="P25"/>
  <c r="O25"/>
  <c r="N25"/>
  <c r="N50" s="1"/>
  <c r="M25"/>
  <c r="L25"/>
  <c r="K25"/>
  <c r="J25"/>
  <c r="J50" s="1"/>
  <c r="I25"/>
  <c r="H25"/>
  <c r="G25"/>
  <c r="F25"/>
  <c r="F50" s="1"/>
  <c r="E25"/>
  <c r="E30" s="1"/>
  <c r="X24"/>
  <c r="E24"/>
  <c r="Y24" s="1"/>
  <c r="X23"/>
  <c r="E23"/>
  <c r="Y23" s="1"/>
  <c r="Y22"/>
  <c r="Y21"/>
  <c r="X20"/>
  <c r="E20"/>
  <c r="Y20" s="1"/>
  <c r="X19"/>
  <c r="E19"/>
  <c r="Y19" s="1"/>
  <c r="X18"/>
  <c r="E18"/>
  <c r="Y18" s="1"/>
  <c r="X17"/>
  <c r="E17"/>
  <c r="Y17" s="1"/>
  <c r="B6"/>
  <c r="BG60" i="9"/>
  <c r="BF60"/>
  <c r="BE60"/>
  <c r="BD60"/>
  <c r="AV59"/>
  <c r="AP59"/>
  <c r="AJ59"/>
  <c r="AI59"/>
  <c r="AH59"/>
  <c r="AG59"/>
  <c r="AF59"/>
  <c r="AE59"/>
  <c r="AD59"/>
  <c r="AC59"/>
  <c r="AB59"/>
  <c r="AA59"/>
  <c r="Z59"/>
  <c r="Y59"/>
  <c r="X59"/>
  <c r="W59"/>
  <c r="V59"/>
  <c r="U59"/>
  <c r="T59"/>
  <c r="S59"/>
  <c r="R59"/>
  <c r="Q59"/>
  <c r="P59"/>
  <c r="O59"/>
  <c r="N59"/>
  <c r="M59"/>
  <c r="L59"/>
  <c r="K59"/>
  <c r="J59"/>
  <c r="I59"/>
  <c r="AX58"/>
  <c r="AW58"/>
  <c r="AV58"/>
  <c r="AU58"/>
  <c r="AT58" s="1"/>
  <c r="AS58"/>
  <c r="AR58"/>
  <c r="AQ58"/>
  <c r="AP58"/>
  <c r="AO58"/>
  <c r="AN58" s="1"/>
  <c r="AM58"/>
  <c r="AL58"/>
  <c r="AK58"/>
  <c r="AJ58"/>
  <c r="H58"/>
  <c r="G58" s="1"/>
  <c r="F58"/>
  <c r="AX57"/>
  <c r="AW57"/>
  <c r="AW59" s="1"/>
  <c r="AV57"/>
  <c r="AU57"/>
  <c r="AT57" s="1"/>
  <c r="AS57"/>
  <c r="AS59" s="1"/>
  <c r="AR57"/>
  <c r="AQ57"/>
  <c r="AQ59" s="1"/>
  <c r="AP57"/>
  <c r="AO57"/>
  <c r="AN57" s="1"/>
  <c r="AN59" s="1"/>
  <c r="AM57"/>
  <c r="AM59" s="1"/>
  <c r="AL57"/>
  <c r="AK57"/>
  <c r="AK59" s="1"/>
  <c r="AJ57"/>
  <c r="H57"/>
  <c r="G57" s="1"/>
  <c r="F57"/>
  <c r="F59" s="1"/>
  <c r="AI56"/>
  <c r="AH56"/>
  <c r="AG56"/>
  <c r="AF56"/>
  <c r="AE56"/>
  <c r="AD56"/>
  <c r="AX55"/>
  <c r="AW55" s="1"/>
  <c r="AU55"/>
  <c r="AT55" s="1"/>
  <c r="AR55"/>
  <c r="AQ55" s="1"/>
  <c r="AP55"/>
  <c r="AO55"/>
  <c r="AM55" s="1"/>
  <c r="AL55"/>
  <c r="AK55" s="1"/>
  <c r="AC55"/>
  <c r="AB55" s="1"/>
  <c r="AA55"/>
  <c r="Z55"/>
  <c r="Y55" s="1"/>
  <c r="W55"/>
  <c r="V55"/>
  <c r="U55"/>
  <c r="T55"/>
  <c r="S55" s="1"/>
  <c r="Q55"/>
  <c r="O55" s="1"/>
  <c r="N55"/>
  <c r="M55" s="1"/>
  <c r="L55"/>
  <c r="K55"/>
  <c r="I55" s="1"/>
  <c r="H55"/>
  <c r="G55" s="1"/>
  <c r="AX54"/>
  <c r="AW54" s="1"/>
  <c r="AW56" s="1"/>
  <c r="AV54"/>
  <c r="AU54"/>
  <c r="AT54" s="1"/>
  <c r="AR54"/>
  <c r="AQ54" s="1"/>
  <c r="AQ56" s="1"/>
  <c r="AP54"/>
  <c r="AP56" s="1"/>
  <c r="AO54"/>
  <c r="AN54" s="1"/>
  <c r="AL54"/>
  <c r="AK54"/>
  <c r="AK56" s="1"/>
  <c r="AJ54"/>
  <c r="AC54"/>
  <c r="AB54" s="1"/>
  <c r="Z54"/>
  <c r="Y54"/>
  <c r="Y56" s="1"/>
  <c r="X54"/>
  <c r="W54"/>
  <c r="V54" s="1"/>
  <c r="T54"/>
  <c r="R54" s="1"/>
  <c r="Q54"/>
  <c r="P54" s="1"/>
  <c r="N54"/>
  <c r="L54" s="1"/>
  <c r="L56" s="1"/>
  <c r="K54"/>
  <c r="J54" s="1"/>
  <c r="I54"/>
  <c r="H54"/>
  <c r="F54" s="1"/>
  <c r="AX52"/>
  <c r="AW52" s="1"/>
  <c r="AV52"/>
  <c r="AU52"/>
  <c r="AT52"/>
  <c r="AS52"/>
  <c r="AR52"/>
  <c r="AQ52" s="1"/>
  <c r="AP52"/>
  <c r="AO52"/>
  <c r="AN52"/>
  <c r="AM52"/>
  <c r="AL52"/>
  <c r="AK52" s="1"/>
  <c r="AJ52"/>
  <c r="AI52"/>
  <c r="AH52"/>
  <c r="AG52"/>
  <c r="AF52"/>
  <c r="AE52" s="1"/>
  <c r="AD52"/>
  <c r="AC52"/>
  <c r="AB52"/>
  <c r="AA52"/>
  <c r="Z52"/>
  <c r="Y52" s="1"/>
  <c r="X52"/>
  <c r="W52"/>
  <c r="V52"/>
  <c r="U52"/>
  <c r="T52"/>
  <c r="S52" s="1"/>
  <c r="R52"/>
  <c r="Q52"/>
  <c r="P52"/>
  <c r="O52"/>
  <c r="N52"/>
  <c r="M52" s="1"/>
  <c r="L52"/>
  <c r="K52"/>
  <c r="J52"/>
  <c r="I52"/>
  <c r="H52"/>
  <c r="G52" s="1"/>
  <c r="F52"/>
  <c r="AX51"/>
  <c r="AW51"/>
  <c r="AV51"/>
  <c r="AU51"/>
  <c r="AT51" s="1"/>
  <c r="AS51"/>
  <c r="AR51"/>
  <c r="AQ51"/>
  <c r="AP51"/>
  <c r="AO51"/>
  <c r="AN51" s="1"/>
  <c r="AM51"/>
  <c r="AL51"/>
  <c r="AK51"/>
  <c r="AJ51"/>
  <c r="AI51"/>
  <c r="AH51" s="1"/>
  <c r="AG51"/>
  <c r="AF51"/>
  <c r="AE51"/>
  <c r="AD51"/>
  <c r="AC51"/>
  <c r="AB51" s="1"/>
  <c r="AA51"/>
  <c r="Z51"/>
  <c r="Y51"/>
  <c r="X51"/>
  <c r="W51"/>
  <c r="V51" s="1"/>
  <c r="U51"/>
  <c r="T51"/>
  <c r="S51"/>
  <c r="R51"/>
  <c r="Q51"/>
  <c r="P51" s="1"/>
  <c r="O51"/>
  <c r="N51"/>
  <c r="M51"/>
  <c r="L51"/>
  <c r="K51"/>
  <c r="J51" s="1"/>
  <c r="I51"/>
  <c r="H51"/>
  <c r="G51"/>
  <c r="F51"/>
  <c r="AX50"/>
  <c r="AW50" s="1"/>
  <c r="AV50"/>
  <c r="AU50"/>
  <c r="AT50"/>
  <c r="AS50"/>
  <c r="AR50"/>
  <c r="AQ50" s="1"/>
  <c r="AP50"/>
  <c r="AO50"/>
  <c r="AN50"/>
  <c r="AM50"/>
  <c r="AL50"/>
  <c r="AK50" s="1"/>
  <c r="AJ50"/>
  <c r="AI50"/>
  <c r="AH50"/>
  <c r="AG50"/>
  <c r="AF50"/>
  <c r="AE50" s="1"/>
  <c r="AD50"/>
  <c r="AC50"/>
  <c r="AB50"/>
  <c r="AA50"/>
  <c r="Z50"/>
  <c r="Y50" s="1"/>
  <c r="X50"/>
  <c r="W50"/>
  <c r="V50"/>
  <c r="U50"/>
  <c r="T50"/>
  <c r="S50" s="1"/>
  <c r="R50"/>
  <c r="Q50"/>
  <c r="P50"/>
  <c r="O50"/>
  <c r="N50"/>
  <c r="M50" s="1"/>
  <c r="L50"/>
  <c r="K50"/>
  <c r="J50"/>
  <c r="I50"/>
  <c r="H50"/>
  <c r="G50" s="1"/>
  <c r="F50"/>
  <c r="AX49"/>
  <c r="AW49"/>
  <c r="AV49"/>
  <c r="AU49"/>
  <c r="AT49" s="1"/>
  <c r="AS49"/>
  <c r="AR49"/>
  <c r="AQ49"/>
  <c r="AP49"/>
  <c r="AO49"/>
  <c r="AN49" s="1"/>
  <c r="AM49"/>
  <c r="AL49"/>
  <c r="AK49"/>
  <c r="AJ49"/>
  <c r="AI49"/>
  <c r="AH49" s="1"/>
  <c r="AG49"/>
  <c r="AF49"/>
  <c r="AE49"/>
  <c r="AD49"/>
  <c r="AC49"/>
  <c r="AB49" s="1"/>
  <c r="AA49"/>
  <c r="Z49"/>
  <c r="Y49"/>
  <c r="X49"/>
  <c r="W49"/>
  <c r="V49" s="1"/>
  <c r="U49"/>
  <c r="T49"/>
  <c r="S49"/>
  <c r="R49"/>
  <c r="Q49"/>
  <c r="P49" s="1"/>
  <c r="O49"/>
  <c r="N49"/>
  <c r="M49"/>
  <c r="L49"/>
  <c r="K49"/>
  <c r="J49" s="1"/>
  <c r="I49"/>
  <c r="H49"/>
  <c r="G49"/>
  <c r="F49"/>
  <c r="AX48"/>
  <c r="AW48" s="1"/>
  <c r="AV48"/>
  <c r="AU48"/>
  <c r="AT48"/>
  <c r="AS48"/>
  <c r="AR48"/>
  <c r="AQ48" s="1"/>
  <c r="AP48"/>
  <c r="AO48"/>
  <c r="AN48"/>
  <c r="AM48"/>
  <c r="AL48"/>
  <c r="AK48" s="1"/>
  <c r="AJ48"/>
  <c r="AI48"/>
  <c r="AH48"/>
  <c r="AG48"/>
  <c r="AF48"/>
  <c r="AE48" s="1"/>
  <c r="AD48"/>
  <c r="AC48"/>
  <c r="AB48"/>
  <c r="AA48"/>
  <c r="Z48"/>
  <c r="Y48" s="1"/>
  <c r="X48"/>
  <c r="W48"/>
  <c r="V48"/>
  <c r="U48"/>
  <c r="T48"/>
  <c r="S48" s="1"/>
  <c r="R48"/>
  <c r="Q48"/>
  <c r="P48"/>
  <c r="O48"/>
  <c r="N48"/>
  <c r="M48" s="1"/>
  <c r="L48"/>
  <c r="K48"/>
  <c r="J48"/>
  <c r="I48"/>
  <c r="H48"/>
  <c r="G48" s="1"/>
  <c r="F48"/>
  <c r="AX47"/>
  <c r="AW47"/>
  <c r="AV47"/>
  <c r="AU47"/>
  <c r="AT47" s="1"/>
  <c r="AS47"/>
  <c r="AR47"/>
  <c r="AQ47"/>
  <c r="AP47"/>
  <c r="AO47"/>
  <c r="AN47" s="1"/>
  <c r="AM47"/>
  <c r="AL47"/>
  <c r="AK47"/>
  <c r="AJ47"/>
  <c r="AI47"/>
  <c r="AH47" s="1"/>
  <c r="AG47"/>
  <c r="AF47"/>
  <c r="AE47"/>
  <c r="AD47"/>
  <c r="AC47"/>
  <c r="AB47" s="1"/>
  <c r="AA47"/>
  <c r="Z47"/>
  <c r="Y47"/>
  <c r="X47"/>
  <c r="W47"/>
  <c r="V47" s="1"/>
  <c r="U47"/>
  <c r="T47"/>
  <c r="S47"/>
  <c r="R47"/>
  <c r="Q47"/>
  <c r="P47" s="1"/>
  <c r="O47"/>
  <c r="N47"/>
  <c r="M47"/>
  <c r="L47"/>
  <c r="K47"/>
  <c r="J47" s="1"/>
  <c r="I47"/>
  <c r="H47"/>
  <c r="G47"/>
  <c r="F47"/>
  <c r="AX46"/>
  <c r="AW46" s="1"/>
  <c r="AV46"/>
  <c r="AU46"/>
  <c r="AT46"/>
  <c r="AS46"/>
  <c r="AR46"/>
  <c r="AQ46" s="1"/>
  <c r="AP46"/>
  <c r="AO46"/>
  <c r="AN46"/>
  <c r="AM46"/>
  <c r="AL46"/>
  <c r="AK46" s="1"/>
  <c r="AJ46"/>
  <c r="AI46"/>
  <c r="AH46"/>
  <c r="AG46"/>
  <c r="AF46"/>
  <c r="AE46" s="1"/>
  <c r="AD46"/>
  <c r="AC46"/>
  <c r="AB46"/>
  <c r="AA46"/>
  <c r="Z46"/>
  <c r="Y46" s="1"/>
  <c r="X46"/>
  <c r="W46"/>
  <c r="V46"/>
  <c r="U46"/>
  <c r="T46"/>
  <c r="S46" s="1"/>
  <c r="R46"/>
  <c r="Q46"/>
  <c r="P46"/>
  <c r="O46"/>
  <c r="N46"/>
  <c r="M46" s="1"/>
  <c r="L46"/>
  <c r="K46"/>
  <c r="J46"/>
  <c r="I46"/>
  <c r="H46"/>
  <c r="G46" s="1"/>
  <c r="F46"/>
  <c r="AX45"/>
  <c r="AW45"/>
  <c r="AV45"/>
  <c r="AU45"/>
  <c r="AT45" s="1"/>
  <c r="AS45"/>
  <c r="AR45"/>
  <c r="AQ45"/>
  <c r="AP45"/>
  <c r="AO45"/>
  <c r="AN45" s="1"/>
  <c r="AM45"/>
  <c r="AL45"/>
  <c r="AK45"/>
  <c r="AJ45"/>
  <c r="AI45"/>
  <c r="AH45" s="1"/>
  <c r="AG45"/>
  <c r="AF45"/>
  <c r="AE45"/>
  <c r="AD45"/>
  <c r="AC45"/>
  <c r="AB45" s="1"/>
  <c r="AA45"/>
  <c r="Z45"/>
  <c r="Y45"/>
  <c r="X45"/>
  <c r="W45"/>
  <c r="V45" s="1"/>
  <c r="U45"/>
  <c r="T45"/>
  <c r="S45"/>
  <c r="R45"/>
  <c r="Q45"/>
  <c r="P45" s="1"/>
  <c r="O45"/>
  <c r="N45"/>
  <c r="M45"/>
  <c r="L45"/>
  <c r="K45"/>
  <c r="J45" s="1"/>
  <c r="I45"/>
  <c r="H45"/>
  <c r="G45"/>
  <c r="F45"/>
  <c r="AX44"/>
  <c r="AW44" s="1"/>
  <c r="AV44"/>
  <c r="AU44"/>
  <c r="AT44"/>
  <c r="AS44"/>
  <c r="AR44"/>
  <c r="AQ44" s="1"/>
  <c r="AP44"/>
  <c r="AO44"/>
  <c r="AN44"/>
  <c r="AM44"/>
  <c r="AL44"/>
  <c r="AK44" s="1"/>
  <c r="AJ44"/>
  <c r="AI44"/>
  <c r="AH44"/>
  <c r="AG44"/>
  <c r="AF44"/>
  <c r="AE44" s="1"/>
  <c r="AD44"/>
  <c r="AC44"/>
  <c r="AB44"/>
  <c r="AA44"/>
  <c r="Z44"/>
  <c r="Y44" s="1"/>
  <c r="X44"/>
  <c r="W44"/>
  <c r="V44"/>
  <c r="U44"/>
  <c r="T44"/>
  <c r="S44" s="1"/>
  <c r="R44"/>
  <c r="Q44"/>
  <c r="P44"/>
  <c r="O44"/>
  <c r="N44"/>
  <c r="M44" s="1"/>
  <c r="L44"/>
  <c r="K44"/>
  <c r="J44"/>
  <c r="I44"/>
  <c r="H44"/>
  <c r="G44" s="1"/>
  <c r="F44"/>
  <c r="AX43"/>
  <c r="AW43"/>
  <c r="AW53" s="1"/>
  <c r="AV43"/>
  <c r="AV53" s="1"/>
  <c r="AU43"/>
  <c r="AT43" s="1"/>
  <c r="AT53" s="1"/>
  <c r="AS43"/>
  <c r="AS53" s="1"/>
  <c r="AR43"/>
  <c r="AQ43"/>
  <c r="AP43"/>
  <c r="AP53" s="1"/>
  <c r="AO43"/>
  <c r="AN43" s="1"/>
  <c r="AM43"/>
  <c r="AM53" s="1"/>
  <c r="AL43"/>
  <c r="AK43"/>
  <c r="AK53" s="1"/>
  <c r="AJ43"/>
  <c r="AJ53" s="1"/>
  <c r="AI43"/>
  <c r="AI53" s="1"/>
  <c r="AG43"/>
  <c r="AG53" s="1"/>
  <c r="AF43"/>
  <c r="AF53" s="1"/>
  <c r="AE43"/>
  <c r="AD43"/>
  <c r="AD53" s="1"/>
  <c r="AC43"/>
  <c r="AB43" s="1"/>
  <c r="AA43"/>
  <c r="AA53" s="1"/>
  <c r="Z43"/>
  <c r="Y43"/>
  <c r="Y53" s="1"/>
  <c r="X43"/>
  <c r="X53" s="1"/>
  <c r="W43"/>
  <c r="V43" s="1"/>
  <c r="V53" s="1"/>
  <c r="U43"/>
  <c r="U53" s="1"/>
  <c r="T43"/>
  <c r="S43"/>
  <c r="R43"/>
  <c r="R53" s="1"/>
  <c r="Q43"/>
  <c r="P43" s="1"/>
  <c r="O43"/>
  <c r="O53" s="1"/>
  <c r="N43"/>
  <c r="M43"/>
  <c r="M53" s="1"/>
  <c r="L43"/>
  <c r="L53" s="1"/>
  <c r="K43"/>
  <c r="J43" s="1"/>
  <c r="J53" s="1"/>
  <c r="I43"/>
  <c r="I53" s="1"/>
  <c r="H43"/>
  <c r="G43"/>
  <c r="F43"/>
  <c r="F53" s="1"/>
  <c r="AI42"/>
  <c r="AH42"/>
  <c r="AG42"/>
  <c r="AF42"/>
  <c r="AE42"/>
  <c r="AD42"/>
  <c r="AX41"/>
  <c r="AW41" s="1"/>
  <c r="AW42" s="1"/>
  <c r="AV41"/>
  <c r="AV42" s="1"/>
  <c r="AX42" s="1"/>
  <c r="AU41"/>
  <c r="AT41"/>
  <c r="AT42" s="1"/>
  <c r="AS41"/>
  <c r="AS42" s="1"/>
  <c r="AR41"/>
  <c r="AQ41" s="1"/>
  <c r="AQ42" s="1"/>
  <c r="AP41"/>
  <c r="AP42" s="1"/>
  <c r="AO41"/>
  <c r="AN41"/>
  <c r="AN42" s="1"/>
  <c r="AM41"/>
  <c r="AM42" s="1"/>
  <c r="AO42" s="1"/>
  <c r="AL41"/>
  <c r="AK41" s="1"/>
  <c r="AK42" s="1"/>
  <c r="AJ41"/>
  <c r="AJ42" s="1"/>
  <c r="AL42" s="1"/>
  <c r="AC41"/>
  <c r="AB41"/>
  <c r="AB42" s="1"/>
  <c r="AA41"/>
  <c r="AA42" s="1"/>
  <c r="Z41"/>
  <c r="Y41" s="1"/>
  <c r="Y42" s="1"/>
  <c r="X41"/>
  <c r="X42" s="1"/>
  <c r="W41"/>
  <c r="V41"/>
  <c r="V42" s="1"/>
  <c r="U41"/>
  <c r="U42" s="1"/>
  <c r="W42" s="1"/>
  <c r="Q41"/>
  <c r="P41" s="1"/>
  <c r="P42" s="1"/>
  <c r="O41"/>
  <c r="O42" s="1"/>
  <c r="Q42" s="1"/>
  <c r="N41"/>
  <c r="M41"/>
  <c r="M42" s="1"/>
  <c r="L41"/>
  <c r="L42" s="1"/>
  <c r="K41"/>
  <c r="J41" s="1"/>
  <c r="J42" s="1"/>
  <c r="I41"/>
  <c r="I42" s="1"/>
  <c r="H41"/>
  <c r="G41"/>
  <c r="G42" s="1"/>
  <c r="F41"/>
  <c r="F42" s="1"/>
  <c r="AP40"/>
  <c r="AI40"/>
  <c r="AH40"/>
  <c r="AG40"/>
  <c r="AF40"/>
  <c r="AE40"/>
  <c r="AD40"/>
  <c r="AU39"/>
  <c r="AT39" s="1"/>
  <c r="AT40" s="1"/>
  <c r="AS39"/>
  <c r="AS40" s="1"/>
  <c r="AR39"/>
  <c r="AQ39"/>
  <c r="AQ40" s="1"/>
  <c r="AP39"/>
  <c r="AO39"/>
  <c r="AN39" s="1"/>
  <c r="AN40" s="1"/>
  <c r="AM39"/>
  <c r="AM40" s="1"/>
  <c r="AO40" s="1"/>
  <c r="AX37"/>
  <c r="AW37"/>
  <c r="AV37"/>
  <c r="AU37"/>
  <c r="AT37" s="1"/>
  <c r="AS37"/>
  <c r="AR37"/>
  <c r="AQ37"/>
  <c r="AP37"/>
  <c r="AO37"/>
  <c r="AN37" s="1"/>
  <c r="AM37"/>
  <c r="AL37"/>
  <c r="AK37"/>
  <c r="AJ37"/>
  <c r="AC37"/>
  <c r="AB37" s="1"/>
  <c r="AA37"/>
  <c r="Z37"/>
  <c r="Y37"/>
  <c r="X37"/>
  <c r="W37"/>
  <c r="V37" s="1"/>
  <c r="U37"/>
  <c r="T37"/>
  <c r="S37"/>
  <c r="R37"/>
  <c r="Q37"/>
  <c r="P37" s="1"/>
  <c r="O37"/>
  <c r="N37"/>
  <c r="M37"/>
  <c r="L37"/>
  <c r="K37"/>
  <c r="J37" s="1"/>
  <c r="I37"/>
  <c r="H37"/>
  <c r="G37"/>
  <c r="F37"/>
  <c r="AX36"/>
  <c r="AW36" s="1"/>
  <c r="AV36"/>
  <c r="AU36"/>
  <c r="AT36"/>
  <c r="AS36"/>
  <c r="AR36"/>
  <c r="AQ36" s="1"/>
  <c r="AP36"/>
  <c r="AO36"/>
  <c r="AN36"/>
  <c r="AM36"/>
  <c r="AL36"/>
  <c r="AK36" s="1"/>
  <c r="AJ36"/>
  <c r="AC36"/>
  <c r="AB36"/>
  <c r="AA36"/>
  <c r="Z36"/>
  <c r="Y36" s="1"/>
  <c r="X36"/>
  <c r="W36"/>
  <c r="V36"/>
  <c r="U36"/>
  <c r="T36"/>
  <c r="S36" s="1"/>
  <c r="R36"/>
  <c r="Q36"/>
  <c r="P36"/>
  <c r="O36"/>
  <c r="N36"/>
  <c r="L36"/>
  <c r="K36"/>
  <c r="J36"/>
  <c r="I36"/>
  <c r="H36"/>
  <c r="G36" s="1"/>
  <c r="F36"/>
  <c r="AX35"/>
  <c r="AW35"/>
  <c r="AV35"/>
  <c r="AU35"/>
  <c r="AT35" s="1"/>
  <c r="AS35"/>
  <c r="AR35"/>
  <c r="AQ35"/>
  <c r="AP35"/>
  <c r="AO35"/>
  <c r="AN35" s="1"/>
  <c r="AM35"/>
  <c r="AL35"/>
  <c r="AK35"/>
  <c r="AJ35"/>
  <c r="AC35"/>
  <c r="AB35" s="1"/>
  <c r="AA35"/>
  <c r="Z35"/>
  <c r="Y35"/>
  <c r="X35"/>
  <c r="W35"/>
  <c r="V35" s="1"/>
  <c r="U35"/>
  <c r="T35"/>
  <c r="S35"/>
  <c r="R35"/>
  <c r="Q35"/>
  <c r="P35" s="1"/>
  <c r="O35"/>
  <c r="N35"/>
  <c r="M36" s="1"/>
  <c r="M35"/>
  <c r="L35"/>
  <c r="K35"/>
  <c r="J35" s="1"/>
  <c r="I35"/>
  <c r="H35"/>
  <c r="G35"/>
  <c r="F35"/>
  <c r="AX34"/>
  <c r="AW34" s="1"/>
  <c r="AV34"/>
  <c r="AU34"/>
  <c r="AT34"/>
  <c r="AS34"/>
  <c r="AR34"/>
  <c r="AQ34" s="1"/>
  <c r="AP34"/>
  <c r="AO34"/>
  <c r="AN34"/>
  <c r="AM34"/>
  <c r="AL34"/>
  <c r="AK34" s="1"/>
  <c r="AJ34"/>
  <c r="AC34"/>
  <c r="AB34"/>
  <c r="AA34"/>
  <c r="Z34"/>
  <c r="Y34" s="1"/>
  <c r="X34"/>
  <c r="W34"/>
  <c r="V34"/>
  <c r="U34"/>
  <c r="T34"/>
  <c r="S34" s="1"/>
  <c r="R34"/>
  <c r="Q34"/>
  <c r="P34"/>
  <c r="O34"/>
  <c r="N34"/>
  <c r="M34" s="1"/>
  <c r="L34"/>
  <c r="K34"/>
  <c r="J34"/>
  <c r="I34"/>
  <c r="H34"/>
  <c r="G34" s="1"/>
  <c r="F34"/>
  <c r="AX33"/>
  <c r="AW33"/>
  <c r="AV33"/>
  <c r="AU33"/>
  <c r="AT33" s="1"/>
  <c r="AS33"/>
  <c r="AR33"/>
  <c r="AQ33"/>
  <c r="AP33"/>
  <c r="AO33"/>
  <c r="AN33" s="1"/>
  <c r="AM33"/>
  <c r="AL33"/>
  <c r="AK33"/>
  <c r="AJ33"/>
  <c r="AC33"/>
  <c r="AB33" s="1"/>
  <c r="AA33"/>
  <c r="Z33"/>
  <c r="Y33"/>
  <c r="X33"/>
  <c r="W33"/>
  <c r="V33" s="1"/>
  <c r="U33"/>
  <c r="T33"/>
  <c r="S33"/>
  <c r="R33"/>
  <c r="Q33"/>
  <c r="P33" s="1"/>
  <c r="O33"/>
  <c r="N33"/>
  <c r="M33"/>
  <c r="L33"/>
  <c r="K33"/>
  <c r="J33" s="1"/>
  <c r="I33"/>
  <c r="H33"/>
  <c r="G33"/>
  <c r="F33"/>
  <c r="AX32"/>
  <c r="AW32" s="1"/>
  <c r="AV32"/>
  <c r="AU32"/>
  <c r="AT32"/>
  <c r="AS32"/>
  <c r="AR32"/>
  <c r="AQ32" s="1"/>
  <c r="AP32"/>
  <c r="AO32"/>
  <c r="AN32"/>
  <c r="AM32"/>
  <c r="AL32"/>
  <c r="AK32" s="1"/>
  <c r="AJ32"/>
  <c r="AC32"/>
  <c r="AB32"/>
  <c r="AA32"/>
  <c r="Z32"/>
  <c r="Y32" s="1"/>
  <c r="X32"/>
  <c r="W32"/>
  <c r="V32"/>
  <c r="U32"/>
  <c r="T32"/>
  <c r="S32" s="1"/>
  <c r="R32"/>
  <c r="Q32"/>
  <c r="P32"/>
  <c r="O32"/>
  <c r="N32"/>
  <c r="M32" s="1"/>
  <c r="L32"/>
  <c r="K32"/>
  <c r="J32"/>
  <c r="I32"/>
  <c r="H32"/>
  <c r="G32" s="1"/>
  <c r="F32"/>
  <c r="AX31"/>
  <c r="AW31"/>
  <c r="AV31"/>
  <c r="AU31"/>
  <c r="AT31" s="1"/>
  <c r="AS31"/>
  <c r="AR31"/>
  <c r="AQ31"/>
  <c r="AP31"/>
  <c r="AO31"/>
  <c r="AN31" s="1"/>
  <c r="AM31"/>
  <c r="AL31"/>
  <c r="AK31"/>
  <c r="AJ31"/>
  <c r="AC31"/>
  <c r="AB31" s="1"/>
  <c r="AA31"/>
  <c r="Z31"/>
  <c r="Y31"/>
  <c r="X31"/>
  <c r="W31"/>
  <c r="V31" s="1"/>
  <c r="U31"/>
  <c r="T31"/>
  <c r="S31"/>
  <c r="R31"/>
  <c r="Q31"/>
  <c r="P31" s="1"/>
  <c r="O31"/>
  <c r="N31"/>
  <c r="M31"/>
  <c r="L31"/>
  <c r="K31"/>
  <c r="J31" s="1"/>
  <c r="I31"/>
  <c r="H31"/>
  <c r="G31"/>
  <c r="F31"/>
  <c r="AX30"/>
  <c r="AW30" s="1"/>
  <c r="AV30"/>
  <c r="AU30"/>
  <c r="AT30"/>
  <c r="AS30"/>
  <c r="AR30"/>
  <c r="AQ30" s="1"/>
  <c r="AP30"/>
  <c r="AO30"/>
  <c r="AN30"/>
  <c r="AM30"/>
  <c r="AL30"/>
  <c r="AK30" s="1"/>
  <c r="AJ30"/>
  <c r="AI30"/>
  <c r="AH30"/>
  <c r="AG30"/>
  <c r="AF30"/>
  <c r="AE30" s="1"/>
  <c r="AD30"/>
  <c r="AC30"/>
  <c r="AB30"/>
  <c r="AA30"/>
  <c r="Z30"/>
  <c r="Y30" s="1"/>
  <c r="X30"/>
  <c r="W30"/>
  <c r="V30"/>
  <c r="U30"/>
  <c r="T30"/>
  <c r="S30" s="1"/>
  <c r="R30"/>
  <c r="Q30"/>
  <c r="P30"/>
  <c r="O30"/>
  <c r="N30"/>
  <c r="M30" s="1"/>
  <c r="L30"/>
  <c r="K30"/>
  <c r="J30"/>
  <c r="I30"/>
  <c r="H30"/>
  <c r="G30" s="1"/>
  <c r="F30"/>
  <c r="AX29"/>
  <c r="AW29"/>
  <c r="AV29"/>
  <c r="AU29"/>
  <c r="AT29" s="1"/>
  <c r="AS29"/>
  <c r="AR29"/>
  <c r="AQ29"/>
  <c r="AP29"/>
  <c r="AO29"/>
  <c r="AN29" s="1"/>
  <c r="AM29"/>
  <c r="AL29"/>
  <c r="AK29"/>
  <c r="AJ29"/>
  <c r="AI29"/>
  <c r="AH29" s="1"/>
  <c r="AG29"/>
  <c r="AF29"/>
  <c r="AE29"/>
  <c r="AD29"/>
  <c r="AC29"/>
  <c r="AB29" s="1"/>
  <c r="AA29"/>
  <c r="Z29"/>
  <c r="Y29"/>
  <c r="X29"/>
  <c r="W29"/>
  <c r="V29" s="1"/>
  <c r="U29"/>
  <c r="T29"/>
  <c r="S29"/>
  <c r="R29"/>
  <c r="Q29"/>
  <c r="P29" s="1"/>
  <c r="O29"/>
  <c r="N29"/>
  <c r="M29"/>
  <c r="L29"/>
  <c r="K29"/>
  <c r="J29" s="1"/>
  <c r="I29"/>
  <c r="H29"/>
  <c r="G29"/>
  <c r="F29"/>
  <c r="AX28"/>
  <c r="AX38" s="1"/>
  <c r="AV28"/>
  <c r="AV38" s="1"/>
  <c r="AU28"/>
  <c r="AU38" s="1"/>
  <c r="AT28"/>
  <c r="AS28"/>
  <c r="AS38" s="1"/>
  <c r="AR28"/>
  <c r="AR38" s="1"/>
  <c r="AP28"/>
  <c r="AP38" s="1"/>
  <c r="AO28"/>
  <c r="AO38" s="1"/>
  <c r="AN28"/>
  <c r="AN38" s="1"/>
  <c r="AM28"/>
  <c r="AM38" s="1"/>
  <c r="AL28"/>
  <c r="AL38" s="1"/>
  <c r="AJ28"/>
  <c r="AJ38" s="1"/>
  <c r="AI28"/>
  <c r="AI38" s="1"/>
  <c r="AH28"/>
  <c r="AH38" s="1"/>
  <c r="AG28"/>
  <c r="AG38" s="1"/>
  <c r="AF28"/>
  <c r="AF38" s="1"/>
  <c r="AD28"/>
  <c r="AD38" s="1"/>
  <c r="AC28"/>
  <c r="AC38" s="1"/>
  <c r="AB28"/>
  <c r="AB38" s="1"/>
  <c r="AA28"/>
  <c r="AA38" s="1"/>
  <c r="Z28"/>
  <c r="Z38" s="1"/>
  <c r="X28"/>
  <c r="X38" s="1"/>
  <c r="W28"/>
  <c r="W38" s="1"/>
  <c r="V28"/>
  <c r="U28"/>
  <c r="U38" s="1"/>
  <c r="T28"/>
  <c r="T38" s="1"/>
  <c r="R28"/>
  <c r="R38" s="1"/>
  <c r="Q28"/>
  <c r="Q38" s="1"/>
  <c r="P28"/>
  <c r="P38" s="1"/>
  <c r="O28"/>
  <c r="O38" s="1"/>
  <c r="N28"/>
  <c r="N38" s="1"/>
  <c r="L28"/>
  <c r="L38" s="1"/>
  <c r="K28"/>
  <c r="K38" s="1"/>
  <c r="J28"/>
  <c r="I28"/>
  <c r="I38" s="1"/>
  <c r="H28"/>
  <c r="H38" s="1"/>
  <c r="F28"/>
  <c r="F38" s="1"/>
  <c r="AI27"/>
  <c r="AH27"/>
  <c r="AG27"/>
  <c r="AF27"/>
  <c r="AE27"/>
  <c r="AD27"/>
  <c r="AX26"/>
  <c r="AW26"/>
  <c r="AV26"/>
  <c r="AU26"/>
  <c r="AT26" s="1"/>
  <c r="AS26"/>
  <c r="AR26"/>
  <c r="AQ26"/>
  <c r="AP26"/>
  <c r="AO26"/>
  <c r="AN26" s="1"/>
  <c r="AM26"/>
  <c r="AL26"/>
  <c r="AK26"/>
  <c r="AJ26"/>
  <c r="AC26"/>
  <c r="AB26" s="1"/>
  <c r="AA26"/>
  <c r="Z26"/>
  <c r="Y26"/>
  <c r="X26"/>
  <c r="W26"/>
  <c r="V26" s="1"/>
  <c r="U26"/>
  <c r="Q26"/>
  <c r="P26"/>
  <c r="O26"/>
  <c r="N26"/>
  <c r="M26" s="1"/>
  <c r="L26"/>
  <c r="K26"/>
  <c r="J26"/>
  <c r="I26"/>
  <c r="H26"/>
  <c r="G26" s="1"/>
  <c r="F26"/>
  <c r="AX25"/>
  <c r="AW25"/>
  <c r="AV25"/>
  <c r="AU25"/>
  <c r="AT25" s="1"/>
  <c r="AS25"/>
  <c r="AR25"/>
  <c r="AQ25"/>
  <c r="AP25"/>
  <c r="AO25"/>
  <c r="AN25" s="1"/>
  <c r="AM25"/>
  <c r="AL25"/>
  <c r="AK25"/>
  <c r="AJ25"/>
  <c r="AC25"/>
  <c r="AB25" s="1"/>
  <c r="AA25"/>
  <c r="Z25"/>
  <c r="Y25"/>
  <c r="X25"/>
  <c r="W25"/>
  <c r="V25" s="1"/>
  <c r="U25"/>
  <c r="Q25"/>
  <c r="P25"/>
  <c r="O25"/>
  <c r="N25"/>
  <c r="M25" s="1"/>
  <c r="L25"/>
  <c r="K25"/>
  <c r="J25"/>
  <c r="I25"/>
  <c r="H25"/>
  <c r="G25" s="1"/>
  <c r="F25"/>
  <c r="AX24"/>
  <c r="AW24"/>
  <c r="AW27" s="1"/>
  <c r="AV24"/>
  <c r="AV27" s="1"/>
  <c r="AU24"/>
  <c r="AT24" s="1"/>
  <c r="AT27" s="1"/>
  <c r="AS24"/>
  <c r="AS27" s="1"/>
  <c r="AR24"/>
  <c r="AQ24"/>
  <c r="AQ27" s="1"/>
  <c r="AP24"/>
  <c r="AP27" s="1"/>
  <c r="AR27" s="1"/>
  <c r="AO24"/>
  <c r="AN24" s="1"/>
  <c r="AN27" s="1"/>
  <c r="AM24"/>
  <c r="AM27" s="1"/>
  <c r="AO27" s="1"/>
  <c r="AL24"/>
  <c r="AK24"/>
  <c r="AK27" s="1"/>
  <c r="AJ24"/>
  <c r="AJ27" s="1"/>
  <c r="AC24"/>
  <c r="AB24" s="1"/>
  <c r="AB27" s="1"/>
  <c r="AA24"/>
  <c r="AA27" s="1"/>
  <c r="Z24"/>
  <c r="Y24"/>
  <c r="Y27" s="1"/>
  <c r="X24"/>
  <c r="X27" s="1"/>
  <c r="Z27" s="1"/>
  <c r="W24"/>
  <c r="V24" s="1"/>
  <c r="V27" s="1"/>
  <c r="U24"/>
  <c r="U27" s="1"/>
  <c r="W27" s="1"/>
  <c r="Q24"/>
  <c r="P24"/>
  <c r="P27" s="1"/>
  <c r="O24"/>
  <c r="O27" s="1"/>
  <c r="N24"/>
  <c r="M24" s="1"/>
  <c r="M27" s="1"/>
  <c r="L24"/>
  <c r="L27" s="1"/>
  <c r="K24"/>
  <c r="J24"/>
  <c r="J27" s="1"/>
  <c r="I24"/>
  <c r="I27" s="1"/>
  <c r="K27" s="1"/>
  <c r="H24"/>
  <c r="G24" s="1"/>
  <c r="G27" s="1"/>
  <c r="F24"/>
  <c r="F27" s="1"/>
  <c r="AI23"/>
  <c r="AH23"/>
  <c r="AG23"/>
  <c r="AF23"/>
  <c r="AE23"/>
  <c r="AD23"/>
  <c r="G23"/>
  <c r="F23"/>
  <c r="AX22"/>
  <c r="AW22" s="1"/>
  <c r="AV22"/>
  <c r="AU22"/>
  <c r="AT22"/>
  <c r="AS22"/>
  <c r="AR22"/>
  <c r="AQ22" s="1"/>
  <c r="AO22"/>
  <c r="AN22"/>
  <c r="AM22"/>
  <c r="AL22"/>
  <c r="AK22" s="1"/>
  <c r="AJ22"/>
  <c r="AC22"/>
  <c r="AB22"/>
  <c r="AA22"/>
  <c r="Z22"/>
  <c r="Y22" s="1"/>
  <c r="W22"/>
  <c r="V22"/>
  <c r="U22"/>
  <c r="T22"/>
  <c r="S22" s="1"/>
  <c r="R22"/>
  <c r="Q22"/>
  <c r="P22"/>
  <c r="O22"/>
  <c r="N22"/>
  <c r="M22" s="1"/>
  <c r="K22"/>
  <c r="J22"/>
  <c r="I22"/>
  <c r="H22"/>
  <c r="AX21"/>
  <c r="AW21"/>
  <c r="AV21"/>
  <c r="AU21"/>
  <c r="AT21" s="1"/>
  <c r="AS21"/>
  <c r="AS23" s="1"/>
  <c r="AU23" s="1"/>
  <c r="AR21"/>
  <c r="AQ21"/>
  <c r="AP21"/>
  <c r="AO21"/>
  <c r="AN21" s="1"/>
  <c r="AL21"/>
  <c r="AK21"/>
  <c r="AJ21"/>
  <c r="AC21"/>
  <c r="AB21" s="1"/>
  <c r="AA21"/>
  <c r="AA23" s="1"/>
  <c r="AC23" s="1"/>
  <c r="Z21"/>
  <c r="Y21"/>
  <c r="X21"/>
  <c r="W21"/>
  <c r="V21" s="1"/>
  <c r="T21"/>
  <c r="S21"/>
  <c r="R21"/>
  <c r="Q21"/>
  <c r="P21" s="1"/>
  <c r="O21"/>
  <c r="O23" s="1"/>
  <c r="Q23" s="1"/>
  <c r="N21"/>
  <c r="M21"/>
  <c r="L21"/>
  <c r="K21"/>
  <c r="J21" s="1"/>
  <c r="H21"/>
  <c r="AX20"/>
  <c r="AW20" s="1"/>
  <c r="AW23" s="1"/>
  <c r="AV20"/>
  <c r="AV23" s="1"/>
  <c r="AX23" s="1"/>
  <c r="AU20"/>
  <c r="AT20"/>
  <c r="AT23" s="1"/>
  <c r="AS20"/>
  <c r="AR20"/>
  <c r="AQ20" s="1"/>
  <c r="AQ23" s="1"/>
  <c r="AO20"/>
  <c r="AN20"/>
  <c r="AM20"/>
  <c r="AL20"/>
  <c r="AK20" s="1"/>
  <c r="AK23" s="1"/>
  <c r="AJ20"/>
  <c r="AJ23" s="1"/>
  <c r="AC20"/>
  <c r="AB20"/>
  <c r="AB23" s="1"/>
  <c r="AA20"/>
  <c r="Z20"/>
  <c r="Y20" s="1"/>
  <c r="Y23" s="1"/>
  <c r="W20"/>
  <c r="V20"/>
  <c r="U20"/>
  <c r="T20"/>
  <c r="S20" s="1"/>
  <c r="S23" s="1"/>
  <c r="R20"/>
  <c r="R23" s="1"/>
  <c r="Q20"/>
  <c r="P20"/>
  <c r="P23" s="1"/>
  <c r="O20"/>
  <c r="N20"/>
  <c r="M20" s="1"/>
  <c r="M23" s="1"/>
  <c r="K20"/>
  <c r="J20"/>
  <c r="I20"/>
  <c r="H20"/>
  <c r="AI19"/>
  <c r="AH19"/>
  <c r="AG19"/>
  <c r="G19"/>
  <c r="F19"/>
  <c r="AX18"/>
  <c r="AW18"/>
  <c r="AV18"/>
  <c r="AU18"/>
  <c r="AT18" s="1"/>
  <c r="AS18"/>
  <c r="AR18"/>
  <c r="AQ18"/>
  <c r="AP18"/>
  <c r="AO18"/>
  <c r="AN18" s="1"/>
  <c r="AM18"/>
  <c r="AL18"/>
  <c r="AK18"/>
  <c r="AJ18"/>
  <c r="AC18"/>
  <c r="AB18" s="1"/>
  <c r="AA18"/>
  <c r="Z18"/>
  <c r="Y18"/>
  <c r="X18"/>
  <c r="W18"/>
  <c r="V18" s="1"/>
  <c r="U18"/>
  <c r="Q18"/>
  <c r="P18"/>
  <c r="O18"/>
  <c r="N18"/>
  <c r="M18" s="1"/>
  <c r="L18"/>
  <c r="K18"/>
  <c r="J18"/>
  <c r="I18"/>
  <c r="H18"/>
  <c r="AX17"/>
  <c r="AW17"/>
  <c r="AV17"/>
  <c r="AU17"/>
  <c r="AT17" s="1"/>
  <c r="AS17"/>
  <c r="AR17"/>
  <c r="AQ17"/>
  <c r="AP17"/>
  <c r="AO17"/>
  <c r="AN17" s="1"/>
  <c r="AM17"/>
  <c r="AL17"/>
  <c r="AK17"/>
  <c r="AJ17"/>
  <c r="AC17"/>
  <c r="AB17" s="1"/>
  <c r="AA17"/>
  <c r="Z17"/>
  <c r="Y17"/>
  <c r="X17"/>
  <c r="W17"/>
  <c r="V17" s="1"/>
  <c r="U17"/>
  <c r="Q17"/>
  <c r="P17"/>
  <c r="O17"/>
  <c r="N17"/>
  <c r="M17" s="1"/>
  <c r="L17"/>
  <c r="K17"/>
  <c r="J17"/>
  <c r="I17"/>
  <c r="H17"/>
  <c r="AX16"/>
  <c r="AW16"/>
  <c r="AV16"/>
  <c r="AU16"/>
  <c r="AT16" s="1"/>
  <c r="AS16"/>
  <c r="AR16"/>
  <c r="AQ16"/>
  <c r="AP16"/>
  <c r="AO16"/>
  <c r="AN16" s="1"/>
  <c r="AM16"/>
  <c r="AL16"/>
  <c r="AK16"/>
  <c r="AJ16"/>
  <c r="AC16"/>
  <c r="AB16" s="1"/>
  <c r="AA16"/>
  <c r="Z16"/>
  <c r="Y16"/>
  <c r="X16"/>
  <c r="W16"/>
  <c r="V16" s="1"/>
  <c r="U16"/>
  <c r="Q16"/>
  <c r="P16"/>
  <c r="O16"/>
  <c r="N16"/>
  <c r="M16" s="1"/>
  <c r="L16"/>
  <c r="K16"/>
  <c r="J16"/>
  <c r="I16"/>
  <c r="H16"/>
  <c r="AX15"/>
  <c r="AW15"/>
  <c r="AV15"/>
  <c r="AU15"/>
  <c r="AT15" s="1"/>
  <c r="AS15"/>
  <c r="AR15"/>
  <c r="AQ15"/>
  <c r="AP15"/>
  <c r="AO15"/>
  <c r="AN15" s="1"/>
  <c r="AM15"/>
  <c r="AL15"/>
  <c r="AK15"/>
  <c r="AJ15"/>
  <c r="AF15"/>
  <c r="AF19" s="1"/>
  <c r="AD15"/>
  <c r="AD19" s="1"/>
  <c r="AC15"/>
  <c r="AB15"/>
  <c r="AA15"/>
  <c r="Z15"/>
  <c r="Y15" s="1"/>
  <c r="X15"/>
  <c r="W15"/>
  <c r="V15"/>
  <c r="U15"/>
  <c r="Q15"/>
  <c r="P15" s="1"/>
  <c r="O15"/>
  <c r="N15"/>
  <c r="M15"/>
  <c r="L15"/>
  <c r="K15"/>
  <c r="J15" s="1"/>
  <c r="I15"/>
  <c r="H15"/>
  <c r="AX14"/>
  <c r="AW14" s="1"/>
  <c r="AV14"/>
  <c r="AU14"/>
  <c r="AT14"/>
  <c r="AS14"/>
  <c r="AR14"/>
  <c r="AQ14" s="1"/>
  <c r="AP14"/>
  <c r="AO14"/>
  <c r="AN14"/>
  <c r="AM14"/>
  <c r="AL14"/>
  <c r="AK14" s="1"/>
  <c r="AJ14"/>
  <c r="AC14"/>
  <c r="AB14"/>
  <c r="AA14"/>
  <c r="Z14"/>
  <c r="Y14" s="1"/>
  <c r="X14"/>
  <c r="W14"/>
  <c r="V14"/>
  <c r="U14"/>
  <c r="Q14"/>
  <c r="P14" s="1"/>
  <c r="O14"/>
  <c r="N14"/>
  <c r="M14"/>
  <c r="L14"/>
  <c r="K14"/>
  <c r="J14" s="1"/>
  <c r="I14"/>
  <c r="H14"/>
  <c r="AX13"/>
  <c r="AW13" s="1"/>
  <c r="AV13"/>
  <c r="AU13"/>
  <c r="AT13"/>
  <c r="AS13"/>
  <c r="AR13"/>
  <c r="AQ13" s="1"/>
  <c r="AP13"/>
  <c r="AO13"/>
  <c r="AN13"/>
  <c r="AM13"/>
  <c r="AL13"/>
  <c r="AK13" s="1"/>
  <c r="AJ13"/>
  <c r="AC13"/>
  <c r="AB13"/>
  <c r="AA13"/>
  <c r="Z13"/>
  <c r="Y13" s="1"/>
  <c r="X13"/>
  <c r="W13"/>
  <c r="V13"/>
  <c r="U13"/>
  <c r="T13"/>
  <c r="S13" s="1"/>
  <c r="S19" s="1"/>
  <c r="R13"/>
  <c r="R19" s="1"/>
  <c r="Q13"/>
  <c r="P13"/>
  <c r="O13"/>
  <c r="N13"/>
  <c r="M13" s="1"/>
  <c r="L13"/>
  <c r="K13"/>
  <c r="J13"/>
  <c r="I13"/>
  <c r="H13"/>
  <c r="AX12"/>
  <c r="AW12"/>
  <c r="AV12"/>
  <c r="AU12"/>
  <c r="AT12" s="1"/>
  <c r="AS12"/>
  <c r="AR12"/>
  <c r="AQ12"/>
  <c r="AP12"/>
  <c r="AO12"/>
  <c r="AN12" s="1"/>
  <c r="AM12"/>
  <c r="AL12"/>
  <c r="AK12"/>
  <c r="AJ12"/>
  <c r="AC12"/>
  <c r="AB12" s="1"/>
  <c r="AA12"/>
  <c r="Z12"/>
  <c r="Y12"/>
  <c r="X12"/>
  <c r="W12"/>
  <c r="V12" s="1"/>
  <c r="U12"/>
  <c r="Q12"/>
  <c r="P12"/>
  <c r="O12"/>
  <c r="N12"/>
  <c r="M12" s="1"/>
  <c r="L12"/>
  <c r="K12"/>
  <c r="J12"/>
  <c r="I12"/>
  <c r="H12"/>
  <c r="AX11"/>
  <c r="AW11"/>
  <c r="AV11"/>
  <c r="AU11"/>
  <c r="AT11" s="1"/>
  <c r="AS11"/>
  <c r="AR11"/>
  <c r="AQ11"/>
  <c r="AP11"/>
  <c r="AO11"/>
  <c r="AN11" s="1"/>
  <c r="AM11"/>
  <c r="AL11"/>
  <c r="AK11"/>
  <c r="AJ11"/>
  <c r="AC11"/>
  <c r="AB11" s="1"/>
  <c r="AA11"/>
  <c r="Z11"/>
  <c r="Y11"/>
  <c r="X11"/>
  <c r="W11"/>
  <c r="V11" s="1"/>
  <c r="U11"/>
  <c r="Q11"/>
  <c r="P11"/>
  <c r="O11"/>
  <c r="N11"/>
  <c r="M11" s="1"/>
  <c r="L11"/>
  <c r="K11"/>
  <c r="J11"/>
  <c r="I11"/>
  <c r="H11"/>
  <c r="AX10"/>
  <c r="AW10"/>
  <c r="AV10"/>
  <c r="AU10"/>
  <c r="AT10" s="1"/>
  <c r="AS10"/>
  <c r="AR10"/>
  <c r="AQ10"/>
  <c r="AP10"/>
  <c r="AO10"/>
  <c r="AN10" s="1"/>
  <c r="AM10"/>
  <c r="AL10"/>
  <c r="AK10"/>
  <c r="AJ10"/>
  <c r="AC10"/>
  <c r="AB10" s="1"/>
  <c r="AA10"/>
  <c r="Z10"/>
  <c r="Y10"/>
  <c r="X10"/>
  <c r="W10"/>
  <c r="V10" s="1"/>
  <c r="U10"/>
  <c r="Q10"/>
  <c r="P10"/>
  <c r="O10"/>
  <c r="N10"/>
  <c r="M10" s="1"/>
  <c r="L10"/>
  <c r="K10"/>
  <c r="J10"/>
  <c r="I10"/>
  <c r="H10"/>
  <c r="AX9"/>
  <c r="AW9"/>
  <c r="AV9"/>
  <c r="AU9"/>
  <c r="AT9" s="1"/>
  <c r="AS9"/>
  <c r="AR9"/>
  <c r="AQ9"/>
  <c r="AP9"/>
  <c r="AO9"/>
  <c r="AN9" s="1"/>
  <c r="AM9"/>
  <c r="AL9"/>
  <c r="AK9"/>
  <c r="AJ9"/>
  <c r="AC9"/>
  <c r="AB9" s="1"/>
  <c r="AA9"/>
  <c r="Z9"/>
  <c r="Y9"/>
  <c r="X9"/>
  <c r="W9"/>
  <c r="V9" s="1"/>
  <c r="U9"/>
  <c r="Q9"/>
  <c r="P9"/>
  <c r="O9"/>
  <c r="N9"/>
  <c r="M9" s="1"/>
  <c r="L9"/>
  <c r="K9"/>
  <c r="J9"/>
  <c r="I9"/>
  <c r="H9"/>
  <c r="AX8"/>
  <c r="AW8"/>
  <c r="AW19" s="1"/>
  <c r="AV8"/>
  <c r="AU8"/>
  <c r="AT8" s="1"/>
  <c r="AS8"/>
  <c r="AS19" s="1"/>
  <c r="AR8"/>
  <c r="AQ8"/>
  <c r="AQ19" s="1"/>
  <c r="AP8"/>
  <c r="AO8"/>
  <c r="AN8" s="1"/>
  <c r="AN19" s="1"/>
  <c r="AM8"/>
  <c r="AM19" s="1"/>
  <c r="AL8"/>
  <c r="AK8"/>
  <c r="AK19" s="1"/>
  <c r="AJ8"/>
  <c r="AC8"/>
  <c r="AB8" s="1"/>
  <c r="AA8"/>
  <c r="AA19" s="1"/>
  <c r="Z8"/>
  <c r="Y8"/>
  <c r="Y19" s="1"/>
  <c r="X8"/>
  <c r="W8"/>
  <c r="V8" s="1"/>
  <c r="V19" s="1"/>
  <c r="U8"/>
  <c r="U19" s="1"/>
  <c r="Q8"/>
  <c r="P8"/>
  <c r="O8"/>
  <c r="O19" s="1"/>
  <c r="N8"/>
  <c r="M8" s="1"/>
  <c r="L8"/>
  <c r="L19" s="1"/>
  <c r="K8"/>
  <c r="J8"/>
  <c r="J19" s="1"/>
  <c r="I8"/>
  <c r="I19" s="1"/>
  <c r="H8"/>
  <c r="D44" i="8"/>
  <c r="D45" s="1"/>
  <c r="C44"/>
  <c r="C45" s="1"/>
  <c r="J43"/>
  <c r="G43"/>
  <c r="G44" s="1"/>
  <c r="F43"/>
  <c r="I43" s="1"/>
  <c r="I44" s="1"/>
  <c r="E43"/>
  <c r="E44" s="1"/>
  <c r="D42"/>
  <c r="C42"/>
  <c r="J41"/>
  <c r="G41"/>
  <c r="F41"/>
  <c r="I41" s="1"/>
  <c r="E41"/>
  <c r="J40"/>
  <c r="G40"/>
  <c r="G42" s="1"/>
  <c r="F40"/>
  <c r="I40" s="1"/>
  <c r="I42" s="1"/>
  <c r="E40"/>
  <c r="E42" s="1"/>
  <c r="D39"/>
  <c r="C39"/>
  <c r="J38"/>
  <c r="G38"/>
  <c r="F38"/>
  <c r="I38" s="1"/>
  <c r="E38"/>
  <c r="J37"/>
  <c r="G37"/>
  <c r="F37"/>
  <c r="I37" s="1"/>
  <c r="E37"/>
  <c r="J36"/>
  <c r="G36"/>
  <c r="G39" s="1"/>
  <c r="F36"/>
  <c r="I36" s="1"/>
  <c r="I39" s="1"/>
  <c r="E36"/>
  <c r="E39" s="1"/>
  <c r="J35"/>
  <c r="G35"/>
  <c r="F35"/>
  <c r="I35" s="1"/>
  <c r="E35"/>
  <c r="D34"/>
  <c r="C34"/>
  <c r="J33"/>
  <c r="G33"/>
  <c r="G34" s="1"/>
  <c r="F33"/>
  <c r="I33" s="1"/>
  <c r="I34" s="1"/>
  <c r="E33"/>
  <c r="E34" s="1"/>
  <c r="D32"/>
  <c r="C32"/>
  <c r="J31"/>
  <c r="G31"/>
  <c r="F31"/>
  <c r="I31" s="1"/>
  <c r="E31"/>
  <c r="J30"/>
  <c r="G30"/>
  <c r="F30"/>
  <c r="I30" s="1"/>
  <c r="E30"/>
  <c r="J29"/>
  <c r="G29"/>
  <c r="F29"/>
  <c r="I29" s="1"/>
  <c r="E29"/>
  <c r="J28"/>
  <c r="G28"/>
  <c r="F28"/>
  <c r="I28" s="1"/>
  <c r="E28"/>
  <c r="J27"/>
  <c r="G27"/>
  <c r="G32" s="1"/>
  <c r="F27"/>
  <c r="I27" s="1"/>
  <c r="I32" s="1"/>
  <c r="E27"/>
  <c r="E32" s="1"/>
  <c r="D26"/>
  <c r="C26"/>
  <c r="J25"/>
  <c r="G25"/>
  <c r="F25"/>
  <c r="I25" s="1"/>
  <c r="E25"/>
  <c r="J24"/>
  <c r="G24"/>
  <c r="G26" s="1"/>
  <c r="F24"/>
  <c r="I24" s="1"/>
  <c r="I26" s="1"/>
  <c r="E24"/>
  <c r="E26" s="1"/>
  <c r="D23"/>
  <c r="C23"/>
  <c r="J22"/>
  <c r="G22"/>
  <c r="F22"/>
  <c r="I22" s="1"/>
  <c r="E22"/>
  <c r="J21"/>
  <c r="G21"/>
  <c r="G23" s="1"/>
  <c r="F21"/>
  <c r="I21" s="1"/>
  <c r="I23" s="1"/>
  <c r="E21"/>
  <c r="E23" s="1"/>
  <c r="F20"/>
  <c r="I19"/>
  <c r="G19"/>
  <c r="J19" s="1"/>
  <c r="K19" s="1"/>
  <c r="F19"/>
  <c r="E19"/>
  <c r="I18"/>
  <c r="G18"/>
  <c r="J18" s="1"/>
  <c r="K18" s="1"/>
  <c r="F18"/>
  <c r="E18"/>
  <c r="I17"/>
  <c r="G17"/>
  <c r="J17" s="1"/>
  <c r="K17" s="1"/>
  <c r="F17"/>
  <c r="E17"/>
  <c r="I16"/>
  <c r="G16"/>
  <c r="J16" s="1"/>
  <c r="K16" s="1"/>
  <c r="F16"/>
  <c r="E16"/>
  <c r="I15"/>
  <c r="G15"/>
  <c r="J15" s="1"/>
  <c r="K15" s="1"/>
  <c r="F15"/>
  <c r="E15"/>
  <c r="I14"/>
  <c r="G14"/>
  <c r="J14" s="1"/>
  <c r="K14" s="1"/>
  <c r="F14"/>
  <c r="E14"/>
  <c r="I13"/>
  <c r="G13"/>
  <c r="J13" s="1"/>
  <c r="K13" s="1"/>
  <c r="F13"/>
  <c r="E13"/>
  <c r="I12"/>
  <c r="G12"/>
  <c r="J12" s="1"/>
  <c r="K12" s="1"/>
  <c r="F12"/>
  <c r="E12"/>
  <c r="I11"/>
  <c r="G11"/>
  <c r="J11" s="1"/>
  <c r="K11" s="1"/>
  <c r="F11"/>
  <c r="E11"/>
  <c r="I10"/>
  <c r="G10"/>
  <c r="J10" s="1"/>
  <c r="K10" s="1"/>
  <c r="F10"/>
  <c r="E10"/>
  <c r="I9"/>
  <c r="I20" s="1"/>
  <c r="G9"/>
  <c r="G20" s="1"/>
  <c r="F9"/>
  <c r="E9"/>
  <c r="E20" s="1"/>
  <c r="M108" i="7"/>
  <c r="Z108" s="1"/>
  <c r="K108"/>
  <c r="G108"/>
  <c r="X107"/>
  <c r="X108" s="1"/>
  <c r="P107"/>
  <c r="O107"/>
  <c r="N107"/>
  <c r="M107"/>
  <c r="K107"/>
  <c r="J107"/>
  <c r="J108" s="1"/>
  <c r="L108" s="1"/>
  <c r="G107"/>
  <c r="P105"/>
  <c r="O105"/>
  <c r="N105"/>
  <c r="M105"/>
  <c r="K105"/>
  <c r="J105"/>
  <c r="L105" s="1"/>
  <c r="G105"/>
  <c r="X104"/>
  <c r="Z104" s="1"/>
  <c r="G141" s="1"/>
  <c r="P104"/>
  <c r="O104"/>
  <c r="N104"/>
  <c r="M104"/>
  <c r="K104"/>
  <c r="K106" s="1"/>
  <c r="J104"/>
  <c r="L104" s="1"/>
  <c r="G104"/>
  <c r="G106" s="1"/>
  <c r="X102"/>
  <c r="V102"/>
  <c r="U102"/>
  <c r="W102" s="1"/>
  <c r="P102"/>
  <c r="O102"/>
  <c r="N102"/>
  <c r="M102"/>
  <c r="Z102" s="1"/>
  <c r="G140" s="1"/>
  <c r="K102"/>
  <c r="J102"/>
  <c r="G102"/>
  <c r="Z101"/>
  <c r="G139" s="1"/>
  <c r="X101"/>
  <c r="V101"/>
  <c r="U101"/>
  <c r="P101"/>
  <c r="O101"/>
  <c r="N101"/>
  <c r="M101"/>
  <c r="K101"/>
  <c r="J101"/>
  <c r="J103" s="1"/>
  <c r="G101"/>
  <c r="X100"/>
  <c r="X103" s="1"/>
  <c r="V100"/>
  <c r="U100"/>
  <c r="U103" s="1"/>
  <c r="P100"/>
  <c r="O100"/>
  <c r="N100"/>
  <c r="M100"/>
  <c r="K100"/>
  <c r="J100"/>
  <c r="L100" s="1"/>
  <c r="G100"/>
  <c r="G103" s="1"/>
  <c r="P99"/>
  <c r="O99"/>
  <c r="N99"/>
  <c r="M99"/>
  <c r="K99"/>
  <c r="J99"/>
  <c r="G99"/>
  <c r="J98"/>
  <c r="L98" s="1"/>
  <c r="P97"/>
  <c r="O97"/>
  <c r="N97"/>
  <c r="M97"/>
  <c r="K97"/>
  <c r="K98" s="1"/>
  <c r="J97"/>
  <c r="G97"/>
  <c r="G98" s="1"/>
  <c r="X95"/>
  <c r="Z95" s="1"/>
  <c r="G135" s="1"/>
  <c r="V95"/>
  <c r="U95"/>
  <c r="W95" s="1"/>
  <c r="P95"/>
  <c r="O95"/>
  <c r="N95"/>
  <c r="M95"/>
  <c r="K95"/>
  <c r="J95"/>
  <c r="L95" s="1"/>
  <c r="G95"/>
  <c r="P94"/>
  <c r="O94"/>
  <c r="N94"/>
  <c r="M94"/>
  <c r="K94"/>
  <c r="J94"/>
  <c r="G94"/>
  <c r="P93"/>
  <c r="O93"/>
  <c r="N93"/>
  <c r="M93"/>
  <c r="K93"/>
  <c r="J93"/>
  <c r="L93" s="1"/>
  <c r="G93"/>
  <c r="P92"/>
  <c r="O92"/>
  <c r="N92"/>
  <c r="M92"/>
  <c r="K92"/>
  <c r="J92"/>
  <c r="L92" s="1"/>
  <c r="G92"/>
  <c r="P91"/>
  <c r="O91"/>
  <c r="N91"/>
  <c r="M91"/>
  <c r="M96" s="1"/>
  <c r="K91"/>
  <c r="K96" s="1"/>
  <c r="J91"/>
  <c r="G91"/>
  <c r="G96" s="1"/>
  <c r="P89"/>
  <c r="O89"/>
  <c r="N89"/>
  <c r="M89"/>
  <c r="K89"/>
  <c r="J89"/>
  <c r="L89" s="1"/>
  <c r="G89"/>
  <c r="P88"/>
  <c r="O88"/>
  <c r="N88"/>
  <c r="M88"/>
  <c r="M90" s="1"/>
  <c r="K88"/>
  <c r="K90" s="1"/>
  <c r="J88"/>
  <c r="J90" s="1"/>
  <c r="G88"/>
  <c r="G90" s="1"/>
  <c r="P86"/>
  <c r="O86"/>
  <c r="N86"/>
  <c r="M86"/>
  <c r="K86"/>
  <c r="J86"/>
  <c r="L86" s="1"/>
  <c r="G86"/>
  <c r="P85"/>
  <c r="O85"/>
  <c r="N85"/>
  <c r="M85"/>
  <c r="M87" s="1"/>
  <c r="K85"/>
  <c r="K87" s="1"/>
  <c r="J85"/>
  <c r="J87" s="1"/>
  <c r="L87" s="1"/>
  <c r="G85"/>
  <c r="G87" s="1"/>
  <c r="X83"/>
  <c r="Z83" s="1"/>
  <c r="G144" s="1"/>
  <c r="P83"/>
  <c r="O83"/>
  <c r="N83"/>
  <c r="M83"/>
  <c r="K83"/>
  <c r="J83"/>
  <c r="L83" s="1"/>
  <c r="G83"/>
  <c r="D83"/>
  <c r="P82"/>
  <c r="O82"/>
  <c r="N82"/>
  <c r="M82"/>
  <c r="K82"/>
  <c r="J82"/>
  <c r="L82" s="1"/>
  <c r="G82"/>
  <c r="P81"/>
  <c r="O81"/>
  <c r="N81"/>
  <c r="M81"/>
  <c r="K81"/>
  <c r="J81"/>
  <c r="L81" s="1"/>
  <c r="G81"/>
  <c r="D81"/>
  <c r="P80"/>
  <c r="O80"/>
  <c r="N80"/>
  <c r="M80"/>
  <c r="K80"/>
  <c r="J80"/>
  <c r="L80" s="1"/>
  <c r="G80"/>
  <c r="P79"/>
  <c r="O79"/>
  <c r="N79"/>
  <c r="M79"/>
  <c r="K79"/>
  <c r="J79"/>
  <c r="L79" s="1"/>
  <c r="G79"/>
  <c r="D79"/>
  <c r="P78"/>
  <c r="O78"/>
  <c r="N78"/>
  <c r="M78"/>
  <c r="K78"/>
  <c r="J78"/>
  <c r="L78" s="1"/>
  <c r="G78"/>
  <c r="X77"/>
  <c r="Z77" s="1"/>
  <c r="G121" s="1"/>
  <c r="P77"/>
  <c r="O77"/>
  <c r="N77"/>
  <c r="M77"/>
  <c r="K77"/>
  <c r="J77"/>
  <c r="L77" s="1"/>
  <c r="G77"/>
  <c r="D77"/>
  <c r="P76"/>
  <c r="O76"/>
  <c r="N76"/>
  <c r="M76"/>
  <c r="K76"/>
  <c r="J76"/>
  <c r="L76" s="1"/>
  <c r="G76"/>
  <c r="X75"/>
  <c r="Z75" s="1"/>
  <c r="G119" s="1"/>
  <c r="P75"/>
  <c r="O75"/>
  <c r="N75"/>
  <c r="M75"/>
  <c r="K75"/>
  <c r="J75"/>
  <c r="L75" s="1"/>
  <c r="G75"/>
  <c r="D75"/>
  <c r="P74"/>
  <c r="O74"/>
  <c r="N74"/>
  <c r="M74"/>
  <c r="M84" s="1"/>
  <c r="K74"/>
  <c r="K84" s="1"/>
  <c r="J74"/>
  <c r="L74" s="1"/>
  <c r="G74"/>
  <c r="G84" s="1"/>
  <c r="X73"/>
  <c r="P73"/>
  <c r="O73"/>
  <c r="N73"/>
  <c r="M73"/>
  <c r="K73"/>
  <c r="J73"/>
  <c r="L73" s="1"/>
  <c r="G73"/>
  <c r="D73"/>
  <c r="C67"/>
  <c r="N61"/>
  <c r="N62" s="1"/>
  <c r="H61"/>
  <c r="H62" s="1"/>
  <c r="N50"/>
  <c r="O47"/>
  <c r="I47"/>
  <c r="O46"/>
  <c r="I46"/>
  <c r="N43"/>
  <c r="M43"/>
  <c r="L43"/>
  <c r="K43"/>
  <c r="O43" s="1"/>
  <c r="E108" s="1"/>
  <c r="J43"/>
  <c r="H43"/>
  <c r="G43"/>
  <c r="F43"/>
  <c r="E43"/>
  <c r="I43" s="1"/>
  <c r="D108" s="1"/>
  <c r="D43"/>
  <c r="O42"/>
  <c r="E107" s="1"/>
  <c r="I42"/>
  <c r="D107" s="1"/>
  <c r="F107" s="1"/>
  <c r="N41"/>
  <c r="M41"/>
  <c r="L41"/>
  <c r="K41"/>
  <c r="O41" s="1"/>
  <c r="E106" s="1"/>
  <c r="J41"/>
  <c r="H41"/>
  <c r="G41"/>
  <c r="F41"/>
  <c r="E41"/>
  <c r="I41" s="1"/>
  <c r="D106" s="1"/>
  <c r="D41"/>
  <c r="X40"/>
  <c r="O40"/>
  <c r="E105" s="1"/>
  <c r="I40"/>
  <c r="D105" s="1"/>
  <c r="O39"/>
  <c r="E104" s="1"/>
  <c r="I39"/>
  <c r="D104" s="1"/>
  <c r="F104" s="1"/>
  <c r="N38"/>
  <c r="M38"/>
  <c r="M44" s="1"/>
  <c r="L38"/>
  <c r="K38"/>
  <c r="K44" s="1"/>
  <c r="J38"/>
  <c r="H38"/>
  <c r="G38"/>
  <c r="G44" s="1"/>
  <c r="F38"/>
  <c r="E38"/>
  <c r="E44" s="1"/>
  <c r="D38"/>
  <c r="O37"/>
  <c r="E102" s="1"/>
  <c r="I37"/>
  <c r="D102" s="1"/>
  <c r="O36"/>
  <c r="E101" s="1"/>
  <c r="I36"/>
  <c r="D101" s="1"/>
  <c r="F101" s="1"/>
  <c r="O35"/>
  <c r="E100" s="1"/>
  <c r="I35"/>
  <c r="D100" s="1"/>
  <c r="O34"/>
  <c r="E99" s="1"/>
  <c r="I34"/>
  <c r="D99" s="1"/>
  <c r="F99" s="1"/>
  <c r="N33"/>
  <c r="X33" s="1"/>
  <c r="M33"/>
  <c r="L33"/>
  <c r="L44" s="1"/>
  <c r="K33"/>
  <c r="J33"/>
  <c r="J44" s="1"/>
  <c r="H33"/>
  <c r="H44" s="1"/>
  <c r="G33"/>
  <c r="F33"/>
  <c r="F44" s="1"/>
  <c r="E33"/>
  <c r="D33"/>
  <c r="D44" s="1"/>
  <c r="O32"/>
  <c r="E97" s="1"/>
  <c r="I32"/>
  <c r="D97" s="1"/>
  <c r="N31"/>
  <c r="X39" s="1"/>
  <c r="M31"/>
  <c r="L31"/>
  <c r="K31"/>
  <c r="O31" s="1"/>
  <c r="E96" s="1"/>
  <c r="J31"/>
  <c r="H31"/>
  <c r="G31"/>
  <c r="F31"/>
  <c r="E31"/>
  <c r="I31" s="1"/>
  <c r="D96" s="1"/>
  <c r="F96" s="1"/>
  <c r="D31"/>
  <c r="O30"/>
  <c r="E95" s="1"/>
  <c r="I30"/>
  <c r="D95" s="1"/>
  <c r="F95" s="1"/>
  <c r="O29"/>
  <c r="E94" s="1"/>
  <c r="I29"/>
  <c r="D94" s="1"/>
  <c r="O28"/>
  <c r="E93" s="1"/>
  <c r="I28"/>
  <c r="D93" s="1"/>
  <c r="F93" s="1"/>
  <c r="O27"/>
  <c r="E92" s="1"/>
  <c r="I27"/>
  <c r="D92" s="1"/>
  <c r="O26"/>
  <c r="E91" s="1"/>
  <c r="I26"/>
  <c r="D91" s="1"/>
  <c r="N25"/>
  <c r="M25"/>
  <c r="L25"/>
  <c r="K25"/>
  <c r="O25" s="1"/>
  <c r="E90" s="1"/>
  <c r="J25"/>
  <c r="H25"/>
  <c r="G25"/>
  <c r="F25"/>
  <c r="E25"/>
  <c r="I25" s="1"/>
  <c r="D90" s="1"/>
  <c r="F90" s="1"/>
  <c r="D25"/>
  <c r="O24"/>
  <c r="E89" s="1"/>
  <c r="I24"/>
  <c r="D89" s="1"/>
  <c r="O23"/>
  <c r="E88" s="1"/>
  <c r="I23"/>
  <c r="D88" s="1"/>
  <c r="N22"/>
  <c r="M22"/>
  <c r="L22"/>
  <c r="K22"/>
  <c r="J22"/>
  <c r="I22"/>
  <c r="D87" s="1"/>
  <c r="H22"/>
  <c r="G22"/>
  <c r="F22"/>
  <c r="E22"/>
  <c r="D22"/>
  <c r="O21"/>
  <c r="E86" s="1"/>
  <c r="I21"/>
  <c r="D86" s="1"/>
  <c r="F86" s="1"/>
  <c r="O20"/>
  <c r="E85" s="1"/>
  <c r="I20"/>
  <c r="D85" s="1"/>
  <c r="F85" s="1"/>
  <c r="N19"/>
  <c r="N49" s="1"/>
  <c r="M19"/>
  <c r="L19"/>
  <c r="K19"/>
  <c r="O19" s="1"/>
  <c r="E84" s="1"/>
  <c r="J19"/>
  <c r="H19"/>
  <c r="G19"/>
  <c r="F19"/>
  <c r="E19"/>
  <c r="I19" s="1"/>
  <c r="D84" s="1"/>
  <c r="D19"/>
  <c r="O18"/>
  <c r="E83" s="1"/>
  <c r="I18"/>
  <c r="O17"/>
  <c r="E82" s="1"/>
  <c r="I17"/>
  <c r="D82" s="1"/>
  <c r="F82" s="1"/>
  <c r="O16"/>
  <c r="E81" s="1"/>
  <c r="I16"/>
  <c r="O15"/>
  <c r="E80" s="1"/>
  <c r="I15"/>
  <c r="D80" s="1"/>
  <c r="F80" s="1"/>
  <c r="O14"/>
  <c r="E79" s="1"/>
  <c r="I14"/>
  <c r="O13"/>
  <c r="E78" s="1"/>
  <c r="I13"/>
  <c r="D78" s="1"/>
  <c r="F78" s="1"/>
  <c r="O12"/>
  <c r="E77" s="1"/>
  <c r="I12"/>
  <c r="O11"/>
  <c r="E76" s="1"/>
  <c r="I11"/>
  <c r="D76" s="1"/>
  <c r="F76" s="1"/>
  <c r="O10"/>
  <c r="E75" s="1"/>
  <c r="I10"/>
  <c r="O9"/>
  <c r="E74" s="1"/>
  <c r="I9"/>
  <c r="D74" s="1"/>
  <c r="F74" s="1"/>
  <c r="O8"/>
  <c r="E73" s="1"/>
  <c r="I8"/>
  <c r="V77" i="6"/>
  <c r="U76"/>
  <c r="U78" s="1"/>
  <c r="T76"/>
  <c r="S76"/>
  <c r="S78" s="1"/>
  <c r="R76"/>
  <c r="Q76"/>
  <c r="Q78" s="1"/>
  <c r="P76"/>
  <c r="O76"/>
  <c r="O78" s="1"/>
  <c r="N76"/>
  <c r="M76"/>
  <c r="M78" s="1"/>
  <c r="L76"/>
  <c r="K76"/>
  <c r="K78" s="1"/>
  <c r="J76"/>
  <c r="I76"/>
  <c r="I78" s="1"/>
  <c r="H76"/>
  <c r="G76"/>
  <c r="G78" s="1"/>
  <c r="F76"/>
  <c r="E76"/>
  <c r="E78" s="1"/>
  <c r="V78" s="1"/>
  <c r="V75"/>
  <c r="U74"/>
  <c r="T74"/>
  <c r="T78" s="1"/>
  <c r="S74"/>
  <c r="R74"/>
  <c r="R78" s="1"/>
  <c r="Q74"/>
  <c r="P74"/>
  <c r="P78" s="1"/>
  <c r="O74"/>
  <c r="N74"/>
  <c r="N78" s="1"/>
  <c r="M74"/>
  <c r="L74"/>
  <c r="L78" s="1"/>
  <c r="K74"/>
  <c r="J74"/>
  <c r="J78" s="1"/>
  <c r="I74"/>
  <c r="H74"/>
  <c r="H78" s="1"/>
  <c r="G74"/>
  <c r="F74"/>
  <c r="F78" s="1"/>
  <c r="E74"/>
  <c r="V73"/>
  <c r="V72"/>
  <c r="V71"/>
  <c r="V70"/>
  <c r="V69"/>
  <c r="V68"/>
  <c r="U67"/>
  <c r="T67"/>
  <c r="S67"/>
  <c r="R67"/>
  <c r="Q67"/>
  <c r="P67"/>
  <c r="O67"/>
  <c r="N67"/>
  <c r="M67"/>
  <c r="L67"/>
  <c r="K67"/>
  <c r="J67"/>
  <c r="I67"/>
  <c r="H67"/>
  <c r="G67"/>
  <c r="F67"/>
  <c r="V67" s="1"/>
  <c r="E67"/>
  <c r="V66"/>
  <c r="V65"/>
  <c r="V64"/>
  <c r="T63"/>
  <c r="R63"/>
  <c r="Q63"/>
  <c r="P63"/>
  <c r="O63"/>
  <c r="N63"/>
  <c r="M63"/>
  <c r="L63"/>
  <c r="K63"/>
  <c r="J63"/>
  <c r="I63"/>
  <c r="H63"/>
  <c r="G63"/>
  <c r="F63"/>
  <c r="E63"/>
  <c r="V63" s="1"/>
  <c r="V62"/>
  <c r="V61"/>
  <c r="V60"/>
  <c r="V59"/>
  <c r="T58"/>
  <c r="R58"/>
  <c r="Q58"/>
  <c r="P58"/>
  <c r="O58"/>
  <c r="N58"/>
  <c r="M58"/>
  <c r="L58"/>
  <c r="K58"/>
  <c r="J58"/>
  <c r="I58"/>
  <c r="H58"/>
  <c r="G58"/>
  <c r="F58"/>
  <c r="E58"/>
  <c r="V58" s="1"/>
  <c r="V57"/>
  <c r="V56"/>
  <c r="U55"/>
  <c r="T55"/>
  <c r="S55"/>
  <c r="R55"/>
  <c r="Q55"/>
  <c r="P55"/>
  <c r="O55"/>
  <c r="N55"/>
  <c r="M55"/>
  <c r="L55"/>
  <c r="K55"/>
  <c r="J55"/>
  <c r="I55"/>
  <c r="H55"/>
  <c r="G55"/>
  <c r="F55"/>
  <c r="E55"/>
  <c r="V55" s="1"/>
  <c r="V54"/>
  <c r="V53"/>
  <c r="V52"/>
  <c r="V51"/>
  <c r="V50"/>
  <c r="V49"/>
  <c r="V48"/>
  <c r="V47"/>
  <c r="T46"/>
  <c r="R46"/>
  <c r="Q46"/>
  <c r="P46"/>
  <c r="O46"/>
  <c r="N46"/>
  <c r="M46"/>
  <c r="L46"/>
  <c r="K46"/>
  <c r="J46"/>
  <c r="I46"/>
  <c r="H46"/>
  <c r="G46"/>
  <c r="F46"/>
  <c r="E46"/>
  <c r="V46" s="1"/>
  <c r="V45"/>
  <c r="V44"/>
  <c r="V43"/>
  <c r="U42"/>
  <c r="T42"/>
  <c r="S42"/>
  <c r="R42"/>
  <c r="Q42"/>
  <c r="P42"/>
  <c r="O42"/>
  <c r="N42"/>
  <c r="M42"/>
  <c r="L42"/>
  <c r="K42"/>
  <c r="J42"/>
  <c r="I42"/>
  <c r="H42"/>
  <c r="G42"/>
  <c r="F42"/>
  <c r="V42" s="1"/>
  <c r="E42"/>
  <c r="V41"/>
  <c r="V40"/>
  <c r="V39"/>
  <c r="V38"/>
  <c r="V37"/>
  <c r="V36"/>
  <c r="V35"/>
  <c r="V34"/>
  <c r="V33"/>
  <c r="V32"/>
  <c r="V31"/>
  <c r="V30"/>
  <c r="V29"/>
  <c r="V28"/>
  <c r="V27"/>
  <c r="V26"/>
  <c r="V25"/>
  <c r="V24"/>
  <c r="V23"/>
  <c r="V22"/>
  <c r="U21"/>
  <c r="T21"/>
  <c r="S21"/>
  <c r="R21"/>
  <c r="Q21"/>
  <c r="P21"/>
  <c r="O21"/>
  <c r="N21"/>
  <c r="M21"/>
  <c r="L21"/>
  <c r="K21"/>
  <c r="J21"/>
  <c r="I21"/>
  <c r="H21"/>
  <c r="G21"/>
  <c r="F21"/>
  <c r="V21" s="1"/>
  <c r="E21"/>
  <c r="V20"/>
  <c r="V19"/>
  <c r="V18"/>
  <c r="V17"/>
  <c r="V16"/>
  <c r="V15"/>
  <c r="V14"/>
  <c r="V13"/>
  <c r="V12"/>
  <c r="V11"/>
  <c r="V10"/>
  <c r="V9"/>
  <c r="V8"/>
  <c r="X94" i="5"/>
  <c r="BC60" i="9" s="1"/>
  <c r="W93" i="5"/>
  <c r="W95" s="1"/>
  <c r="V93"/>
  <c r="U93"/>
  <c r="U95" s="1"/>
  <c r="T93"/>
  <c r="S93"/>
  <c r="S95" s="1"/>
  <c r="R93"/>
  <c r="Q93"/>
  <c r="Q95" s="1"/>
  <c r="P93"/>
  <c r="O93"/>
  <c r="O95" s="1"/>
  <c r="N93"/>
  <c r="M93"/>
  <c r="M95" s="1"/>
  <c r="L93"/>
  <c r="K93"/>
  <c r="K95" s="1"/>
  <c r="J93"/>
  <c r="I93"/>
  <c r="I95" s="1"/>
  <c r="H93"/>
  <c r="G93"/>
  <c r="G95" s="1"/>
  <c r="X92"/>
  <c r="BA58" i="9" s="1"/>
  <c r="X91" i="5"/>
  <c r="BA57" i="9" s="1"/>
  <c r="W90" i="5"/>
  <c r="V90"/>
  <c r="U90"/>
  <c r="T90"/>
  <c r="S90"/>
  <c r="R90"/>
  <c r="Q90"/>
  <c r="P90"/>
  <c r="O90"/>
  <c r="N90"/>
  <c r="M90"/>
  <c r="L90"/>
  <c r="K90"/>
  <c r="J90"/>
  <c r="I90"/>
  <c r="H90"/>
  <c r="G90"/>
  <c r="X90" s="1"/>
  <c r="X89"/>
  <c r="X88"/>
  <c r="X87"/>
  <c r="X86"/>
  <c r="X85"/>
  <c r="X84"/>
  <c r="BA54" i="9" s="1"/>
  <c r="W83" i="5"/>
  <c r="V83"/>
  <c r="U83"/>
  <c r="T83"/>
  <c r="S83"/>
  <c r="R83"/>
  <c r="Q83"/>
  <c r="P83"/>
  <c r="O83"/>
  <c r="N83"/>
  <c r="M83"/>
  <c r="L83"/>
  <c r="K83"/>
  <c r="J83"/>
  <c r="I83"/>
  <c r="H83"/>
  <c r="G83"/>
  <c r="X82"/>
  <c r="BA52" i="9" s="1"/>
  <c r="X81" i="5"/>
  <c r="BA51" i="9" s="1"/>
  <c r="X80" i="5"/>
  <c r="BA50" i="9" s="1"/>
  <c r="X79" i="5"/>
  <c r="BA49" i="9" s="1"/>
  <c r="X78" i="5"/>
  <c r="BA48" i="9" s="1"/>
  <c r="X77" i="5"/>
  <c r="BA47" i="9" s="1"/>
  <c r="X76" i="5"/>
  <c r="BA46" i="9" s="1"/>
  <c r="X75" i="5"/>
  <c r="BA45" i="9" s="1"/>
  <c r="X74" i="5"/>
  <c r="BA44" i="9" s="1"/>
  <c r="X73" i="5"/>
  <c r="BA43" i="9" s="1"/>
  <c r="W72" i="5"/>
  <c r="V72"/>
  <c r="U72"/>
  <c r="T72"/>
  <c r="S72"/>
  <c r="R72"/>
  <c r="Q72"/>
  <c r="P72"/>
  <c r="O72"/>
  <c r="N72"/>
  <c r="M72"/>
  <c r="L72"/>
  <c r="K72"/>
  <c r="J72"/>
  <c r="I72"/>
  <c r="H72"/>
  <c r="G72"/>
  <c r="X72" s="1"/>
  <c r="X71"/>
  <c r="X70"/>
  <c r="X69"/>
  <c r="X68"/>
  <c r="BA41" i="9" s="1"/>
  <c r="W67" i="5"/>
  <c r="V67"/>
  <c r="AX39" i="9" s="1"/>
  <c r="U67" i="5"/>
  <c r="T67"/>
  <c r="S67"/>
  <c r="R67"/>
  <c r="Q67"/>
  <c r="AL39" i="9" s="1"/>
  <c r="P67" i="5"/>
  <c r="O67"/>
  <c r="N67"/>
  <c r="AC39" i="9" s="1"/>
  <c r="M67" i="5"/>
  <c r="Z39" i="9" s="1"/>
  <c r="L67" i="5"/>
  <c r="W39" i="9" s="1"/>
  <c r="K67" i="5"/>
  <c r="T39" i="9" s="1"/>
  <c r="J67" i="5"/>
  <c r="Q39" i="9" s="1"/>
  <c r="I67" i="5"/>
  <c r="N39" i="9" s="1"/>
  <c r="H67" i="5"/>
  <c r="K39" i="9" s="1"/>
  <c r="G67" i="5"/>
  <c r="H39" i="9" s="1"/>
  <c r="X66" i="5"/>
  <c r="X65"/>
  <c r="W64"/>
  <c r="V64"/>
  <c r="U64"/>
  <c r="T64"/>
  <c r="S64"/>
  <c r="R64"/>
  <c r="Q64"/>
  <c r="P64"/>
  <c r="O64"/>
  <c r="N64"/>
  <c r="M64"/>
  <c r="L64"/>
  <c r="K64"/>
  <c r="J64"/>
  <c r="I64"/>
  <c r="H64"/>
  <c r="G64"/>
  <c r="X64" s="1"/>
  <c r="X63"/>
  <c r="BA37" i="9" s="1"/>
  <c r="X62" i="5"/>
  <c r="BA36" i="9" s="1"/>
  <c r="X61" i="5"/>
  <c r="BA35" i="9" s="1"/>
  <c r="X60" i="5"/>
  <c r="BA34" i="9" s="1"/>
  <c r="X59" i="5"/>
  <c r="BA33" i="9" s="1"/>
  <c r="X58" i="5"/>
  <c r="BA32" i="9" s="1"/>
  <c r="X57" i="5"/>
  <c r="X56"/>
  <c r="X55"/>
  <c r="X54"/>
  <c r="X53"/>
  <c r="X52"/>
  <c r="X51"/>
  <c r="X50"/>
  <c r="BA29" i="9" s="1"/>
  <c r="X49" i="5"/>
  <c r="W48"/>
  <c r="V48"/>
  <c r="V95" s="1"/>
  <c r="U48"/>
  <c r="T48"/>
  <c r="T95" s="1"/>
  <c r="S48"/>
  <c r="R48"/>
  <c r="R95" s="1"/>
  <c r="Q48"/>
  <c r="P48"/>
  <c r="P95" s="1"/>
  <c r="O48"/>
  <c r="N48"/>
  <c r="N95" s="1"/>
  <c r="M48"/>
  <c r="L48"/>
  <c r="L95" s="1"/>
  <c r="K48"/>
  <c r="J48"/>
  <c r="J95" s="1"/>
  <c r="I48"/>
  <c r="H48"/>
  <c r="H95" s="1"/>
  <c r="G48"/>
  <c r="X47"/>
  <c r="BA26" i="9" s="1"/>
  <c r="X46" i="5"/>
  <c r="BA25" i="9" s="1"/>
  <c r="X45" i="5"/>
  <c r="X44"/>
  <c r="W43"/>
  <c r="V43"/>
  <c r="U43"/>
  <c r="T43"/>
  <c r="S43"/>
  <c r="R43"/>
  <c r="Q43"/>
  <c r="P43"/>
  <c r="O43"/>
  <c r="N43"/>
  <c r="M43"/>
  <c r="L43"/>
  <c r="K43"/>
  <c r="J43"/>
  <c r="I43"/>
  <c r="H43"/>
  <c r="X43" s="1"/>
  <c r="G43"/>
  <c r="X42"/>
  <c r="X41"/>
  <c r="X40"/>
  <c r="BA22" i="9" s="1"/>
  <c r="X39" i="5"/>
  <c r="BA21" i="9" s="1"/>
  <c r="X38" i="5"/>
  <c r="X37"/>
  <c r="X36"/>
  <c r="X35"/>
  <c r="X34"/>
  <c r="X33"/>
  <c r="X32"/>
  <c r="X31"/>
  <c r="X30"/>
  <c r="X29"/>
  <c r="X28"/>
  <c r="X27"/>
  <c r="X26"/>
  <c r="X25"/>
  <c r="X24"/>
  <c r="X23"/>
  <c r="X22"/>
  <c r="X21"/>
  <c r="W20"/>
  <c r="V20"/>
  <c r="U20"/>
  <c r="T20"/>
  <c r="S20"/>
  <c r="R20"/>
  <c r="Q20"/>
  <c r="P20"/>
  <c r="O20"/>
  <c r="N20"/>
  <c r="M20"/>
  <c r="L20"/>
  <c r="K20"/>
  <c r="J20"/>
  <c r="I20"/>
  <c r="H20"/>
  <c r="X20" s="1"/>
  <c r="G20"/>
  <c r="X19"/>
  <c r="BA18" i="9" s="1"/>
  <c r="X18" i="5"/>
  <c r="BA17" i="9" s="1"/>
  <c r="X17" i="5"/>
  <c r="BA16" i="9" s="1"/>
  <c r="X16" i="5"/>
  <c r="BA15" i="9" s="1"/>
  <c r="X15" i="5"/>
  <c r="BA14" i="9" s="1"/>
  <c r="X14" i="5"/>
  <c r="BA13" i="9" s="1"/>
  <c r="X13" i="5"/>
  <c r="BA12" i="9" s="1"/>
  <c r="X12" i="5"/>
  <c r="BA11" i="9" s="1"/>
  <c r="X11" i="5"/>
  <c r="BA10" i="9" s="1"/>
  <c r="X10" i="5"/>
  <c r="BA9" i="9" s="1"/>
  <c r="X9" i="5"/>
  <c r="X8"/>
  <c r="G35" i="4"/>
  <c r="F35"/>
  <c r="E35"/>
  <c r="D35"/>
  <c r="G34"/>
  <c r="E34"/>
  <c r="G33"/>
  <c r="E33"/>
  <c r="G32"/>
  <c r="E32"/>
  <c r="G31"/>
  <c r="E31"/>
  <c r="G30"/>
  <c r="E30"/>
  <c r="G29"/>
  <c r="E29"/>
  <c r="G28"/>
  <c r="E28"/>
  <c r="G27"/>
  <c r="E27"/>
  <c r="G26"/>
  <c r="E26"/>
  <c r="G25"/>
  <c r="E25"/>
  <c r="G24"/>
  <c r="E24"/>
  <c r="G23"/>
  <c r="E23"/>
  <c r="G22"/>
  <c r="E22"/>
  <c r="G21"/>
  <c r="E21"/>
  <c r="G20"/>
  <c r="E20"/>
  <c r="G19"/>
  <c r="E19"/>
  <c r="G18"/>
  <c r="E18"/>
  <c r="G17"/>
  <c r="E17"/>
  <c r="G16"/>
  <c r="E16"/>
  <c r="G15"/>
  <c r="E15"/>
  <c r="G14"/>
  <c r="E14"/>
  <c r="G13"/>
  <c r="E13"/>
  <c r="G12"/>
  <c r="E12"/>
  <c r="G11"/>
  <c r="E11"/>
  <c r="G10"/>
  <c r="E10"/>
  <c r="G9"/>
  <c r="E9"/>
  <c r="G8"/>
  <c r="E8"/>
  <c r="G7"/>
  <c r="E7"/>
  <c r="R56" i="9" l="1"/>
  <c r="I56"/>
  <c r="AR56"/>
  <c r="M54"/>
  <c r="M56" s="1"/>
  <c r="N56" s="1"/>
  <c r="S54"/>
  <c r="S56" s="1"/>
  <c r="AJ56"/>
  <c r="AT56"/>
  <c r="F55"/>
  <c r="F56" s="1"/>
  <c r="H56" s="1"/>
  <c r="P55"/>
  <c r="AJ55"/>
  <c r="G54"/>
  <c r="G56" s="1"/>
  <c r="V56"/>
  <c r="AB56"/>
  <c r="AM54"/>
  <c r="AM56" s="1"/>
  <c r="J55"/>
  <c r="X55"/>
  <c r="X56" s="1"/>
  <c r="Z56" s="1"/>
  <c r="AN55"/>
  <c r="AN56" s="1"/>
  <c r="AS55"/>
  <c r="J56"/>
  <c r="J61" s="1"/>
  <c r="P56"/>
  <c r="P61" s="1"/>
  <c r="U54"/>
  <c r="U56" s="1"/>
  <c r="R55"/>
  <c r="AV55"/>
  <c r="AV56" s="1"/>
  <c r="I93" i="7"/>
  <c r="R93" s="1"/>
  <c r="H93"/>
  <c r="T93" s="1"/>
  <c r="I95"/>
  <c r="R95" s="1"/>
  <c r="H95"/>
  <c r="T95"/>
  <c r="I99"/>
  <c r="H99"/>
  <c r="I101"/>
  <c r="R101" s="1"/>
  <c r="H101"/>
  <c r="T101" s="1"/>
  <c r="I104"/>
  <c r="T104"/>
  <c r="H104"/>
  <c r="U80"/>
  <c r="V80"/>
  <c r="X86"/>
  <c r="Z86" s="1"/>
  <c r="G128" s="1"/>
  <c r="V86"/>
  <c r="U86"/>
  <c r="W86" s="1"/>
  <c r="Y86" s="1"/>
  <c r="X89"/>
  <c r="Z89" s="1"/>
  <c r="G130" s="1"/>
  <c r="X95" i="5"/>
  <c r="F84" i="7"/>
  <c r="F88"/>
  <c r="F89"/>
  <c r="F91"/>
  <c r="F92"/>
  <c r="I44"/>
  <c r="D109" s="1"/>
  <c r="F106"/>
  <c r="F108"/>
  <c r="F81"/>
  <c r="V81" s="1"/>
  <c r="I74"/>
  <c r="H74"/>
  <c r="I76"/>
  <c r="Q76" s="1"/>
  <c r="S76" s="1"/>
  <c r="H76"/>
  <c r="I78"/>
  <c r="H78"/>
  <c r="I80"/>
  <c r="Q80" s="1"/>
  <c r="S80" s="1"/>
  <c r="H80"/>
  <c r="I82"/>
  <c r="H82"/>
  <c r="I85"/>
  <c r="I87" s="1"/>
  <c r="H85"/>
  <c r="H86"/>
  <c r="T86" s="1"/>
  <c r="I86"/>
  <c r="R86" s="1"/>
  <c r="H90"/>
  <c r="H96"/>
  <c r="I107"/>
  <c r="H107"/>
  <c r="U74"/>
  <c r="Q74"/>
  <c r="V74"/>
  <c r="U76"/>
  <c r="V76"/>
  <c r="U78"/>
  <c r="Q78"/>
  <c r="V78"/>
  <c r="V79"/>
  <c r="U79"/>
  <c r="W79" s="1"/>
  <c r="Y79" s="1"/>
  <c r="U82"/>
  <c r="Q82"/>
  <c r="V82"/>
  <c r="V83"/>
  <c r="U83"/>
  <c r="W83" s="1"/>
  <c r="Y83" s="1"/>
  <c r="AB83" s="1"/>
  <c r="U93"/>
  <c r="Q93"/>
  <c r="S93" s="1"/>
  <c r="V93"/>
  <c r="X93"/>
  <c r="Z93" s="1"/>
  <c r="G133" s="1"/>
  <c r="Y95"/>
  <c r="Q95"/>
  <c r="S95" s="1"/>
  <c r="Q104"/>
  <c r="V104"/>
  <c r="F73"/>
  <c r="V73" s="1"/>
  <c r="F75"/>
  <c r="F77"/>
  <c r="V77" s="1"/>
  <c r="F79"/>
  <c r="F83"/>
  <c r="Q87"/>
  <c r="R87"/>
  <c r="L90"/>
  <c r="BE10" i="9"/>
  <c r="BC10"/>
  <c r="AZ10"/>
  <c r="BF10"/>
  <c r="AY10"/>
  <c r="BD10" s="1"/>
  <c r="BF14"/>
  <c r="AY14"/>
  <c r="BE14"/>
  <c r="BC14"/>
  <c r="AZ14"/>
  <c r="BD14" s="1"/>
  <c r="BE18"/>
  <c r="BC18"/>
  <c r="AZ18"/>
  <c r="BF18"/>
  <c r="AY18"/>
  <c r="BD18" s="1"/>
  <c r="AY22"/>
  <c r="BC22"/>
  <c r="BE22"/>
  <c r="AZ22"/>
  <c r="BD22" s="1"/>
  <c r="BF29"/>
  <c r="AY29"/>
  <c r="BE29"/>
  <c r="BC29"/>
  <c r="AZ29"/>
  <c r="BD29" s="1"/>
  <c r="BE32"/>
  <c r="BC32"/>
  <c r="AZ32"/>
  <c r="BF32"/>
  <c r="AY32"/>
  <c r="BD32" s="1"/>
  <c r="BE34"/>
  <c r="BC34"/>
  <c r="AZ34"/>
  <c r="BF34"/>
  <c r="AY34"/>
  <c r="BD34" s="1"/>
  <c r="M39"/>
  <c r="M40" s="1"/>
  <c r="L39"/>
  <c r="L40" s="1"/>
  <c r="N40" s="1"/>
  <c r="Y39"/>
  <c r="Y40" s="1"/>
  <c r="X39"/>
  <c r="X40" s="1"/>
  <c r="Z40" s="1"/>
  <c r="BF45"/>
  <c r="AY45"/>
  <c r="BE45"/>
  <c r="BC45"/>
  <c r="AZ45"/>
  <c r="BD45" s="1"/>
  <c r="BF49"/>
  <c r="AY49"/>
  <c r="BE49"/>
  <c r="BC49"/>
  <c r="AZ49"/>
  <c r="BD49" s="1"/>
  <c r="BE9"/>
  <c r="BC9"/>
  <c r="AZ9"/>
  <c r="BF9"/>
  <c r="AY9"/>
  <c r="BD9" s="1"/>
  <c r="BE11"/>
  <c r="BC11"/>
  <c r="AZ11"/>
  <c r="BF11"/>
  <c r="AY11"/>
  <c r="BD11" s="1"/>
  <c r="BF13"/>
  <c r="AY13"/>
  <c r="BE13"/>
  <c r="BC13"/>
  <c r="AZ13"/>
  <c r="BD13" s="1"/>
  <c r="BE15"/>
  <c r="BC15"/>
  <c r="AZ15"/>
  <c r="AY15"/>
  <c r="BD15" s="1"/>
  <c r="BE17"/>
  <c r="BC17"/>
  <c r="AZ17"/>
  <c r="BF17"/>
  <c r="AY17"/>
  <c r="BD17" s="1"/>
  <c r="BE21"/>
  <c r="BC21"/>
  <c r="AZ21"/>
  <c r="BD21"/>
  <c r="AY21"/>
  <c r="BF25"/>
  <c r="AY25"/>
  <c r="BE25"/>
  <c r="BC25"/>
  <c r="AZ25"/>
  <c r="BD25" s="1"/>
  <c r="BF33"/>
  <c r="AY33"/>
  <c r="BE33"/>
  <c r="BC33"/>
  <c r="AZ33"/>
  <c r="BD33" s="1"/>
  <c r="BF35"/>
  <c r="AY35"/>
  <c r="BE35"/>
  <c r="BC35"/>
  <c r="AZ35"/>
  <c r="BD35" s="1"/>
  <c r="BF37"/>
  <c r="AY37"/>
  <c r="BE37"/>
  <c r="BC37"/>
  <c r="AZ37"/>
  <c r="BD37" s="1"/>
  <c r="I39"/>
  <c r="I40" s="1"/>
  <c r="J39"/>
  <c r="J40" s="1"/>
  <c r="O39"/>
  <c r="O40" s="1"/>
  <c r="P39"/>
  <c r="P40" s="1"/>
  <c r="U39"/>
  <c r="U40" s="1"/>
  <c r="V39"/>
  <c r="V40" s="1"/>
  <c r="AA39"/>
  <c r="AA40" s="1"/>
  <c r="AB39"/>
  <c r="AB40" s="1"/>
  <c r="AW39"/>
  <c r="AW40" s="1"/>
  <c r="AV39"/>
  <c r="AV40" s="1"/>
  <c r="AX40" s="1"/>
  <c r="BE44"/>
  <c r="BC44"/>
  <c r="AZ44"/>
  <c r="BF44"/>
  <c r="AY44"/>
  <c r="BD44" s="1"/>
  <c r="BE46"/>
  <c r="BC46"/>
  <c r="AZ46"/>
  <c r="BF46"/>
  <c r="AY46"/>
  <c r="BD46" s="1"/>
  <c r="BE48"/>
  <c r="BC48"/>
  <c r="AZ48"/>
  <c r="BF48"/>
  <c r="AY48"/>
  <c r="BD48" s="1"/>
  <c r="BE50"/>
  <c r="BC50"/>
  <c r="AZ50"/>
  <c r="BF50"/>
  <c r="AY50"/>
  <c r="BD50" s="1"/>
  <c r="BE52"/>
  <c r="BC52"/>
  <c r="AZ52"/>
  <c r="BF52"/>
  <c r="AY52"/>
  <c r="BD52" s="1"/>
  <c r="BF58"/>
  <c r="AY58"/>
  <c r="BE58"/>
  <c r="BC58"/>
  <c r="AZ58"/>
  <c r="BD58" s="1"/>
  <c r="X92" i="7"/>
  <c r="Z92" s="1"/>
  <c r="G132" s="1"/>
  <c r="X94"/>
  <c r="Z94" s="1"/>
  <c r="G134" s="1"/>
  <c r="M98"/>
  <c r="X48" i="5"/>
  <c r="BA8" i="9"/>
  <c r="BA20"/>
  <c r="BA24"/>
  <c r="BA28"/>
  <c r="BA30"/>
  <c r="BA31"/>
  <c r="X67" i="5"/>
  <c r="BA39" i="9" s="1"/>
  <c r="X83" i="5"/>
  <c r="BA55" i="9"/>
  <c r="X93" i="5"/>
  <c r="V76" i="6"/>
  <c r="F94" i="7"/>
  <c r="F97"/>
  <c r="X32"/>
  <c r="I33"/>
  <c r="D98" s="1"/>
  <c r="O33"/>
  <c r="E98" s="1"/>
  <c r="F100"/>
  <c r="F102"/>
  <c r="N44"/>
  <c r="O44" s="1"/>
  <c r="E109" s="1"/>
  <c r="R74"/>
  <c r="X74"/>
  <c r="Z74"/>
  <c r="G118" s="1"/>
  <c r="R76"/>
  <c r="X76"/>
  <c r="Z76" s="1"/>
  <c r="G120" s="1"/>
  <c r="R78"/>
  <c r="X78"/>
  <c r="Z78" s="1"/>
  <c r="R80"/>
  <c r="X80"/>
  <c r="Z80" s="1"/>
  <c r="G124" s="1"/>
  <c r="R82"/>
  <c r="X82"/>
  <c r="Z82" s="1"/>
  <c r="J84"/>
  <c r="L84" s="1"/>
  <c r="L85"/>
  <c r="R85"/>
  <c r="X85"/>
  <c r="X87" s="1"/>
  <c r="L88"/>
  <c r="J96"/>
  <c r="L96" s="1"/>
  <c r="L91"/>
  <c r="X91"/>
  <c r="X96" s="1"/>
  <c r="L94"/>
  <c r="G109"/>
  <c r="L97"/>
  <c r="K103"/>
  <c r="L103" s="1"/>
  <c r="V103"/>
  <c r="W101"/>
  <c r="L102"/>
  <c r="Y102" s="1"/>
  <c r="M106"/>
  <c r="J106"/>
  <c r="L106" s="1"/>
  <c r="L107"/>
  <c r="K21" i="8"/>
  <c r="K23" s="1"/>
  <c r="K22"/>
  <c r="K24"/>
  <c r="K26" s="1"/>
  <c r="K25"/>
  <c r="K27"/>
  <c r="K28"/>
  <c r="K29"/>
  <c r="K30"/>
  <c r="K31"/>
  <c r="K33"/>
  <c r="K34" s="1"/>
  <c r="K35"/>
  <c r="K36"/>
  <c r="K37"/>
  <c r="K38"/>
  <c r="K40"/>
  <c r="K42" s="1"/>
  <c r="K41"/>
  <c r="I45"/>
  <c r="K43"/>
  <c r="K44" s="1"/>
  <c r="E45"/>
  <c r="K19" i="9"/>
  <c r="M19"/>
  <c r="W19"/>
  <c r="AB19"/>
  <c r="AO19"/>
  <c r="AT19"/>
  <c r="AU19" s="1"/>
  <c r="BG10"/>
  <c r="BG13"/>
  <c r="BG14"/>
  <c r="BG15"/>
  <c r="BG17"/>
  <c r="BE12"/>
  <c r="BC12"/>
  <c r="AZ12"/>
  <c r="BF12"/>
  <c r="AY12"/>
  <c r="BG12" s="1"/>
  <c r="BE16"/>
  <c r="BC16"/>
  <c r="AZ16"/>
  <c r="BF16"/>
  <c r="AY16"/>
  <c r="BD16" s="1"/>
  <c r="BF26"/>
  <c r="AY26"/>
  <c r="BE26"/>
  <c r="BC26"/>
  <c r="AZ26"/>
  <c r="BD26" s="1"/>
  <c r="BE36"/>
  <c r="BC36"/>
  <c r="AZ36"/>
  <c r="BF36"/>
  <c r="AY36"/>
  <c r="BD36" s="1"/>
  <c r="G39"/>
  <c r="G40" s="1"/>
  <c r="F39"/>
  <c r="S39"/>
  <c r="S40" s="1"/>
  <c r="R39"/>
  <c r="R40" s="1"/>
  <c r="T40" s="1"/>
  <c r="AK39"/>
  <c r="AK40" s="1"/>
  <c r="AJ39"/>
  <c r="AJ40" s="1"/>
  <c r="AL40" s="1"/>
  <c r="BE41"/>
  <c r="BC41"/>
  <c r="AZ41"/>
  <c r="AZ42" s="1"/>
  <c r="BF41"/>
  <c r="AY41"/>
  <c r="AY42" s="1"/>
  <c r="BA42" s="1"/>
  <c r="AY43"/>
  <c r="BE43"/>
  <c r="BC43"/>
  <c r="AZ43"/>
  <c r="BF47"/>
  <c r="AY47"/>
  <c r="BE47"/>
  <c r="BC47"/>
  <c r="AZ47"/>
  <c r="BD47" s="1"/>
  <c r="BF51"/>
  <c r="AY51"/>
  <c r="BE51"/>
  <c r="BC51"/>
  <c r="AZ51"/>
  <c r="BD51" s="1"/>
  <c r="BE54"/>
  <c r="BC54"/>
  <c r="AZ54"/>
  <c r="BD54" s="1"/>
  <c r="AY54"/>
  <c r="BF57"/>
  <c r="AY57"/>
  <c r="AY59" s="1"/>
  <c r="BE57"/>
  <c r="BC57"/>
  <c r="AZ57"/>
  <c r="AZ59" s="1"/>
  <c r="M103" i="7"/>
  <c r="Z100"/>
  <c r="V74" i="6"/>
  <c r="O22" i="7"/>
  <c r="E87" s="1"/>
  <c r="F87" s="1"/>
  <c r="I38"/>
  <c r="D103" s="1"/>
  <c r="O38"/>
  <c r="E103" s="1"/>
  <c r="F105"/>
  <c r="Z73"/>
  <c r="K109"/>
  <c r="J109"/>
  <c r="L109" s="1"/>
  <c r="L99"/>
  <c r="W100"/>
  <c r="W103" s="1"/>
  <c r="L101"/>
  <c r="V105"/>
  <c r="U105"/>
  <c r="W105" s="1"/>
  <c r="Y105" s="1"/>
  <c r="G45" i="8"/>
  <c r="N19" i="9"/>
  <c r="AC19"/>
  <c r="BG9"/>
  <c r="BG11"/>
  <c r="BG16"/>
  <c r="BG18"/>
  <c r="H27"/>
  <c r="BG42"/>
  <c r="H42"/>
  <c r="Z107" i="7"/>
  <c r="G143" s="1"/>
  <c r="H21" i="8"/>
  <c r="H22"/>
  <c r="M22" s="1"/>
  <c r="F23"/>
  <c r="J23"/>
  <c r="H24"/>
  <c r="H25"/>
  <c r="M25" s="1"/>
  <c r="F26"/>
  <c r="J26"/>
  <c r="H27"/>
  <c r="H28"/>
  <c r="M28" s="1"/>
  <c r="H29"/>
  <c r="M29" s="1"/>
  <c r="H30"/>
  <c r="M30" s="1"/>
  <c r="H31"/>
  <c r="M31" s="1"/>
  <c r="F32"/>
  <c r="J32"/>
  <c r="H33"/>
  <c r="F34"/>
  <c r="J34"/>
  <c r="H35"/>
  <c r="M35" s="1"/>
  <c r="H36"/>
  <c r="H37"/>
  <c r="M37" s="1"/>
  <c r="H38"/>
  <c r="M38" s="1"/>
  <c r="F39"/>
  <c r="J39"/>
  <c r="H40"/>
  <c r="H41"/>
  <c r="M41" s="1"/>
  <c r="F42"/>
  <c r="J42"/>
  <c r="H43"/>
  <c r="F44"/>
  <c r="J44"/>
  <c r="P19" i="9"/>
  <c r="Q19" s="1"/>
  <c r="T19"/>
  <c r="H19"/>
  <c r="T23"/>
  <c r="AL23"/>
  <c r="BG25"/>
  <c r="BG26"/>
  <c r="BG34"/>
  <c r="BG35"/>
  <c r="Q53"/>
  <c r="AC53"/>
  <c r="AR53"/>
  <c r="BG44"/>
  <c r="BG47"/>
  <c r="BG48"/>
  <c r="BG51"/>
  <c r="BG52"/>
  <c r="H9" i="8"/>
  <c r="J9"/>
  <c r="H10"/>
  <c r="M10" s="1"/>
  <c r="H11"/>
  <c r="M11" s="1"/>
  <c r="H12"/>
  <c r="M12" s="1"/>
  <c r="H13"/>
  <c r="M13" s="1"/>
  <c r="H14"/>
  <c r="M14" s="1"/>
  <c r="H15"/>
  <c r="M15" s="1"/>
  <c r="H16"/>
  <c r="M16" s="1"/>
  <c r="H17"/>
  <c r="M17" s="1"/>
  <c r="H18"/>
  <c r="M18" s="1"/>
  <c r="H19"/>
  <c r="X19" i="9"/>
  <c r="Z19" s="1"/>
  <c r="AJ19"/>
  <c r="AL19" s="1"/>
  <c r="AP19"/>
  <c r="AR19" s="1"/>
  <c r="AV19"/>
  <c r="AX19" s="1"/>
  <c r="AE15"/>
  <c r="AE19" s="1"/>
  <c r="J23"/>
  <c r="L20"/>
  <c r="V23"/>
  <c r="X20"/>
  <c r="X23" s="1"/>
  <c r="Z23" s="1"/>
  <c r="AN23"/>
  <c r="AP20"/>
  <c r="I21"/>
  <c r="U21"/>
  <c r="U23" s="1"/>
  <c r="W23" s="1"/>
  <c r="AM21"/>
  <c r="AM23" s="1"/>
  <c r="AO23" s="1"/>
  <c r="L22"/>
  <c r="BG22" s="1"/>
  <c r="X22"/>
  <c r="AP22"/>
  <c r="N27"/>
  <c r="Q27"/>
  <c r="AC27"/>
  <c r="AL27"/>
  <c r="AU27"/>
  <c r="AX27"/>
  <c r="J38"/>
  <c r="V38"/>
  <c r="AT38"/>
  <c r="BG29"/>
  <c r="BG32"/>
  <c r="BG33"/>
  <c r="BG36"/>
  <c r="BG37"/>
  <c r="AU40"/>
  <c r="AR40"/>
  <c r="K42"/>
  <c r="N42"/>
  <c r="Z42"/>
  <c r="AC42"/>
  <c r="AR42"/>
  <c r="AU42"/>
  <c r="G53"/>
  <c r="H53" s="1"/>
  <c r="K53"/>
  <c r="N53"/>
  <c r="P53"/>
  <c r="S53"/>
  <c r="T53" s="1"/>
  <c r="W53"/>
  <c r="Z53"/>
  <c r="AB53"/>
  <c r="AE53"/>
  <c r="AL53"/>
  <c r="AN53"/>
  <c r="AO53" s="1"/>
  <c r="AQ53"/>
  <c r="AU53"/>
  <c r="AX53"/>
  <c r="BG45"/>
  <c r="BG46"/>
  <c r="BG49"/>
  <c r="BG50"/>
  <c r="AM61"/>
  <c r="AO59"/>
  <c r="E36" i="10"/>
  <c r="H23" i="9"/>
  <c r="G28"/>
  <c r="G38" s="1"/>
  <c r="M28"/>
  <c r="M38" s="1"/>
  <c r="S28"/>
  <c r="S38" s="1"/>
  <c r="Y28"/>
  <c r="Y38" s="1"/>
  <c r="AE28"/>
  <c r="AE38" s="1"/>
  <c r="AK28"/>
  <c r="AK38" s="1"/>
  <c r="AQ28"/>
  <c r="AQ38" s="1"/>
  <c r="AW28"/>
  <c r="AW38" s="1"/>
  <c r="AH43"/>
  <c r="AH53" s="1"/>
  <c r="BG43"/>
  <c r="O54"/>
  <c r="O56" s="1"/>
  <c r="T56"/>
  <c r="AA54"/>
  <c r="AA56" s="1"/>
  <c r="AC56" s="1"/>
  <c r="AL56"/>
  <c r="AS54"/>
  <c r="AS56" s="1"/>
  <c r="G59"/>
  <c r="AK61"/>
  <c r="AT59"/>
  <c r="AW61"/>
  <c r="BG58"/>
  <c r="R61"/>
  <c r="V61"/>
  <c r="AB61"/>
  <c r="AD61"/>
  <c r="AH61"/>
  <c r="E37" i="10"/>
  <c r="BG59" i="9"/>
  <c r="H59"/>
  <c r="AS61"/>
  <c r="AU59"/>
  <c r="F32" i="10"/>
  <c r="F28"/>
  <c r="F26"/>
  <c r="F33"/>
  <c r="F27"/>
  <c r="J32"/>
  <c r="J34" s="1"/>
  <c r="J28"/>
  <c r="J26"/>
  <c r="J33"/>
  <c r="J27"/>
  <c r="N32"/>
  <c r="N28"/>
  <c r="N26"/>
  <c r="N33"/>
  <c r="N27"/>
  <c r="R32"/>
  <c r="R34" s="1"/>
  <c r="R28"/>
  <c r="R26"/>
  <c r="R33"/>
  <c r="R27"/>
  <c r="V32"/>
  <c r="V28"/>
  <c r="V26"/>
  <c r="V33"/>
  <c r="V27"/>
  <c r="BG41" i="9"/>
  <c r="AQ61"/>
  <c r="M61"/>
  <c r="O61"/>
  <c r="S61"/>
  <c r="U61"/>
  <c r="Y61"/>
  <c r="AE61"/>
  <c r="AG61"/>
  <c r="BG57"/>
  <c r="H50" i="10"/>
  <c r="L50"/>
  <c r="P50"/>
  <c r="T50"/>
  <c r="X54"/>
  <c r="Z54" s="1"/>
  <c r="E54"/>
  <c r="AL59" i="9"/>
  <c r="AR59"/>
  <c r="AX59"/>
  <c r="G50" i="10"/>
  <c r="X50" s="1"/>
  <c r="I50"/>
  <c r="K50"/>
  <c r="M50"/>
  <c r="O50"/>
  <c r="Q50"/>
  <c r="S50"/>
  <c r="U50"/>
  <c r="X25"/>
  <c r="Y25" s="1"/>
  <c r="Y57"/>
  <c r="X61"/>
  <c r="G60"/>
  <c r="X60" s="1"/>
  <c r="I60"/>
  <c r="E60" s="1"/>
  <c r="K60"/>
  <c r="M60"/>
  <c r="O60"/>
  <c r="Q60"/>
  <c r="S60"/>
  <c r="E62"/>
  <c r="X62"/>
  <c r="AV61" i="9" l="1"/>
  <c r="AX61" s="1"/>
  <c r="AX64" s="1"/>
  <c r="AX56"/>
  <c r="K56"/>
  <c r="BG54"/>
  <c r="AA61"/>
  <c r="AC61" s="1"/>
  <c r="AC64" s="1"/>
  <c r="AT61"/>
  <c r="AU61" s="1"/>
  <c r="AU64" s="1"/>
  <c r="AU56"/>
  <c r="Q56"/>
  <c r="W56"/>
  <c r="AO56"/>
  <c r="S65" i="10"/>
  <c r="Q65"/>
  <c r="O65"/>
  <c r="M65"/>
  <c r="K65"/>
  <c r="I65"/>
  <c r="G65"/>
  <c r="T64"/>
  <c r="R64"/>
  <c r="P64"/>
  <c r="N64"/>
  <c r="L64"/>
  <c r="J64"/>
  <c r="H64"/>
  <c r="F64"/>
  <c r="Q64"/>
  <c r="R65"/>
  <c r="G64"/>
  <c r="K64"/>
  <c r="O64"/>
  <c r="S64"/>
  <c r="H65"/>
  <c r="L65"/>
  <c r="P65"/>
  <c r="T65"/>
  <c r="I64"/>
  <c r="M64"/>
  <c r="F65"/>
  <c r="J65"/>
  <c r="N65"/>
  <c r="E142" i="7"/>
  <c r="AB105"/>
  <c r="AD105" s="1"/>
  <c r="H87"/>
  <c r="E144"/>
  <c r="AD83"/>
  <c r="E128"/>
  <c r="AB86"/>
  <c r="AD86" s="1"/>
  <c r="G126"/>
  <c r="T82"/>
  <c r="G122"/>
  <c r="T78"/>
  <c r="E123"/>
  <c r="AB79"/>
  <c r="AD79" s="1"/>
  <c r="T80"/>
  <c r="T76"/>
  <c r="S33" i="10"/>
  <c r="S27"/>
  <c r="S32"/>
  <c r="S34" s="1"/>
  <c r="S28"/>
  <c r="S26"/>
  <c r="S29" s="1"/>
  <c r="S30" s="1"/>
  <c r="K33"/>
  <c r="K27"/>
  <c r="K32"/>
  <c r="K34" s="1"/>
  <c r="K28"/>
  <c r="K26"/>
  <c r="E67"/>
  <c r="Y54"/>
  <c r="L32"/>
  <c r="L34" s="1"/>
  <c r="L28"/>
  <c r="L26"/>
  <c r="L33"/>
  <c r="L27"/>
  <c r="U33"/>
  <c r="U27"/>
  <c r="U32"/>
  <c r="U34" s="1"/>
  <c r="U28"/>
  <c r="U26"/>
  <c r="Q33"/>
  <c r="Q27"/>
  <c r="Q32"/>
  <c r="Q34" s="1"/>
  <c r="Q28"/>
  <c r="Q26"/>
  <c r="Q29" s="1"/>
  <c r="Q30" s="1"/>
  <c r="M33"/>
  <c r="M27"/>
  <c r="M32"/>
  <c r="M34" s="1"/>
  <c r="M28"/>
  <c r="M26"/>
  <c r="I33"/>
  <c r="I27"/>
  <c r="I32"/>
  <c r="I34" s="1"/>
  <c r="I28"/>
  <c r="I26"/>
  <c r="I29" s="1"/>
  <c r="I30" s="1"/>
  <c r="P32"/>
  <c r="P28"/>
  <c r="P26"/>
  <c r="P33"/>
  <c r="P27"/>
  <c r="H32"/>
  <c r="H34" s="1"/>
  <c r="H28"/>
  <c r="H26"/>
  <c r="H33"/>
  <c r="H27"/>
  <c r="F29"/>
  <c r="F34"/>
  <c r="V37"/>
  <c r="T37"/>
  <c r="R37"/>
  <c r="P37"/>
  <c r="N37"/>
  <c r="L37"/>
  <c r="J37"/>
  <c r="H37"/>
  <c r="F37"/>
  <c r="U37"/>
  <c r="S37"/>
  <c r="Q37"/>
  <c r="O37"/>
  <c r="M37"/>
  <c r="K37"/>
  <c r="I37"/>
  <c r="G37"/>
  <c r="BG21" i="9"/>
  <c r="I23"/>
  <c r="J20" i="8"/>
  <c r="K9"/>
  <c r="H39"/>
  <c r="M36"/>
  <c r="H34"/>
  <c r="M34" s="1"/>
  <c r="M33"/>
  <c r="U99" i="7"/>
  <c r="Q99"/>
  <c r="X99"/>
  <c r="V99"/>
  <c r="H105"/>
  <c r="I105"/>
  <c r="I106" s="1"/>
  <c r="BA59" i="9"/>
  <c r="U107" i="7"/>
  <c r="Q107"/>
  <c r="V107"/>
  <c r="V108" s="1"/>
  <c r="H100"/>
  <c r="T100" s="1"/>
  <c r="I100"/>
  <c r="H97"/>
  <c r="I97"/>
  <c r="BE55" i="9"/>
  <c r="BC55"/>
  <c r="AZ55"/>
  <c r="BF55"/>
  <c r="AY55"/>
  <c r="BG55" s="1"/>
  <c r="BF39"/>
  <c r="AY39"/>
  <c r="AY40" s="1"/>
  <c r="BE39"/>
  <c r="BC39"/>
  <c r="AZ39"/>
  <c r="AZ40" s="1"/>
  <c r="BE30"/>
  <c r="BC30"/>
  <c r="AZ30"/>
  <c r="BF30"/>
  <c r="AY30"/>
  <c r="BG30" s="1"/>
  <c r="BF24"/>
  <c r="AY24"/>
  <c r="BE24"/>
  <c r="BC24"/>
  <c r="AZ24"/>
  <c r="AZ27" s="1"/>
  <c r="BE8"/>
  <c r="BC8"/>
  <c r="AZ8"/>
  <c r="AZ19" s="1"/>
  <c r="BF8"/>
  <c r="AY8"/>
  <c r="BD8" s="1"/>
  <c r="H83" i="7"/>
  <c r="I83"/>
  <c r="H79"/>
  <c r="T79" s="1"/>
  <c r="I79"/>
  <c r="T75"/>
  <c r="H75"/>
  <c r="I75"/>
  <c r="H106"/>
  <c r="H92"/>
  <c r="T92" s="1"/>
  <c r="I92"/>
  <c r="T89"/>
  <c r="H89"/>
  <c r="I89"/>
  <c r="U104"/>
  <c r="R104"/>
  <c r="R99"/>
  <c r="R29" i="10"/>
  <c r="R30" s="1"/>
  <c r="J29"/>
  <c r="J30" s="1"/>
  <c r="E50"/>
  <c r="Y50" s="1"/>
  <c r="AO61" i="9"/>
  <c r="AO64" s="1"/>
  <c r="AI61"/>
  <c r="W61"/>
  <c r="W64" s="1"/>
  <c r="Q61"/>
  <c r="Q64" s="1"/>
  <c r="AN61"/>
  <c r="V29" i="10"/>
  <c r="V30" s="1"/>
  <c r="V34"/>
  <c r="N29"/>
  <c r="N30" s="1"/>
  <c r="N34"/>
  <c r="AJ61" i="9"/>
  <c r="AL61" s="1"/>
  <c r="AL64" s="1"/>
  <c r="AF61"/>
  <c r="X61"/>
  <c r="Z61" s="1"/>
  <c r="Z64" s="1"/>
  <c r="T61"/>
  <c r="T64" s="1"/>
  <c r="G61"/>
  <c r="F45" i="8"/>
  <c r="H45"/>
  <c r="F103" i="7"/>
  <c r="X105"/>
  <c r="AY56" i="9"/>
  <c r="AZ56"/>
  <c r="AZ61" s="1"/>
  <c r="AY53"/>
  <c r="BF43"/>
  <c r="BD41"/>
  <c r="BD12"/>
  <c r="K39" i="8"/>
  <c r="Z91" i="7"/>
  <c r="Z85"/>
  <c r="T85" s="1"/>
  <c r="F98"/>
  <c r="AC40" i="9"/>
  <c r="W40"/>
  <c r="Q40"/>
  <c r="K40"/>
  <c r="BF22"/>
  <c r="S87" i="7"/>
  <c r="S104"/>
  <c r="W82"/>
  <c r="Y82" s="1"/>
  <c r="X79"/>
  <c r="Z79" s="1"/>
  <c r="G123" s="1"/>
  <c r="S78"/>
  <c r="U77"/>
  <c r="W77" s="1"/>
  <c r="Y77" s="1"/>
  <c r="U75"/>
  <c r="W75" s="1"/>
  <c r="Y75" s="1"/>
  <c r="V75"/>
  <c r="V84" s="1"/>
  <c r="S74"/>
  <c r="U73"/>
  <c r="Y100"/>
  <c r="U92"/>
  <c r="W92" s="1"/>
  <c r="Y92" s="1"/>
  <c r="V92"/>
  <c r="U89"/>
  <c r="W89" s="1"/>
  <c r="Y89" s="1"/>
  <c r="V89"/>
  <c r="Q86"/>
  <c r="S86" s="1"/>
  <c r="U81"/>
  <c r="W81" s="1"/>
  <c r="Y81" s="1"/>
  <c r="W80"/>
  <c r="Y80" s="1"/>
  <c r="O33" i="10"/>
  <c r="O27"/>
  <c r="O32"/>
  <c r="O34" s="1"/>
  <c r="O28"/>
  <c r="O26"/>
  <c r="O29" s="1"/>
  <c r="O30" s="1"/>
  <c r="G33"/>
  <c r="G27"/>
  <c r="X27" s="1"/>
  <c r="Y27" s="1"/>
  <c r="G32"/>
  <c r="G34" s="1"/>
  <c r="G28"/>
  <c r="X28" s="1"/>
  <c r="Y28" s="1"/>
  <c r="G26"/>
  <c r="T32"/>
  <c r="T34" s="1"/>
  <c r="T28"/>
  <c r="T26"/>
  <c r="T33"/>
  <c r="T27"/>
  <c r="V36"/>
  <c r="T36"/>
  <c r="R36"/>
  <c r="P36"/>
  <c r="N36"/>
  <c r="L36"/>
  <c r="J36"/>
  <c r="H36"/>
  <c r="F36"/>
  <c r="U36"/>
  <c r="S36"/>
  <c r="Q36"/>
  <c r="O36"/>
  <c r="M36"/>
  <c r="K36"/>
  <c r="I36"/>
  <c r="G36"/>
  <c r="L23" i="9"/>
  <c r="H44" i="8"/>
  <c r="M44" s="1"/>
  <c r="M43"/>
  <c r="H42"/>
  <c r="M42" s="1"/>
  <c r="M40"/>
  <c r="H32"/>
  <c r="M27"/>
  <c r="H26"/>
  <c r="M26" s="1"/>
  <c r="M24"/>
  <c r="H23"/>
  <c r="M23" s="1"/>
  <c r="M21"/>
  <c r="Y101" i="7"/>
  <c r="Q101"/>
  <c r="S101" s="1"/>
  <c r="G117"/>
  <c r="Z103"/>
  <c r="G138"/>
  <c r="BE42" i="9"/>
  <c r="BC42"/>
  <c r="BF42"/>
  <c r="BD42"/>
  <c r="F40"/>
  <c r="BG39"/>
  <c r="E140" i="7"/>
  <c r="AB102"/>
  <c r="AD102" s="1"/>
  <c r="V97"/>
  <c r="V98" s="1"/>
  <c r="U97"/>
  <c r="Q97"/>
  <c r="V94"/>
  <c r="Q94"/>
  <c r="U91"/>
  <c r="V91"/>
  <c r="V96" s="1"/>
  <c r="Q88"/>
  <c r="U85"/>
  <c r="Q85"/>
  <c r="S85" s="1"/>
  <c r="V85"/>
  <c r="V87" s="1"/>
  <c r="H102"/>
  <c r="I102"/>
  <c r="H94"/>
  <c r="T94" s="1"/>
  <c r="I94"/>
  <c r="BF31" i="9"/>
  <c r="AY31"/>
  <c r="BG31" s="1"/>
  <c r="BE31"/>
  <c r="BC31"/>
  <c r="AZ31"/>
  <c r="BD31" s="1"/>
  <c r="BE28"/>
  <c r="BC28"/>
  <c r="AZ28"/>
  <c r="AZ38" s="1"/>
  <c r="BA38"/>
  <c r="BF28"/>
  <c r="AY28"/>
  <c r="BF20"/>
  <c r="AY20"/>
  <c r="AY23" s="1"/>
  <c r="BC20"/>
  <c r="BE20"/>
  <c r="AZ20"/>
  <c r="AZ23" s="1"/>
  <c r="M109" i="7"/>
  <c r="H77"/>
  <c r="T77" s="1"/>
  <c r="I77"/>
  <c r="T73"/>
  <c r="H73"/>
  <c r="I73"/>
  <c r="AB95"/>
  <c r="AD95" s="1"/>
  <c r="E135"/>
  <c r="I108"/>
  <c r="R107"/>
  <c r="H81"/>
  <c r="T81" s="1"/>
  <c r="I81"/>
  <c r="H108"/>
  <c r="T108" s="1"/>
  <c r="I91"/>
  <c r="Q91" s="1"/>
  <c r="H91"/>
  <c r="T91" s="1"/>
  <c r="I88"/>
  <c r="H88"/>
  <c r="H84"/>
  <c r="X33" i="10"/>
  <c r="Y33" s="1"/>
  <c r="E39"/>
  <c r="AP23" i="9"/>
  <c r="H20" i="8"/>
  <c r="J45"/>
  <c r="BD57" i="9"/>
  <c r="BF54"/>
  <c r="AZ53"/>
  <c r="BD43"/>
  <c r="K32" i="8"/>
  <c r="X97" i="7"/>
  <c r="BF21" i="9"/>
  <c r="BF15"/>
  <c r="V106" i="7"/>
  <c r="W93"/>
  <c r="Y93" s="1"/>
  <c r="S82"/>
  <c r="W78"/>
  <c r="Y78" s="1"/>
  <c r="W76"/>
  <c r="Y76" s="1"/>
  <c r="W74"/>
  <c r="Y74" s="1"/>
  <c r="T107"/>
  <c r="T74"/>
  <c r="F109"/>
  <c r="X81"/>
  <c r="Z81" s="1"/>
  <c r="G125" s="1"/>
  <c r="Q106" l="1"/>
  <c r="R106"/>
  <c r="H109"/>
  <c r="E120"/>
  <c r="AB76"/>
  <c r="AD76" s="1"/>
  <c r="K45" i="8"/>
  <c r="J54"/>
  <c r="AR23" i="9"/>
  <c r="AP61"/>
  <c r="AR61" s="1"/>
  <c r="AR64" s="1"/>
  <c r="I84" i="7"/>
  <c r="R73"/>
  <c r="Q73"/>
  <c r="S73" s="1"/>
  <c r="AY38" i="9"/>
  <c r="BG38" s="1"/>
  <c r="BG28"/>
  <c r="E118" i="7"/>
  <c r="AB74"/>
  <c r="AD74" s="1"/>
  <c r="E122"/>
  <c r="AB78"/>
  <c r="AD78" s="1"/>
  <c r="AB93"/>
  <c r="AD93" s="1"/>
  <c r="E133"/>
  <c r="X98"/>
  <c r="Z97"/>
  <c r="V39" i="10"/>
  <c r="T39"/>
  <c r="R39"/>
  <c r="U39"/>
  <c r="Q39"/>
  <c r="O39"/>
  <c r="M39"/>
  <c r="K39"/>
  <c r="I39"/>
  <c r="G39"/>
  <c r="E42"/>
  <c r="E41"/>
  <c r="S39"/>
  <c r="P39"/>
  <c r="N39"/>
  <c r="L39"/>
  <c r="J39"/>
  <c r="H39"/>
  <c r="F39"/>
  <c r="I90" i="7"/>
  <c r="U88"/>
  <c r="X88"/>
  <c r="V88"/>
  <c r="V90" s="1"/>
  <c r="R88"/>
  <c r="R81"/>
  <c r="Q81"/>
  <c r="S81" s="1"/>
  <c r="Q108"/>
  <c r="R108"/>
  <c r="R77"/>
  <c r="Q77"/>
  <c r="S77" s="1"/>
  <c r="BE38" i="9"/>
  <c r="BC38"/>
  <c r="BF38"/>
  <c r="BD38"/>
  <c r="U94" i="7"/>
  <c r="W94" s="1"/>
  <c r="Y94" s="1"/>
  <c r="R94"/>
  <c r="X36" i="10"/>
  <c r="Y36" s="1"/>
  <c r="E124" i="7"/>
  <c r="AB80"/>
  <c r="AD80" s="1"/>
  <c r="U84"/>
  <c r="W73"/>
  <c r="E121"/>
  <c r="AB77"/>
  <c r="AD77" s="1"/>
  <c r="T103"/>
  <c r="H103"/>
  <c r="R92"/>
  <c r="Q92"/>
  <c r="R79"/>
  <c r="Q79"/>
  <c r="AY27" i="9"/>
  <c r="BG24"/>
  <c r="I103" i="7"/>
  <c r="Q100"/>
  <c r="R100"/>
  <c r="F30" i="10"/>
  <c r="M63"/>
  <c r="S63"/>
  <c r="K63"/>
  <c r="X64"/>
  <c r="E64"/>
  <c r="F63"/>
  <c r="J63"/>
  <c r="N63"/>
  <c r="R63"/>
  <c r="BD20" i="9"/>
  <c r="S88" i="7"/>
  <c r="BA23" i="9"/>
  <c r="BD28"/>
  <c r="Z84" i="7"/>
  <c r="T84" s="1"/>
  <c r="BG20" i="9"/>
  <c r="G29" i="10"/>
  <c r="G30" s="1"/>
  <c r="BD30" i="9"/>
  <c r="BA40"/>
  <c r="BD55"/>
  <c r="S107" i="7"/>
  <c r="V109"/>
  <c r="J53" i="8" s="1"/>
  <c r="S99" i="7"/>
  <c r="M39" i="8"/>
  <c r="P29" i="10"/>
  <c r="P30" s="1"/>
  <c r="P34"/>
  <c r="X34" s="1"/>
  <c r="Y34" s="1"/>
  <c r="M29"/>
  <c r="M30" s="1"/>
  <c r="U29"/>
  <c r="U30" s="1"/>
  <c r="K29"/>
  <c r="K30" s="1"/>
  <c r="I96" i="7"/>
  <c r="R91"/>
  <c r="S91" s="1"/>
  <c r="W85"/>
  <c r="U87"/>
  <c r="U96"/>
  <c r="W91"/>
  <c r="U98"/>
  <c r="W97"/>
  <c r="BG40" i="9"/>
  <c r="H40"/>
  <c r="F61"/>
  <c r="AB101" i="7"/>
  <c r="AD101" s="1"/>
  <c r="E139"/>
  <c r="N23" i="9"/>
  <c r="L61"/>
  <c r="N61" s="1"/>
  <c r="N64" s="1"/>
  <c r="E125" i="7"/>
  <c r="AB81"/>
  <c r="AD81" s="1"/>
  <c r="E130"/>
  <c r="AB89"/>
  <c r="AD89" s="1"/>
  <c r="E132"/>
  <c r="AB92"/>
  <c r="AD92" s="1"/>
  <c r="E138"/>
  <c r="Y103"/>
  <c r="AB100"/>
  <c r="E119"/>
  <c r="AB75"/>
  <c r="AD75" s="1"/>
  <c r="E126"/>
  <c r="AB82"/>
  <c r="AD82" s="1"/>
  <c r="H98"/>
  <c r="G127"/>
  <c r="Z87"/>
  <c r="T87" s="1"/>
  <c r="G131"/>
  <c r="Z96"/>
  <c r="T96" s="1"/>
  <c r="BA53" i="9"/>
  <c r="BG53"/>
  <c r="BA56"/>
  <c r="BG56"/>
  <c r="X106" i="7"/>
  <c r="Z106" s="1"/>
  <c r="T106" s="1"/>
  <c r="Z105"/>
  <c r="W104"/>
  <c r="U106"/>
  <c r="R89"/>
  <c r="Q89"/>
  <c r="R75"/>
  <c r="Q75"/>
  <c r="AY19" i="9"/>
  <c r="BG8"/>
  <c r="I98" i="7"/>
  <c r="R97"/>
  <c r="S97" s="1"/>
  <c r="U108"/>
  <c r="W107"/>
  <c r="BE59" i="9"/>
  <c r="BC59"/>
  <c r="BF59"/>
  <c r="BD59"/>
  <c r="R105" i="7"/>
  <c r="Q105"/>
  <c r="Z99"/>
  <c r="W99"/>
  <c r="K20" i="8"/>
  <c r="M20" s="1"/>
  <c r="M9"/>
  <c r="K23" i="9"/>
  <c r="BG23"/>
  <c r="I61"/>
  <c r="K61" s="1"/>
  <c r="K64" s="1"/>
  <c r="Y67" i="10"/>
  <c r="X67"/>
  <c r="Z67" s="1"/>
  <c r="X65"/>
  <c r="E65"/>
  <c r="I63"/>
  <c r="O63"/>
  <c r="G63"/>
  <c r="Q63"/>
  <c r="H63"/>
  <c r="L63"/>
  <c r="P63"/>
  <c r="T63"/>
  <c r="S94" i="7"/>
  <c r="M32" i="8"/>
  <c r="T29" i="10"/>
  <c r="T30" s="1"/>
  <c r="BD24" i="9"/>
  <c r="BD39"/>
  <c r="X37" i="10"/>
  <c r="Y37" s="1"/>
  <c r="X32"/>
  <c r="Y32" s="1"/>
  <c r="X26"/>
  <c r="Y26" s="1"/>
  <c r="H29"/>
  <c r="H30" s="1"/>
  <c r="L29"/>
  <c r="L30" s="1"/>
  <c r="X84" i="7"/>
  <c r="Y99" l="1"/>
  <c r="G137"/>
  <c r="T99"/>
  <c r="W108"/>
  <c r="Y107"/>
  <c r="G142"/>
  <c r="T105"/>
  <c r="AD100"/>
  <c r="AB103"/>
  <c r="AD103" s="1"/>
  <c r="W98"/>
  <c r="Y97"/>
  <c r="W96"/>
  <c r="Y91"/>
  <c r="BE40" i="9"/>
  <c r="BC40"/>
  <c r="BF40"/>
  <c r="BD40"/>
  <c r="BF23"/>
  <c r="BD23"/>
  <c r="BE23"/>
  <c r="BC23"/>
  <c r="W84" i="7"/>
  <c r="Y73"/>
  <c r="X90"/>
  <c r="X109" s="1"/>
  <c r="Z109" s="1"/>
  <c r="T109" s="1"/>
  <c r="Z88"/>
  <c r="R90"/>
  <c r="Q90"/>
  <c r="V41" i="10"/>
  <c r="T41"/>
  <c r="R41"/>
  <c r="P41"/>
  <c r="N41"/>
  <c r="L41"/>
  <c r="J41"/>
  <c r="H41"/>
  <c r="F41"/>
  <c r="S41"/>
  <c r="O41"/>
  <c r="K41"/>
  <c r="G41"/>
  <c r="U41"/>
  <c r="Q41"/>
  <c r="M41"/>
  <c r="I41"/>
  <c r="S105" i="7"/>
  <c r="S75"/>
  <c r="S89"/>
  <c r="X29" i="10"/>
  <c r="Y29" s="1"/>
  <c r="S100" i="7"/>
  <c r="S79"/>
  <c r="S92"/>
  <c r="H42" i="10"/>
  <c r="L42"/>
  <c r="P42"/>
  <c r="G42"/>
  <c r="K42"/>
  <c r="O42"/>
  <c r="U42"/>
  <c r="T42"/>
  <c r="S106" i="7"/>
  <c r="Q98"/>
  <c r="I109"/>
  <c r="R98"/>
  <c r="BA19" i="9"/>
  <c r="BG19"/>
  <c r="Y104" i="7"/>
  <c r="W106"/>
  <c r="BF56" i="9"/>
  <c r="BD56"/>
  <c r="BE56"/>
  <c r="BC56"/>
  <c r="BF53"/>
  <c r="BD53"/>
  <c r="BE53"/>
  <c r="BC53"/>
  <c r="H61"/>
  <c r="H64" s="1"/>
  <c r="W87" i="7"/>
  <c r="Y85"/>
  <c r="R96"/>
  <c r="Q96"/>
  <c r="X63" i="10"/>
  <c r="E63"/>
  <c r="Q103" i="7"/>
  <c r="S103" s="1"/>
  <c r="R103"/>
  <c r="BA27" i="9"/>
  <c r="BG27"/>
  <c r="E134" i="7"/>
  <c r="AB94"/>
  <c r="AD94" s="1"/>
  <c r="W88"/>
  <c r="U90"/>
  <c r="U109" s="1"/>
  <c r="I53" i="8" s="1"/>
  <c r="F42" i="10"/>
  <c r="X39"/>
  <c r="Y39" s="1"/>
  <c r="E44"/>
  <c r="Z98" i="7"/>
  <c r="T98" s="1"/>
  <c r="G136"/>
  <c r="T97"/>
  <c r="R84"/>
  <c r="Q84"/>
  <c r="S84" s="1"/>
  <c r="M45" i="8"/>
  <c r="X30" i="10"/>
  <c r="Y30" s="1"/>
  <c r="S108" i="7"/>
  <c r="J42" i="10"/>
  <c r="N42"/>
  <c r="S42"/>
  <c r="I42"/>
  <c r="M42"/>
  <c r="Q42"/>
  <c r="R42"/>
  <c r="V42"/>
  <c r="AY61" i="9"/>
  <c r="X42" i="10" l="1"/>
  <c r="Y42" s="1"/>
  <c r="W90" i="7"/>
  <c r="W109" s="1"/>
  <c r="Y88"/>
  <c r="BF27" i="9"/>
  <c r="BD27"/>
  <c r="BE27"/>
  <c r="BC27"/>
  <c r="AB104" i="7"/>
  <c r="E141"/>
  <c r="Y106"/>
  <c r="BE19" i="9"/>
  <c r="BC19"/>
  <c r="BD19"/>
  <c r="BF19"/>
  <c r="Q109" i="7"/>
  <c r="R109"/>
  <c r="BA61" i="9"/>
  <c r="I54" i="8"/>
  <c r="E46" i="10"/>
  <c r="U44"/>
  <c r="S44"/>
  <c r="Q44"/>
  <c r="O44"/>
  <c r="M44"/>
  <c r="K44"/>
  <c r="I44"/>
  <c r="G44"/>
  <c r="V44"/>
  <c r="R44"/>
  <c r="N44"/>
  <c r="J44"/>
  <c r="F44"/>
  <c r="T44"/>
  <c r="P44"/>
  <c r="L44"/>
  <c r="H44"/>
  <c r="E127" i="7"/>
  <c r="AB85"/>
  <c r="AD85" s="1"/>
  <c r="Y87"/>
  <c r="AB87" s="1"/>
  <c r="AD87" s="1"/>
  <c r="X41" i="10"/>
  <c r="Y41" s="1"/>
  <c r="G129" i="7"/>
  <c r="Z90"/>
  <c r="T90" s="1"/>
  <c r="T88"/>
  <c r="E117"/>
  <c r="Y84"/>
  <c r="AB73"/>
  <c r="Y96"/>
  <c r="E131"/>
  <c r="AB91"/>
  <c r="E136"/>
  <c r="Y98"/>
  <c r="AB97"/>
  <c r="Y108"/>
  <c r="AB107"/>
  <c r="E143"/>
  <c r="AB99"/>
  <c r="E137"/>
  <c r="S96"/>
  <c r="BG61" i="9"/>
  <c r="S98" i="7"/>
  <c r="S90"/>
  <c r="AB108" l="1"/>
  <c r="AD108" s="1"/>
  <c r="AD107"/>
  <c r="AD97"/>
  <c r="AB98"/>
  <c r="AD98" s="1"/>
  <c r="AD73"/>
  <c r="AB84"/>
  <c r="AD84" s="1"/>
  <c r="E129"/>
  <c r="E145" s="1"/>
  <c r="AB88"/>
  <c r="Y90"/>
  <c r="Y109" s="1"/>
  <c r="E53" i="8" s="1"/>
  <c r="X44" i="10"/>
  <c r="Y44" s="1"/>
  <c r="S109" i="7"/>
  <c r="AD99"/>
  <c r="AB96"/>
  <c r="AD96" s="1"/>
  <c r="AD91"/>
  <c r="H129"/>
  <c r="G145"/>
  <c r="V76" i="10"/>
  <c r="T76"/>
  <c r="T72" s="1"/>
  <c r="R76"/>
  <c r="R72" s="1"/>
  <c r="P76"/>
  <c r="P72" s="1"/>
  <c r="N76"/>
  <c r="N72" s="1"/>
  <c r="L76"/>
  <c r="L72" s="1"/>
  <c r="J76"/>
  <c r="J72" s="1"/>
  <c r="H76"/>
  <c r="H72" s="1"/>
  <c r="F76"/>
  <c r="V75"/>
  <c r="T75"/>
  <c r="T71" s="1"/>
  <c r="R75"/>
  <c r="R71" s="1"/>
  <c r="P75"/>
  <c r="P71" s="1"/>
  <c r="N75"/>
  <c r="N71" s="1"/>
  <c r="L75"/>
  <c r="L71" s="1"/>
  <c r="J75"/>
  <c r="J71" s="1"/>
  <c r="H75"/>
  <c r="H71" s="1"/>
  <c r="F75"/>
  <c r="V74"/>
  <c r="V78" s="1"/>
  <c r="V81" s="1"/>
  <c r="T74"/>
  <c r="T70" s="1"/>
  <c r="R74"/>
  <c r="R70" s="1"/>
  <c r="P74"/>
  <c r="P70" s="1"/>
  <c r="N74"/>
  <c r="N70" s="1"/>
  <c r="L74"/>
  <c r="L70" s="1"/>
  <c r="J74"/>
  <c r="J70" s="1"/>
  <c r="H74"/>
  <c r="H70" s="1"/>
  <c r="F74"/>
  <c r="E47"/>
  <c r="E48" s="1"/>
  <c r="U46"/>
  <c r="S46"/>
  <c r="Q46"/>
  <c r="O46"/>
  <c r="M46"/>
  <c r="K46"/>
  <c r="I46"/>
  <c r="G46"/>
  <c r="U76"/>
  <c r="S76"/>
  <c r="S72" s="1"/>
  <c r="Q76"/>
  <c r="Q72" s="1"/>
  <c r="O76"/>
  <c r="O72" s="1"/>
  <c r="M76"/>
  <c r="M72" s="1"/>
  <c r="K76"/>
  <c r="K72" s="1"/>
  <c r="I76"/>
  <c r="I72" s="1"/>
  <c r="G76"/>
  <c r="G72" s="1"/>
  <c r="U75"/>
  <c r="S75"/>
  <c r="S71" s="1"/>
  <c r="Q75"/>
  <c r="Q71" s="1"/>
  <c r="O75"/>
  <c r="O71" s="1"/>
  <c r="M75"/>
  <c r="M71" s="1"/>
  <c r="K75"/>
  <c r="K71" s="1"/>
  <c r="I75"/>
  <c r="I71" s="1"/>
  <c r="G75"/>
  <c r="G71" s="1"/>
  <c r="U74"/>
  <c r="U78" s="1"/>
  <c r="U81" s="1"/>
  <c r="S74"/>
  <c r="S70" s="1"/>
  <c r="Q74"/>
  <c r="Q70" s="1"/>
  <c r="O74"/>
  <c r="O70" s="1"/>
  <c r="M74"/>
  <c r="M70" s="1"/>
  <c r="K74"/>
  <c r="K70" s="1"/>
  <c r="I74"/>
  <c r="I70" s="1"/>
  <c r="G74"/>
  <c r="G70" s="1"/>
  <c r="V46"/>
  <c r="R46"/>
  <c r="N46"/>
  <c r="J46"/>
  <c r="F46"/>
  <c r="T46"/>
  <c r="P46"/>
  <c r="L46"/>
  <c r="H46"/>
  <c r="BF61" i="9"/>
  <c r="BD61"/>
  <c r="BE61"/>
  <c r="BC61"/>
  <c r="K54" i="8"/>
  <c r="AB106" i="7"/>
  <c r="AD106" s="1"/>
  <c r="AD104"/>
  <c r="F145" l="1"/>
  <c r="F144"/>
  <c r="F123"/>
  <c r="F128"/>
  <c r="F142"/>
  <c r="F135"/>
  <c r="F140"/>
  <c r="F138"/>
  <c r="F130"/>
  <c r="F122"/>
  <c r="F120"/>
  <c r="F119"/>
  <c r="F121"/>
  <c r="F139"/>
  <c r="F124"/>
  <c r="F133"/>
  <c r="F132"/>
  <c r="F125"/>
  <c r="F118"/>
  <c r="F126"/>
  <c r="F134"/>
  <c r="F117"/>
  <c r="F136"/>
  <c r="F127"/>
  <c r="F137"/>
  <c r="F131"/>
  <c r="F141"/>
  <c r="F143"/>
  <c r="E51" i="10"/>
  <c r="L118"/>
  <c r="L47"/>
  <c r="L48" s="1"/>
  <c r="T118"/>
  <c r="T48"/>
  <c r="T47"/>
  <c r="X46"/>
  <c r="Y46" s="1"/>
  <c r="F48"/>
  <c r="F47"/>
  <c r="N49"/>
  <c r="N118"/>
  <c r="N48"/>
  <c r="N47"/>
  <c r="V48"/>
  <c r="V47"/>
  <c r="I118"/>
  <c r="I47"/>
  <c r="I48" s="1"/>
  <c r="M118"/>
  <c r="M48"/>
  <c r="M47"/>
  <c r="Q118"/>
  <c r="Q47"/>
  <c r="Q48" s="1"/>
  <c r="U47"/>
  <c r="U48" s="1"/>
  <c r="X75"/>
  <c r="E75"/>
  <c r="Y75" s="1"/>
  <c r="F71"/>
  <c r="G147" i="7"/>
  <c r="H145"/>
  <c r="H119"/>
  <c r="H144"/>
  <c r="H135"/>
  <c r="H141"/>
  <c r="H121"/>
  <c r="H140"/>
  <c r="H139"/>
  <c r="H124"/>
  <c r="H134"/>
  <c r="H118"/>
  <c r="H132"/>
  <c r="H120"/>
  <c r="H133"/>
  <c r="H128"/>
  <c r="H143"/>
  <c r="H130"/>
  <c r="H138"/>
  <c r="H126"/>
  <c r="H125"/>
  <c r="H123"/>
  <c r="H117"/>
  <c r="H122"/>
  <c r="H127"/>
  <c r="H131"/>
  <c r="H142"/>
  <c r="H136"/>
  <c r="H137"/>
  <c r="AB90"/>
  <c r="AD90" s="1"/>
  <c r="AD88"/>
  <c r="H118" i="10"/>
  <c r="H48"/>
  <c r="H47"/>
  <c r="P49"/>
  <c r="P118"/>
  <c r="P48"/>
  <c r="P47"/>
  <c r="J118"/>
  <c r="J47"/>
  <c r="J48" s="1"/>
  <c r="R118"/>
  <c r="R48"/>
  <c r="R47"/>
  <c r="G118"/>
  <c r="G47"/>
  <c r="G48" s="1"/>
  <c r="K118"/>
  <c r="K48"/>
  <c r="K47"/>
  <c r="O118"/>
  <c r="O47"/>
  <c r="O48" s="1"/>
  <c r="O49"/>
  <c r="S118"/>
  <c r="S47"/>
  <c r="S48" s="1"/>
  <c r="X74"/>
  <c r="E74"/>
  <c r="F70"/>
  <c r="X76"/>
  <c r="Z76" s="1"/>
  <c r="E76"/>
  <c r="F72"/>
  <c r="AB109" i="7"/>
  <c r="F129"/>
  <c r="Y76" i="10" l="1"/>
  <c r="X47"/>
  <c r="Y47" s="1"/>
  <c r="F118"/>
  <c r="AD109" i="7"/>
  <c r="AE109" s="1"/>
  <c r="Y95" i="5"/>
  <c r="K53" i="8"/>
  <c r="BB61" i="9"/>
  <c r="Y74" i="10"/>
  <c r="J80"/>
  <c r="J83" s="1"/>
  <c r="L80"/>
  <c r="L83" s="1"/>
  <c r="G80"/>
  <c r="G83" s="1"/>
  <c r="O80"/>
  <c r="O83" s="1"/>
  <c r="F80"/>
  <c r="N80"/>
  <c r="N83" s="1"/>
  <c r="H80"/>
  <c r="H83" s="1"/>
  <c r="M80"/>
  <c r="M83" s="1"/>
  <c r="M79"/>
  <c r="S79"/>
  <c r="K79"/>
  <c r="F79"/>
  <c r="J79"/>
  <c r="N79"/>
  <c r="R79"/>
  <c r="T80"/>
  <c r="T83" s="1"/>
  <c r="R80"/>
  <c r="R83" s="1"/>
  <c r="K80"/>
  <c r="K83" s="1"/>
  <c r="S80"/>
  <c r="S83" s="1"/>
  <c r="I79"/>
  <c r="O79"/>
  <c r="G79"/>
  <c r="Q79"/>
  <c r="H79"/>
  <c r="L79"/>
  <c r="P79"/>
  <c r="T79"/>
  <c r="P80"/>
  <c r="P83" s="1"/>
  <c r="I80"/>
  <c r="I83" s="1"/>
  <c r="Q80"/>
  <c r="Q83" s="1"/>
  <c r="E77"/>
  <c r="U51"/>
  <c r="S51"/>
  <c r="Q51"/>
  <c r="O51"/>
  <c r="M51"/>
  <c r="K51"/>
  <c r="I51"/>
  <c r="G51"/>
  <c r="V51"/>
  <c r="R51"/>
  <c r="N51"/>
  <c r="J51"/>
  <c r="F51"/>
  <c r="T51"/>
  <c r="P51"/>
  <c r="L51"/>
  <c r="H51"/>
  <c r="X48"/>
  <c r="Y48" s="1"/>
  <c r="E147" i="7"/>
  <c r="T78" i="10" l="1"/>
  <c r="T82"/>
  <c r="T81" s="1"/>
  <c r="L78"/>
  <c r="L82"/>
  <c r="L81" s="1"/>
  <c r="Q82"/>
  <c r="Q81" s="1"/>
  <c r="Q86" s="1"/>
  <c r="Q78"/>
  <c r="O82"/>
  <c r="O81" s="1"/>
  <c r="O86" s="1"/>
  <c r="O78"/>
  <c r="R78"/>
  <c r="R82"/>
  <c r="R81" s="1"/>
  <c r="J78"/>
  <c r="J82"/>
  <c r="J81" s="1"/>
  <c r="K82"/>
  <c r="K81" s="1"/>
  <c r="K78"/>
  <c r="M82"/>
  <c r="M81" s="1"/>
  <c r="M78"/>
  <c r="F83"/>
  <c r="X83" s="1"/>
  <c r="X80"/>
  <c r="V71"/>
  <c r="V72"/>
  <c r="V70"/>
  <c r="U72"/>
  <c r="U70"/>
  <c r="U71"/>
  <c r="P78"/>
  <c r="P82"/>
  <c r="P81" s="1"/>
  <c r="P86" s="1"/>
  <c r="H78"/>
  <c r="H82"/>
  <c r="H81" s="1"/>
  <c r="G82"/>
  <c r="G81" s="1"/>
  <c r="G78"/>
  <c r="I82"/>
  <c r="I81" s="1"/>
  <c r="I78"/>
  <c r="N78"/>
  <c r="N82"/>
  <c r="N81" s="1"/>
  <c r="F78"/>
  <c r="F82"/>
  <c r="X79"/>
  <c r="S82"/>
  <c r="S81" s="1"/>
  <c r="S78"/>
  <c r="X51"/>
  <c r="Y51" s="1"/>
  <c r="X82" l="1"/>
  <c r="F81"/>
  <c r="X78"/>
  <c r="Z78" s="1"/>
  <c r="E78"/>
  <c r="Y78" s="1"/>
  <c r="E70"/>
  <c r="X70"/>
  <c r="Z70" s="1"/>
  <c r="E71"/>
  <c r="X71"/>
  <c r="Z71" s="1"/>
  <c r="X72"/>
  <c r="Z72" s="1"/>
  <c r="E72"/>
  <c r="Y72" s="1"/>
  <c r="Y71" l="1"/>
  <c r="Y70"/>
  <c r="X81"/>
  <c r="Z81" s="1"/>
  <c r="E81"/>
  <c r="Y81" s="1"/>
  <c r="E7" i="1" l="1"/>
</calcChain>
</file>

<file path=xl/sharedStrings.xml><?xml version="1.0" encoding="utf-8"?>
<sst xmlns="http://schemas.openxmlformats.org/spreadsheetml/2006/main" count="1155" uniqueCount="538">
  <si>
    <t>CRONOGRAMA DE TRABAJO ITEAM</t>
  </si>
  <si>
    <t>Id</t>
  </si>
  <si>
    <t>Nombre de la tarea</t>
  </si>
  <si>
    <t>Comienzo</t>
  </si>
  <si>
    <t>Fin</t>
  </si>
  <si>
    <t>Julio</t>
  </si>
  <si>
    <t>Agosto</t>
  </si>
  <si>
    <t>Septiembre</t>
  </si>
  <si>
    <t>Octubre</t>
  </si>
  <si>
    <t>Semana 01/7</t>
  </si>
  <si>
    <t>Semana 08/7</t>
  </si>
  <si>
    <t>Semana 15/7</t>
  </si>
  <si>
    <t>Semana 22/7</t>
  </si>
  <si>
    <t>Semana 29/7</t>
  </si>
  <si>
    <t>Semana 05/8</t>
  </si>
  <si>
    <t>Semana 12/8</t>
  </si>
  <si>
    <t>Semana 19/8</t>
  </si>
  <si>
    <t>Semana 26/8</t>
  </si>
  <si>
    <t>Semana 02/9</t>
  </si>
  <si>
    <t>Semana 09/9</t>
  </si>
  <si>
    <t>Semana 16/09</t>
  </si>
  <si>
    <t>Semana 23/09</t>
  </si>
  <si>
    <t>Semana 30/09</t>
  </si>
  <si>
    <t>REUNIÓN DE UCRRIP CON ITEAM</t>
  </si>
  <si>
    <t>CUADRO 2 *
 (Retribución del Titular con IVA)</t>
  </si>
  <si>
    <t>CUADRO 3 *
 (Participación de YPFB)</t>
  </si>
  <si>
    <t>ANEXO 2b *
 (GNAF)</t>
  </si>
  <si>
    <t>ANEXO 2
(Costos Recuperables y Ganancia a distribuir del Titular)</t>
  </si>
  <si>
    <t>ANEXO 1
 (Resumen variables)</t>
  </si>
  <si>
    <t>CUADRO 1
 (Resumen Ejecutivo)</t>
  </si>
  <si>
    <t>Carga de datos historicos</t>
  </si>
  <si>
    <t>ANEXOS TITULARES</t>
  </si>
  <si>
    <t>Reunión de coordinación con ITEAM</t>
  </si>
  <si>
    <t>* Estos cuadros seran fexibles a la inclusión de nuevos mercados</t>
  </si>
  <si>
    <t>Duración 
d/h</t>
  </si>
  <si>
    <t>Presentación y entrega Manual del Usuario</t>
  </si>
  <si>
    <t>Reunión  con ITEAM</t>
  </si>
  <si>
    <t>Semana 07/09</t>
  </si>
  <si>
    <t>** En forma paralela se realizara el cargado de los datos historicos según se vayan generando oficialmente</t>
  </si>
  <si>
    <t>Elaboración Informe Mensual de seguimiento a la aplicación del software</t>
  </si>
  <si>
    <t>Elaboración Informe de seguimiento a la aplicación del software</t>
  </si>
  <si>
    <t>Semana 14/09</t>
  </si>
  <si>
    <t>Implementación del sistema sin ajustes</t>
  </si>
  <si>
    <t>Ajustes  a la implementación de cada cuadro o anexo del sistema antes de la fecha limite</t>
  </si>
  <si>
    <t>31/09</t>
  </si>
  <si>
    <t>Resumen Ejecutivo de la Retribución del Titular y Participación preliminar YPFB por Contrato de Operación</t>
  </si>
  <si>
    <t>(Expresado en dólares americanos)</t>
  </si>
  <si>
    <t>CONTRATO OPERACIÓN</t>
  </si>
  <si>
    <t>OPERADOR</t>
  </si>
  <si>
    <t>Retribución del Titular a cuenta</t>
  </si>
  <si>
    <t>Composición Porcentual</t>
  </si>
  <si>
    <t>Participación Adicional YPFB</t>
  </si>
  <si>
    <t>San Antonio</t>
  </si>
  <si>
    <t>Petrobras Bolivia</t>
  </si>
  <si>
    <t>Bloque Chaco</t>
  </si>
  <si>
    <t>Chaco S.A.</t>
  </si>
  <si>
    <t>San Alberto</t>
  </si>
  <si>
    <t>Caipipendi</t>
  </si>
  <si>
    <t>Repsol YPF</t>
  </si>
  <si>
    <t>Tacobo</t>
  </si>
  <si>
    <t>Pluspetrol</t>
  </si>
  <si>
    <t>Yapacaní</t>
  </si>
  <si>
    <t>YPFB Andina S.A.</t>
  </si>
  <si>
    <t>Rio Grande</t>
  </si>
  <si>
    <t>Bloque XX Tarija Oeste</t>
  </si>
  <si>
    <t>La Vertiente, Escondido, Los Suris</t>
  </si>
  <si>
    <t>BG - Bolivia</t>
  </si>
  <si>
    <t>El Dorado</t>
  </si>
  <si>
    <t>Colpa y Caranda</t>
  </si>
  <si>
    <t>PESA</t>
  </si>
  <si>
    <t>Naranjillos, Chaco Sur, Porvenir</t>
  </si>
  <si>
    <t>Vintage</t>
  </si>
  <si>
    <t>Patujú</t>
  </si>
  <si>
    <t>Ñupuco</t>
  </si>
  <si>
    <t>Sirari</t>
  </si>
  <si>
    <t>Surubí</t>
  </si>
  <si>
    <t>Boqueron</t>
  </si>
  <si>
    <t>Vibora</t>
  </si>
  <si>
    <t>Mamoré</t>
  </si>
  <si>
    <t>Arroyo Negro - Los Peñocos</t>
  </si>
  <si>
    <t>Bermejo</t>
  </si>
  <si>
    <t>La Peña</t>
  </si>
  <si>
    <t>Camiri</t>
  </si>
  <si>
    <t>Guairuy</t>
  </si>
  <si>
    <t>Tatarenda</t>
  </si>
  <si>
    <t>Matpetrol</t>
  </si>
  <si>
    <t>Monteagudo</t>
  </si>
  <si>
    <t>Cambeiti</t>
  </si>
  <si>
    <t>Cascabel</t>
  </si>
  <si>
    <t xml:space="preserve">TOTAL HIDROCARBUROS </t>
  </si>
  <si>
    <r>
      <t xml:space="preserve">            </t>
    </r>
    <r>
      <rPr>
        <b/>
        <sz val="14"/>
        <color indexed="8"/>
        <rFont val="Arial"/>
        <family val="2"/>
      </rPr>
      <t xml:space="preserve"> DISTRIBUCIÓN DE LA RETRIBUCIÓN POR TITULAR Y CAMPOS </t>
    </r>
  </si>
  <si>
    <t>(EN $US. CON IVA)</t>
  </si>
  <si>
    <t>DGEC</t>
  </si>
  <si>
    <t>CONTRATO DE OPERACIÓN</t>
  </si>
  <si>
    <t>CAMPO</t>
  </si>
  <si>
    <t>PARTICIPACIÓN</t>
  </si>
  <si>
    <t>GAS NATURAL</t>
  </si>
  <si>
    <t xml:space="preserve">CRUDO Y CONDENSADO </t>
  </si>
  <si>
    <t xml:space="preserve">GLP </t>
  </si>
  <si>
    <t>TOTAL GAS, CONDENSADO Y GLP</t>
  </si>
  <si>
    <t>TITULAR</t>
  </si>
  <si>
    <t>%</t>
  </si>
  <si>
    <t>GAS NATURAL MI</t>
  </si>
  <si>
    <t>BRASIL 
(GSA)</t>
  </si>
  <si>
    <t>BRASIL 
(COM-BOL)</t>
  </si>
  <si>
    <t>CUIABA</t>
  </si>
  <si>
    <t>MT GAS
COMBUSTIBLE</t>
  </si>
  <si>
    <t>ENARSA GIJA</t>
  </si>
  <si>
    <t>ARGENTINA (YACUIBA)</t>
  </si>
  <si>
    <t>ARGENTINA (MADREJONES)</t>
  </si>
  <si>
    <t>GAS RETENIDO
GSA</t>
  </si>
  <si>
    <t>GAS RETENIDO
ENARSA</t>
  </si>
  <si>
    <t xml:space="preserve"> TOTAL REFINERÍAS</t>
  </si>
  <si>
    <t>REFINERÍA ORO NEGRO S.A.</t>
  </si>
  <si>
    <t>REFINERÍA REFICRUZ</t>
  </si>
  <si>
    <t>REFINERÍA PARAPETÍ</t>
  </si>
  <si>
    <t>CONDENSADO EXPORTACIÓN</t>
  </si>
  <si>
    <t>GLP MI</t>
  </si>
  <si>
    <t>GLP EXPORTACIÓN</t>
  </si>
  <si>
    <t>YPFB ANDINA S.A.</t>
  </si>
  <si>
    <t>ARROYO NEGRO-LOS PEÑOCOS</t>
  </si>
  <si>
    <t>ARROYO NEGRO</t>
  </si>
  <si>
    <t xml:space="preserve">YPFB ANDINA </t>
  </si>
  <si>
    <t>LOS PEÑOCOS</t>
  </si>
  <si>
    <t>CAMIRI</t>
  </si>
  <si>
    <t>GUAIRUY</t>
  </si>
  <si>
    <t>LA PEÑA-TUNDY</t>
  </si>
  <si>
    <t>LA PEÑA</t>
  </si>
  <si>
    <t>BOQUERÓN</t>
  </si>
  <si>
    <t>RIO GRANDE</t>
  </si>
  <si>
    <t>SIRARI</t>
  </si>
  <si>
    <t>VIBORA</t>
  </si>
  <si>
    <t>YAPACANI</t>
  </si>
  <si>
    <t>CASCABEL</t>
  </si>
  <si>
    <t>PATUJU</t>
  </si>
  <si>
    <t>YPFB ANDINA</t>
  </si>
  <si>
    <t>TOTAL  YPFB ANDINA S.A.</t>
  </si>
  <si>
    <t>YPFB CHACO S.A.</t>
  </si>
  <si>
    <t xml:space="preserve"> CONTRATO CHACO</t>
  </si>
  <si>
    <t>KANATA</t>
  </si>
  <si>
    <t>YPFB CHACO</t>
  </si>
  <si>
    <t>KANATA NORTE</t>
  </si>
  <si>
    <t>CARRASCO FW</t>
  </si>
  <si>
    <t>PERCHELES</t>
  </si>
  <si>
    <t>CARRASCO</t>
  </si>
  <si>
    <t>CARRASCO ESTE</t>
  </si>
  <si>
    <t>BULO BULO</t>
  </si>
  <si>
    <t>LOS CUSIS</t>
  </si>
  <si>
    <t>PATUJUSAL</t>
  </si>
  <si>
    <t>PATUJUSAL OESTE</t>
  </si>
  <si>
    <t>H SUAREZ ROCA</t>
  </si>
  <si>
    <t>MONTECRISTO</t>
  </si>
  <si>
    <t>VUELTA GRANDE</t>
  </si>
  <si>
    <t>SAN ROQUE</t>
  </si>
  <si>
    <t>SANTA ROSA</t>
  </si>
  <si>
    <t>SANTA ROSA W</t>
  </si>
  <si>
    <t>JUNIN</t>
  </si>
  <si>
    <t>PALOMETAS NW</t>
  </si>
  <si>
    <t>EL DORADO</t>
  </si>
  <si>
    <t>YPFB PROVISIÓN (1)</t>
  </si>
  <si>
    <t>EL DORADO SUR</t>
  </si>
  <si>
    <t>TOTAL CHACO</t>
  </si>
  <si>
    <t>VINTAGE</t>
  </si>
  <si>
    <t>NARANJILLOS, CHACO SUR, PORVENIR</t>
  </si>
  <si>
    <t>CHACO SUR</t>
  </si>
  <si>
    <t>NARANJILLOS</t>
  </si>
  <si>
    <t>ÑUPUCO</t>
  </si>
  <si>
    <t>TOTAL VINTAGE</t>
  </si>
  <si>
    <t>REPSOL YPF</t>
  </si>
  <si>
    <t>CAIPIPENDI</t>
  </si>
  <si>
    <t>MARGARITA</t>
  </si>
  <si>
    <t>REPSOL</t>
  </si>
  <si>
    <t>BG</t>
  </si>
  <si>
    <t>PAE</t>
  </si>
  <si>
    <t>HUACAYA</t>
  </si>
  <si>
    <t>SURUBI</t>
  </si>
  <si>
    <t>PALOMA</t>
  </si>
  <si>
    <t>BLOQUE BAJO</t>
  </si>
  <si>
    <t>MAMORÉ</t>
  </si>
  <si>
    <t>SURUBI NOROESTE</t>
  </si>
  <si>
    <t>MONTEAGUDO</t>
  </si>
  <si>
    <t>PREVISIÓN (2)</t>
  </si>
  <si>
    <t>PETROBRAS</t>
  </si>
  <si>
    <t>CAMBEITI</t>
  </si>
  <si>
    <t xml:space="preserve">TOTAL REPSOL YPF </t>
  </si>
  <si>
    <t>COLPA - CARANDA</t>
  </si>
  <si>
    <t>COLPA</t>
  </si>
  <si>
    <t>PB ENERGIA</t>
  </si>
  <si>
    <t>CARANDA</t>
  </si>
  <si>
    <t>TOTAL PESA</t>
  </si>
  <si>
    <t>BG-BOLIVIA</t>
  </si>
  <si>
    <t xml:space="preserve">SÓLO UN CONTRATO </t>
  </si>
  <si>
    <t>LA VERTIENTE</t>
  </si>
  <si>
    <t>ESCONDIDO</t>
  </si>
  <si>
    <t>LOS SURIS</t>
  </si>
  <si>
    <t>PALO MARCADO</t>
  </si>
  <si>
    <t>TOTAL BG-BOLIVIA</t>
  </si>
  <si>
    <t>PETROBRAS BOLIVIA S.A.</t>
  </si>
  <si>
    <t>SAN ANTONIO</t>
  </si>
  <si>
    <t>SÁBALO</t>
  </si>
  <si>
    <t>TOTAL E&amp;P</t>
  </si>
  <si>
    <t xml:space="preserve">SAN ALBERTO </t>
  </si>
  <si>
    <t xml:space="preserve">BLOQUE XX TARIJA OESTE </t>
  </si>
  <si>
    <t>ITAÚ</t>
  </si>
  <si>
    <t>TOTAL PETROBRAS BOLIVIA S.A.</t>
  </si>
  <si>
    <t>PLUSPETROL</t>
  </si>
  <si>
    <t>BERMEJO Y OTROS</t>
  </si>
  <si>
    <t>BERMEJO</t>
  </si>
  <si>
    <t>TORO</t>
  </si>
  <si>
    <t>X-44</t>
  </si>
  <si>
    <t>TACOBO Y OTROS</t>
  </si>
  <si>
    <t>TACOBO</t>
  </si>
  <si>
    <t>TAJIBO</t>
  </si>
  <si>
    <t>CURICHE</t>
  </si>
  <si>
    <t>TOTAL PLUSPETROL</t>
  </si>
  <si>
    <t>MATPETROL</t>
  </si>
  <si>
    <t>TATARENDA</t>
  </si>
  <si>
    <t>ORCA</t>
  </si>
  <si>
    <t>TOTAL MATPETROL</t>
  </si>
  <si>
    <t>TOTAL  GENERAL</t>
  </si>
  <si>
    <r>
      <t xml:space="preserve">            </t>
    </r>
    <r>
      <rPr>
        <b/>
        <sz val="14"/>
        <color indexed="8"/>
        <rFont val="Arial"/>
        <family val="2"/>
      </rPr>
      <t xml:space="preserve"> DISTRIBUCIÓN DE LA PARTICIPACIÓN DE YPFB POR TITULAR Y CAMPOS</t>
    </r>
  </si>
  <si>
    <t>(EN $US)</t>
  </si>
  <si>
    <t xml:space="preserve">TOTAL GAS, CONDENSADO Y GLP </t>
  </si>
  <si>
    <t>CUIABÁ</t>
  </si>
  <si>
    <t>ENARSA 
GIJA</t>
  </si>
  <si>
    <t>TOTAL REFINERIAS</t>
  </si>
  <si>
    <t>YPFB ANDINA SA</t>
  </si>
  <si>
    <t>TOTAL YPFB ANDINA S.A.</t>
  </si>
  <si>
    <t xml:space="preserve"> YPFB CHACO S.A.</t>
  </si>
  <si>
    <t xml:space="preserve">CONTRATO  CHACO </t>
  </si>
  <si>
    <t xml:space="preserve">CARRASCO </t>
  </si>
  <si>
    <t xml:space="preserve">TOTAL CHACO S.A. </t>
  </si>
  <si>
    <t xml:space="preserve">NARANJILLOS, CHACO SUR, PORVENIR </t>
  </si>
  <si>
    <r>
      <t xml:space="preserve">TOTAL VINTAGE </t>
    </r>
    <r>
      <rPr>
        <b/>
        <vertAlign val="superscript"/>
        <sz val="11"/>
        <rFont val="Arial"/>
        <family val="2"/>
      </rPr>
      <t>(2)</t>
    </r>
  </si>
  <si>
    <t>TOTAL REPSOL YPF</t>
  </si>
  <si>
    <t>TOTAL BG BOLIVIA</t>
  </si>
  <si>
    <t>BLOQUE XX TARIJA OESTE</t>
  </si>
  <si>
    <t xml:space="preserve">TAJIBO </t>
  </si>
  <si>
    <t>Notas:</t>
  </si>
  <si>
    <t>Información preliminar sujeta a verificación y posterior reliquidación</t>
  </si>
  <si>
    <t>ANEXO  1</t>
  </si>
  <si>
    <t xml:space="preserve"> ANÁLISIS DE RETRIBUCIÓN - ESTIMACIÓN DE VALOR EN PUNTO DE FISCALIZACIÓN- POR CONTRATO DE OPERACIÓN Y OPERADOR </t>
  </si>
  <si>
    <t>Mayo 2012</t>
  </si>
  <si>
    <r>
      <t xml:space="preserve">VALOR  EN PUNTO DE VENTA 
</t>
    </r>
    <r>
      <rPr>
        <sz val="11"/>
        <rFont val="Arial"/>
        <family val="2"/>
      </rPr>
      <t xml:space="preserve">(En $us. sin IVA) </t>
    </r>
  </si>
  <si>
    <r>
      <t>COSTO DE TRANSPORTE, COMPRESIÓN</t>
    </r>
    <r>
      <rPr>
        <sz val="10"/>
        <rFont val="Arial"/>
        <family val="2"/>
      </rPr>
      <t xml:space="preserve">  (De punto de fiscalización a punto de venta)
</t>
    </r>
    <r>
      <rPr>
        <sz val="11"/>
        <rFont val="Arial"/>
        <family val="2"/>
      </rPr>
      <t>(En $us. sin IVA)</t>
    </r>
    <r>
      <rPr>
        <vertAlign val="subscript"/>
        <sz val="11"/>
        <rFont val="Arial"/>
        <family val="2"/>
      </rPr>
      <t xml:space="preserve"> (p)</t>
    </r>
  </si>
  <si>
    <t>CONTRATO DE OPERACIÓN Y TOTAL OPERADOR</t>
  </si>
  <si>
    <t>GAS NATURAL MERCADO INTERNO</t>
  </si>
  <si>
    <t>GAS NATURAL MERCADO EXTERNO</t>
  </si>
  <si>
    <t>CRUDO MERCADO INTERNO</t>
  </si>
  <si>
    <t>CRUDO MERCADO EXTERNO</t>
  </si>
  <si>
    <t>GLP MERCADO INTERNO</t>
  </si>
  <si>
    <t xml:space="preserve">TOTAL </t>
  </si>
  <si>
    <r>
      <t xml:space="preserve">GAS NATURAL MERCADO INTERNO </t>
    </r>
    <r>
      <rPr>
        <b/>
        <vertAlign val="superscript"/>
        <sz val="11"/>
        <rFont val="Arial"/>
        <family val="2"/>
      </rPr>
      <t>(1)</t>
    </r>
  </si>
  <si>
    <r>
      <t xml:space="preserve">YAPACANI  </t>
    </r>
    <r>
      <rPr>
        <vertAlign val="superscript"/>
        <sz val="12"/>
        <rFont val="Arial"/>
        <family val="2"/>
      </rPr>
      <t xml:space="preserve"> </t>
    </r>
  </si>
  <si>
    <r>
      <t xml:space="preserve">(1) TOTAL ANDINA </t>
    </r>
    <r>
      <rPr>
        <b/>
        <vertAlign val="superscript"/>
        <sz val="12"/>
        <rFont val="Arial"/>
        <family val="2"/>
      </rPr>
      <t>(2)</t>
    </r>
  </si>
  <si>
    <r>
      <t xml:space="preserve">CONTRATO CHACO </t>
    </r>
    <r>
      <rPr>
        <vertAlign val="superscript"/>
        <sz val="12"/>
        <rFont val="Arial"/>
        <family val="2"/>
      </rPr>
      <t>(3)</t>
    </r>
  </si>
  <si>
    <t>(2) TOTAL CHACO</t>
  </si>
  <si>
    <t>(3) TOTAL VINTAGE</t>
  </si>
  <si>
    <t xml:space="preserve">CAIPIPENDI </t>
  </si>
  <si>
    <r>
      <t xml:space="preserve">SURUBI         </t>
    </r>
    <r>
      <rPr>
        <vertAlign val="superscript"/>
        <sz val="12"/>
        <rFont val="Arial"/>
        <family val="2"/>
      </rPr>
      <t xml:space="preserve"> </t>
    </r>
  </si>
  <si>
    <t xml:space="preserve">MAMORÉ       </t>
  </si>
  <si>
    <t>(4) TOTAL REPSOL YPF</t>
  </si>
  <si>
    <t>COLPA Y CARANDA</t>
  </si>
  <si>
    <t>(5) TOTAL PESA</t>
  </si>
  <si>
    <t>(6) TOTAL BG</t>
  </si>
  <si>
    <t>SAN ALBERTO</t>
  </si>
  <si>
    <t>(7) TOTAL PETROBRAS</t>
  </si>
  <si>
    <t>(8) TOTAL PLUSPETROL</t>
  </si>
  <si>
    <t>(9) TOTAL MATPETROL</t>
  </si>
  <si>
    <t>TOTAL GENERAL</t>
  </si>
  <si>
    <t>Información preliminar</t>
  </si>
  <si>
    <t>gasyrg</t>
  </si>
  <si>
    <t>GVK</t>
  </si>
  <si>
    <t>Los Sauces (No reportado por el Titular)</t>
  </si>
  <si>
    <t>Total Andina</t>
  </si>
  <si>
    <t>Total Chaco</t>
  </si>
  <si>
    <t>(1) Los costos de transporte y compresión del gas natural son los provistos por la DNGN.</t>
  </si>
  <si>
    <t xml:space="preserve">(2) La fila TOTAL ANDINA de valores en punto de venta y costos de transporte para Crudo y GLP no contemplan los montos asignados al Gasyrg. </t>
  </si>
  <si>
    <t xml:space="preserve">(3) La fila CONTRATO CHACO de valores en punto de venta y costos de transporte para Crudo y GLP, no contemplan los montos asignados al GVK.  </t>
  </si>
  <si>
    <t>Fuentes:</t>
  </si>
  <si>
    <t>a) El valor de venta de gas natural se obtuvo de: "GAS NATURAL ENTREGADO POR CAMPO Y POR MERCADO MES DE ABRIL/2012 PARA COMERCIALIZACIÓN", elaborado por la Dirección Nacional de Gas Natural (DNGN), recibido mediante carta de fecha 22 de mayo de 2012 con cite YPFB/DNGN-575/2012.</t>
  </si>
  <si>
    <t>b)  El costo de transporte y compresión de gas natural se obtuvo de: "COSTO DE TRANSPORTE Y COMPRESIÓN POR CAMPO Y MERCADO ABRIL 2012", elaborado por la Dirección Nacional de Gas Natural (DNGN), recibido mediante carta de fecha 22 de mayo de 2012 con cite DNGN-614/2012.</t>
  </si>
  <si>
    <t xml:space="preserve">c) El valor de venta y costo de transporte de crudo se obtuvo de: REMISIÓN BALANCES VOLUMÉTRICOS E INFORMACIÓN DE SOPORTE, elaborado por la Dirección Nacional de Hidrocarburos Líquidos (DNHL), recibido mediante carta de fecha 31 de mayo de 2012 con cite YPFB /DNAE-1262 ULO-246/2012. </t>
  </si>
  <si>
    <t>m</t>
  </si>
  <si>
    <t>t</t>
  </si>
  <si>
    <t>glp</t>
  </si>
  <si>
    <t>crudo</t>
  </si>
  <si>
    <t>ANEXO 1</t>
  </si>
  <si>
    <t xml:space="preserve"> ANÁLISIS DE RETRIBUCIÓN - TOTAL HIDROCARBUROS COMERCIALIZADOS   - POR CONTRATO DE OPERACIÓN Y OPERADOR </t>
  </si>
  <si>
    <t>A</t>
  </si>
  <si>
    <t>B</t>
  </si>
  <si>
    <t>C = A-B</t>
  </si>
  <si>
    <t>D</t>
  </si>
  <si>
    <t>E= C-D</t>
  </si>
  <si>
    <t>F</t>
  </si>
  <si>
    <t>G</t>
  </si>
  <si>
    <t>H= F + G</t>
  </si>
  <si>
    <t>I</t>
  </si>
  <si>
    <t>J</t>
  </si>
  <si>
    <t>K</t>
  </si>
  <si>
    <t>L</t>
  </si>
  <si>
    <t>M=H/E</t>
  </si>
  <si>
    <t>N=I/E</t>
  </si>
  <si>
    <t>O=M+N</t>
  </si>
  <si>
    <t>P= ( V/C )+D</t>
  </si>
  <si>
    <t>Q=(max(H+I-E,0) *(F/(H+I)</t>
  </si>
  <si>
    <t>R=(max(H+I-E,0))    *(G/(H+I)</t>
  </si>
  <si>
    <t>S= Q + R</t>
  </si>
  <si>
    <t>T=(max(H+I-E,0))    *(I/(H+I)</t>
  </si>
  <si>
    <t>U=H-S</t>
  </si>
  <si>
    <t>V=I - T</t>
  </si>
  <si>
    <t>W= IVA * U</t>
  </si>
  <si>
    <r>
      <t xml:space="preserve">INFORMACIÓN Y ESTIMACIÓN </t>
    </r>
    <r>
      <rPr>
        <b/>
        <sz val="12"/>
        <color indexed="8"/>
        <rFont val="Arial"/>
        <family val="2"/>
      </rPr>
      <t>DE</t>
    </r>
    <r>
      <rPr>
        <b/>
        <sz val="12"/>
        <color indexed="12"/>
        <rFont val="Arial"/>
        <family val="2"/>
      </rPr>
      <t xml:space="preserve"> </t>
    </r>
    <r>
      <rPr>
        <b/>
        <sz val="12"/>
        <rFont val="Arial"/>
        <family val="2"/>
      </rPr>
      <t>YPFB</t>
    </r>
  </si>
  <si>
    <r>
      <t>INFORMACIÓN PROPORCIONADA POR EL OPERADOR</t>
    </r>
    <r>
      <rPr>
        <b/>
        <vertAlign val="superscript"/>
        <sz val="12"/>
        <rFont val="Arial"/>
        <family val="2"/>
      </rPr>
      <t xml:space="preserve"> </t>
    </r>
    <r>
      <rPr>
        <b/>
        <sz val="12"/>
        <rFont val="Arial"/>
        <family val="2"/>
      </rPr>
      <t>(En $us sin IVA)</t>
    </r>
  </si>
  <si>
    <t>ÍNDICES</t>
  </si>
  <si>
    <r>
      <t>AJUSTE</t>
    </r>
    <r>
      <rPr>
        <b/>
        <vertAlign val="superscript"/>
        <sz val="12"/>
        <rFont val="Arial"/>
        <family val="2"/>
      </rPr>
      <t xml:space="preserve"> (1)</t>
    </r>
    <r>
      <rPr>
        <b/>
        <sz val="12"/>
        <rFont val="Arial"/>
        <family val="2"/>
      </rPr>
      <t xml:space="preserve"> (En $us sin Iva)</t>
    </r>
  </si>
  <si>
    <r>
      <t xml:space="preserve">RETRIBUCIÓN  DEL TITULAR AJUSTADA 
CON IVA </t>
    </r>
    <r>
      <rPr>
        <b/>
        <vertAlign val="superscript"/>
        <sz val="12"/>
        <rFont val="Arial"/>
        <family val="2"/>
      </rPr>
      <t>(3)</t>
    </r>
    <r>
      <rPr>
        <b/>
        <sz val="12"/>
        <rFont val="Arial"/>
        <family val="2"/>
      </rPr>
      <t xml:space="preserve">
</t>
    </r>
    <r>
      <rPr>
        <sz val="12"/>
        <rFont val="Arial"/>
        <family val="2"/>
      </rPr>
      <t>(En $us)</t>
    </r>
  </si>
  <si>
    <t>NÚMERO DE ANEXO</t>
  </si>
  <si>
    <r>
      <t xml:space="preserve">VALOR  EN PUNTO DE VENTA 
</t>
    </r>
    <r>
      <rPr>
        <sz val="12"/>
        <rFont val="Arial"/>
        <family val="2"/>
      </rPr>
      <t xml:space="preserve">(En $us. sin IVA) </t>
    </r>
  </si>
  <si>
    <r>
      <t xml:space="preserve">COSTO DE TRANSPORTE, COMPRESIÓN 
(De punto de fiscalización a punto de venta)
</t>
    </r>
    <r>
      <rPr>
        <sz val="12"/>
        <rFont val="Arial"/>
        <family val="2"/>
      </rPr>
      <t>(En $us. sin IVA)</t>
    </r>
    <r>
      <rPr>
        <vertAlign val="subscript"/>
        <sz val="12"/>
        <rFont val="Arial"/>
        <family val="2"/>
      </rPr>
      <t xml:space="preserve"> (p) </t>
    </r>
    <r>
      <rPr>
        <b/>
        <vertAlign val="superscript"/>
        <sz val="12"/>
        <rFont val="Arial"/>
        <family val="2"/>
      </rPr>
      <t>(1)</t>
    </r>
  </si>
  <si>
    <r>
      <t xml:space="preserve">VALOR  EN PUNTO DE FISCALIZACIÓN  (VPF)
</t>
    </r>
    <r>
      <rPr>
        <sz val="12"/>
        <rFont val="Arial"/>
        <family val="2"/>
      </rPr>
      <t xml:space="preserve">(En $us. sin IVA) </t>
    </r>
    <r>
      <rPr>
        <vertAlign val="subscript"/>
        <sz val="12"/>
        <rFont val="Arial"/>
        <family val="2"/>
      </rPr>
      <t xml:space="preserve"> (p)</t>
    </r>
  </si>
  <si>
    <r>
      <t xml:space="preserve">REGALÍAS, PARTICIPACIÓN AL TGN E IDH
</t>
    </r>
    <r>
      <rPr>
        <sz val="12"/>
        <rFont val="Arial"/>
        <family val="2"/>
      </rPr>
      <t>(12% + 6% + 32%)</t>
    </r>
  </si>
  <si>
    <t>VALOR REMANENTE DEL PAGO DE REGALÍAS, PARTICIPACIÓN T.G.N. E IDH (VRNR)</t>
  </si>
  <si>
    <t>COSTOS RECUPERABLES</t>
  </si>
  <si>
    <t>UTILIDAD DEL TITULAR</t>
  </si>
  <si>
    <t xml:space="preserve">RETRIBUCIÓN  DEL TITULAR
</t>
  </si>
  <si>
    <t xml:space="preserve">PARTICIPACIÓN ADICIONAL YPFB
</t>
  </si>
  <si>
    <t>ÍNDICE B</t>
  </si>
  <si>
    <r>
      <t xml:space="preserve">PRODUCCIÓN DIARIA GAS NATURAL (MPC/D) O PRODUCCIÓN DE CRUDO (BBL/D) 
 </t>
    </r>
    <r>
      <rPr>
        <sz val="12"/>
        <rFont val="Arial"/>
        <family val="2"/>
      </rPr>
      <t>(Total Mercado interno y externo)</t>
    </r>
  </si>
  <si>
    <t xml:space="preserve">% YPFB </t>
  </si>
  <si>
    <t>Retribución/VRNR</t>
  </si>
  <si>
    <t>Participación YPFB/VRNR</t>
  </si>
  <si>
    <t>Total</t>
  </si>
  <si>
    <t>Renta Petrolera (AJUSTADA)</t>
  </si>
  <si>
    <t>MONTO A AJUSTAR EN RETRIBUCIÓN DEL TITULAR</t>
  </si>
  <si>
    <r>
      <t xml:space="preserve">MONTO A AJUSTAR EN PARTICIPACIÓN YPFB </t>
    </r>
    <r>
      <rPr>
        <b/>
        <vertAlign val="superscript"/>
        <sz val="12"/>
        <rFont val="Arial"/>
        <family val="2"/>
      </rPr>
      <t>(2)</t>
    </r>
  </si>
  <si>
    <r>
      <t xml:space="preserve">RETRIBUCIÓN  DEL TITULAR AJUSTADA </t>
    </r>
    <r>
      <rPr>
        <b/>
        <vertAlign val="superscript"/>
        <sz val="12"/>
        <rFont val="Arial"/>
        <family val="2"/>
      </rPr>
      <t>(3)</t>
    </r>
    <r>
      <rPr>
        <b/>
        <sz val="12"/>
        <rFont val="Arial"/>
        <family val="2"/>
      </rPr>
      <t xml:space="preserve"> </t>
    </r>
  </si>
  <si>
    <t>PARTICIPACIÓN ADICIONAL YPFB AJUSTADA</t>
  </si>
  <si>
    <t>$us</t>
  </si>
  <si>
    <t>% VPF</t>
  </si>
  <si>
    <r>
      <t>COSTOS RECUPERABLES CR</t>
    </r>
    <r>
      <rPr>
        <b/>
        <vertAlign val="subscript"/>
        <sz val="12"/>
        <rFont val="Arial"/>
        <family val="2"/>
      </rPr>
      <t>t</t>
    </r>
    <r>
      <rPr>
        <b/>
        <sz val="12"/>
        <rFont val="Arial"/>
        <family val="2"/>
      </rPr>
      <t/>
    </r>
  </si>
  <si>
    <r>
      <t>UTILIDAD TITULAR GDT</t>
    </r>
    <r>
      <rPr>
        <b/>
        <vertAlign val="subscript"/>
        <sz val="12"/>
        <rFont val="Arial"/>
        <family val="2"/>
      </rPr>
      <t>t</t>
    </r>
  </si>
  <si>
    <r>
      <t>TOTAL RETRIBUCIÓN RT</t>
    </r>
    <r>
      <rPr>
        <b/>
        <vertAlign val="subscript"/>
        <sz val="12"/>
        <rFont val="Arial"/>
        <family val="2"/>
      </rPr>
      <t>t</t>
    </r>
    <r>
      <rPr>
        <b/>
        <sz val="12"/>
        <rFont val="Arial"/>
        <family val="2"/>
      </rPr>
      <t/>
    </r>
  </si>
  <si>
    <t>ANEXO 3a</t>
  </si>
  <si>
    <t>ANEXO 3b</t>
  </si>
  <si>
    <t>ANEXO 3c</t>
  </si>
  <si>
    <t>ANEXO 3d</t>
  </si>
  <si>
    <t>ANEXO 3e</t>
  </si>
  <si>
    <t>ANEXO 3f</t>
  </si>
  <si>
    <t>ANEXO 3g</t>
  </si>
  <si>
    <t>ANEXO 3h</t>
  </si>
  <si>
    <t>ANEXO 3i</t>
  </si>
  <si>
    <r>
      <t xml:space="preserve">YAPACANI  </t>
    </r>
    <r>
      <rPr>
        <vertAlign val="superscript"/>
        <sz val="14"/>
        <rFont val="Arial"/>
        <family val="2"/>
      </rPr>
      <t xml:space="preserve"> </t>
    </r>
  </si>
  <si>
    <t>ANEXO 3j</t>
  </si>
  <si>
    <t>ANEXO 3q</t>
  </si>
  <si>
    <r>
      <t xml:space="preserve">(1) TOTAL ANDINA </t>
    </r>
    <r>
      <rPr>
        <b/>
        <i/>
        <vertAlign val="superscript"/>
        <sz val="14"/>
        <rFont val="Arial"/>
        <family val="2"/>
      </rPr>
      <t>(2)</t>
    </r>
  </si>
  <si>
    <t>ANEXO 4a</t>
  </si>
  <si>
    <t>CONTRATO CHACO</t>
  </si>
  <si>
    <r>
      <t xml:space="preserve">(2) TOTAL CHACO </t>
    </r>
    <r>
      <rPr>
        <b/>
        <i/>
        <vertAlign val="superscript"/>
        <sz val="14"/>
        <rFont val="Arial"/>
        <family val="2"/>
      </rPr>
      <t>(3)</t>
    </r>
  </si>
  <si>
    <t>ANEXO 5a</t>
  </si>
  <si>
    <t>ANEXO 5b</t>
  </si>
  <si>
    <t>ANEXO 6a</t>
  </si>
  <si>
    <t>ANEXO 6b</t>
  </si>
  <si>
    <r>
      <t xml:space="preserve">SURUBI         </t>
    </r>
    <r>
      <rPr>
        <vertAlign val="superscript"/>
        <sz val="14"/>
        <rFont val="Arial"/>
        <family val="2"/>
      </rPr>
      <t xml:space="preserve"> </t>
    </r>
  </si>
  <si>
    <t>ANEXO 6c</t>
  </si>
  <si>
    <r>
      <t>MAMORÉ</t>
    </r>
    <r>
      <rPr>
        <b/>
        <sz val="14"/>
        <rFont val="Arial"/>
        <family val="2"/>
      </rPr>
      <t xml:space="preserve">  </t>
    </r>
    <r>
      <rPr>
        <sz val="14"/>
        <rFont val="Arial"/>
        <family val="2"/>
      </rPr>
      <t xml:space="preserve">   </t>
    </r>
  </si>
  <si>
    <t>ANEXO 6d</t>
  </si>
  <si>
    <t>ANEXO 6e</t>
  </si>
  <si>
    <t xml:space="preserve">CAMBEITI </t>
  </si>
  <si>
    <t>ANEXO 7</t>
  </si>
  <si>
    <t>ANEXO 8</t>
  </si>
  <si>
    <t>ANEXO 9a</t>
  </si>
  <si>
    <t>ANEXO 9b</t>
  </si>
  <si>
    <t>ANEXO 9c</t>
  </si>
  <si>
    <t>ANEXO 10a</t>
  </si>
  <si>
    <t>ANEXO 10b</t>
  </si>
  <si>
    <r>
      <t>(8) TOTAL PLUSPETROL</t>
    </r>
    <r>
      <rPr>
        <b/>
        <vertAlign val="superscript"/>
        <sz val="14"/>
        <color theme="0" tint="-4.9989318521683403E-2"/>
        <rFont val="Arial"/>
        <family val="2"/>
      </rPr>
      <t xml:space="preserve"> </t>
    </r>
    <r>
      <rPr>
        <b/>
        <sz val="14"/>
        <color theme="0" tint="-4.9989318521683403E-2"/>
        <rFont val="Arial"/>
        <family val="2"/>
      </rPr>
      <t xml:space="preserve"> </t>
    </r>
  </si>
  <si>
    <t>ANEXO 11</t>
  </si>
  <si>
    <t>Retribución del Titular a cuenta con IVA</t>
  </si>
  <si>
    <t>Patuju</t>
  </si>
  <si>
    <t>TOTAL HIDROCARBUROS MERCADO INTERNO</t>
  </si>
  <si>
    <r>
      <t xml:space="preserve">DISTRIBUCIÓN DE LA RETRIBUCIÓN POR OPERADOR Y CONTRATO </t>
    </r>
    <r>
      <rPr>
        <b/>
        <vertAlign val="superscript"/>
        <sz val="12"/>
        <color indexed="8"/>
        <rFont val="Arial"/>
        <family val="2"/>
      </rPr>
      <t>(1)</t>
    </r>
  </si>
  <si>
    <t>DESAGREGADA SEGÚN COSTOS RECUPERADOS AJUSTADOS Y PARTICIPACIÓN DEL TITULAR AJUSTADA</t>
  </si>
  <si>
    <t>(EN $US.)</t>
  </si>
  <si>
    <t>RETRIBUCIÓN AJUSTADA SIN IVA</t>
  </si>
  <si>
    <t>IMPUESTO AL VALOR AGREGADO (IVA)</t>
  </si>
  <si>
    <r>
      <t xml:space="preserve">RETRIBUCIÓN AJUSTADA CON IVA </t>
    </r>
    <r>
      <rPr>
        <b/>
        <vertAlign val="superscript"/>
        <sz val="10"/>
        <rFont val="Arial"/>
        <family val="2"/>
      </rPr>
      <t>(3)</t>
    </r>
  </si>
  <si>
    <t>COSTOS RECUPERABLES A CUENTA AJUSTADOS (2)
(CRt)</t>
  </si>
  <si>
    <t>PARTICIPACIÓN TITULAR A CUENTA AJUSTADA (2)
(GDTt)</t>
  </si>
  <si>
    <t>RETRIBUCIÓN DEL TITULAR A CUENTA  AJUSTADA (2)
RTt</t>
  </si>
  <si>
    <r>
      <t xml:space="preserve">COSTOS RECUPERADOS A CUENTA AJUSTADOS </t>
    </r>
    <r>
      <rPr>
        <b/>
        <vertAlign val="superscript"/>
        <sz val="10"/>
        <rFont val="Arial"/>
        <family val="2"/>
      </rPr>
      <t>(2)</t>
    </r>
    <r>
      <rPr>
        <b/>
        <sz val="10"/>
        <rFont val="Arial"/>
        <family val="2"/>
      </rPr>
      <t xml:space="preserve">
(CRt)</t>
    </r>
  </si>
  <si>
    <r>
      <t>PARTICIPACIÓN TITULAR A CUENTA AJUSTADA</t>
    </r>
    <r>
      <rPr>
        <b/>
        <vertAlign val="superscript"/>
        <sz val="10"/>
        <rFont val="Arial"/>
        <family val="2"/>
      </rPr>
      <t xml:space="preserve"> (2)</t>
    </r>
    <r>
      <rPr>
        <b/>
        <sz val="10"/>
        <rFont val="Arial"/>
        <family val="2"/>
      </rPr>
      <t xml:space="preserve">
(GDTt)</t>
    </r>
  </si>
  <si>
    <r>
      <t xml:space="preserve">RETRIBUCIÓN DEL TITULAR A CUENTA  AJUSTADA </t>
    </r>
    <r>
      <rPr>
        <b/>
        <vertAlign val="superscript"/>
        <sz val="10"/>
        <rFont val="Arial"/>
        <family val="2"/>
      </rPr>
      <t>(2)</t>
    </r>
    <r>
      <rPr>
        <b/>
        <sz val="10"/>
        <rFont val="Arial"/>
        <family val="2"/>
      </rPr>
      <t xml:space="preserve">
RTt</t>
    </r>
  </si>
  <si>
    <r>
      <t xml:space="preserve">YAPACANI  </t>
    </r>
    <r>
      <rPr>
        <vertAlign val="superscript"/>
        <sz val="10"/>
        <rFont val="Arial"/>
        <family val="2"/>
      </rPr>
      <t xml:space="preserve"> </t>
    </r>
  </si>
  <si>
    <t>(1) TOTAL ANDINA</t>
  </si>
  <si>
    <t>ANEXO 4b</t>
  </si>
  <si>
    <r>
      <t xml:space="preserve">SURUBI         </t>
    </r>
    <r>
      <rPr>
        <vertAlign val="superscript"/>
        <sz val="10"/>
        <rFont val="Arial"/>
        <family val="2"/>
      </rPr>
      <t xml:space="preserve"> </t>
    </r>
  </si>
  <si>
    <r>
      <t>MAMORÉ</t>
    </r>
    <r>
      <rPr>
        <b/>
        <sz val="10"/>
        <rFont val="Arial"/>
        <family val="2"/>
      </rPr>
      <t xml:space="preserve">  </t>
    </r>
    <r>
      <rPr>
        <sz val="10"/>
        <rFont val="Arial"/>
        <family val="2"/>
      </rPr>
      <t xml:space="preserve">   </t>
    </r>
  </si>
  <si>
    <r>
      <t>(8) TOTAL PLUSPETROL</t>
    </r>
    <r>
      <rPr>
        <b/>
        <vertAlign val="superscript"/>
        <sz val="10"/>
        <rFont val="Arial"/>
        <family val="2"/>
      </rPr>
      <t xml:space="preserve"> </t>
    </r>
  </si>
  <si>
    <t>(1) Información preliminar sujeta a reliquidación</t>
  </si>
  <si>
    <t>(2) Los Costos Recuperados y la Participación del Titular, presentan cifras ajustadas de acuerdo al análisis de límite establecido por el Valor Remanente Neto de Regalías Participación T.G.N. e IDH.  Estas variables no son las definitivas, ya que al ser la retribución un pago a cuenta sujeto a reliquidación con los Titulares, las mismas pueden sufrir modificaciones en tal proceso.</t>
  </si>
  <si>
    <t>(3) A las cifras de la Retribución del Titular Ajustada sin IVA, se aplica la tasa efectiva de dicho impuesto.</t>
  </si>
  <si>
    <r>
      <t xml:space="preserve">DISTRIBUCIÓN DE LA RETRIBUCIÓN POR OPERADOR, CONTRATO Y TITULAR </t>
    </r>
    <r>
      <rPr>
        <b/>
        <vertAlign val="superscript"/>
        <sz val="16"/>
        <rFont val="Arial"/>
        <family val="2"/>
      </rPr>
      <t>(1)</t>
    </r>
  </si>
  <si>
    <t>DESAGREGADA SEGÚN COSTOS RECUPERADOS AJUSTADOS Y PARTICIPACIÓN DEL TITULAR AJUSTADA CON IVA</t>
  </si>
  <si>
    <r>
      <t xml:space="preserve">RETRIBUCIÓN DEL TITULAR A CUENTA  AJUSTADA GAS NATURAL MI </t>
    </r>
    <r>
      <rPr>
        <b/>
        <vertAlign val="superscript"/>
        <sz val="10"/>
        <color theme="1"/>
        <rFont val="Arial"/>
        <family val="2"/>
      </rPr>
      <t xml:space="preserve">(2) </t>
    </r>
    <r>
      <rPr>
        <b/>
        <sz val="10"/>
        <color theme="1"/>
        <rFont val="Arial"/>
        <family val="2"/>
      </rPr>
      <t>RTt</t>
    </r>
  </si>
  <si>
    <r>
      <t>RETRIBUCIÓN DEL TITULAR A CUENTA  AJUSTADA GSA</t>
    </r>
    <r>
      <rPr>
        <b/>
        <vertAlign val="superscript"/>
        <sz val="10"/>
        <color theme="1"/>
        <rFont val="Arial"/>
        <family val="2"/>
      </rPr>
      <t xml:space="preserve"> </t>
    </r>
    <r>
      <rPr>
        <b/>
        <sz val="10"/>
        <color theme="1"/>
        <rFont val="Arial"/>
        <family val="2"/>
      </rPr>
      <t>RTt</t>
    </r>
  </si>
  <si>
    <r>
      <t>RETRIBUCIÓN DEL TITULAR A CUENTA  AJUSTADA GSA COMB BOL</t>
    </r>
    <r>
      <rPr>
        <b/>
        <vertAlign val="superscript"/>
        <sz val="10"/>
        <color theme="1"/>
        <rFont val="Arial"/>
        <family val="2"/>
      </rPr>
      <t xml:space="preserve"> </t>
    </r>
    <r>
      <rPr>
        <b/>
        <sz val="10"/>
        <color theme="1"/>
        <rFont val="Arial"/>
        <family val="2"/>
      </rPr>
      <t>RTt</t>
    </r>
  </si>
  <si>
    <r>
      <t>RETRIBUCIÓN DEL TITULAR A CUENTA  AJUSTADA CUIABA</t>
    </r>
    <r>
      <rPr>
        <b/>
        <vertAlign val="superscript"/>
        <sz val="10"/>
        <color theme="1"/>
        <rFont val="Arial"/>
        <family val="2"/>
      </rPr>
      <t xml:space="preserve"> </t>
    </r>
    <r>
      <rPr>
        <b/>
        <sz val="10"/>
        <color theme="1"/>
        <rFont val="Arial"/>
        <family val="2"/>
      </rPr>
      <t>RTt</t>
    </r>
  </si>
  <si>
    <r>
      <t xml:space="preserve">RETRIBUCIÓN DEL TITULAR A CUENTA  AJUSTADA MT GAS COMBUSTIBLE </t>
    </r>
    <r>
      <rPr>
        <b/>
        <sz val="10"/>
        <color theme="1"/>
        <rFont val="Arial"/>
        <family val="2"/>
      </rPr>
      <t>RTt</t>
    </r>
  </si>
  <si>
    <t>RETRIBUCIÓN DEL TITULAR A CUENTA  AJUSTADA ENARSA GIJA RTt</t>
  </si>
  <si>
    <r>
      <t xml:space="preserve">RETRIBUCIÓN DEL TITULAR A CUENTA  AJUSTADA ENARSA YACUIBA </t>
    </r>
    <r>
      <rPr>
        <b/>
        <vertAlign val="superscript"/>
        <sz val="10"/>
        <color theme="1"/>
        <rFont val="Arial"/>
        <family val="2"/>
      </rPr>
      <t xml:space="preserve"> </t>
    </r>
    <r>
      <rPr>
        <b/>
        <sz val="10"/>
        <color theme="1"/>
        <rFont val="Arial"/>
        <family val="2"/>
      </rPr>
      <t>RTt</t>
    </r>
  </si>
  <si>
    <t>RETRIBUCIÓN DEL TITULAR A CUENTA  AJUSTADA ENARSA MADREJONES RTt</t>
  </si>
  <si>
    <t>RETRIBUCIÓN DEL TITULAR A CUENTA  AJUSTADA ENERGÍA RETENIDA GSA RTt</t>
  </si>
  <si>
    <t>RETRIBUCIÓN DEL TITULAR A CUENTA  AJUSTADA ENERGÍA RETENIDA ENARSA RTt</t>
  </si>
  <si>
    <r>
      <t>RETRIBUCIÓN DEL TITULAR A CUENTA CRUDO TOTAL REFINERÍAS</t>
    </r>
    <r>
      <rPr>
        <b/>
        <vertAlign val="superscript"/>
        <sz val="10"/>
        <rFont val="Arial"/>
        <family val="2"/>
      </rPr>
      <t xml:space="preserve"> </t>
    </r>
    <r>
      <rPr>
        <b/>
        <sz val="10"/>
        <rFont val="Arial"/>
        <family val="2"/>
      </rPr>
      <t>RTt</t>
    </r>
  </si>
  <si>
    <r>
      <t>RETRIBUCIÓN DEL TITULAR A CUENTA  AJUSTADA GLP</t>
    </r>
    <r>
      <rPr>
        <b/>
        <vertAlign val="superscript"/>
        <sz val="10"/>
        <rFont val="Arial"/>
        <family val="2"/>
      </rPr>
      <t xml:space="preserve">(2) </t>
    </r>
    <r>
      <rPr>
        <b/>
        <sz val="10"/>
        <rFont val="Arial"/>
        <family val="2"/>
      </rPr>
      <t>RTt</t>
    </r>
  </si>
  <si>
    <r>
      <t xml:space="preserve">RETRIBUCIÓN DEL TITULAR A CUENTA  AJUSTADA </t>
    </r>
    <r>
      <rPr>
        <b/>
        <vertAlign val="superscript"/>
        <sz val="10"/>
        <rFont val="Arial"/>
        <family val="2"/>
      </rPr>
      <t xml:space="preserve">(2) </t>
    </r>
    <r>
      <rPr>
        <b/>
        <sz val="10"/>
        <rFont val="Arial"/>
        <family val="2"/>
      </rPr>
      <t>RTt</t>
    </r>
  </si>
  <si>
    <r>
      <t xml:space="preserve">COSTOS RECUPERADOS A CUENTA AJUSTADOS </t>
    </r>
    <r>
      <rPr>
        <b/>
        <vertAlign val="superscript"/>
        <sz val="8"/>
        <rFont val="Arial"/>
        <family val="2"/>
      </rPr>
      <t>(2)</t>
    </r>
    <r>
      <rPr>
        <b/>
        <sz val="8"/>
        <rFont val="Arial"/>
        <family val="2"/>
      </rPr>
      <t xml:space="preserve">
(CRt)</t>
    </r>
  </si>
  <si>
    <r>
      <t xml:space="preserve">PARTICIPACIÓN TITULAR A CUENTA AJUSTADA </t>
    </r>
    <r>
      <rPr>
        <b/>
        <vertAlign val="superscript"/>
        <sz val="8"/>
        <rFont val="Arial"/>
        <family val="2"/>
      </rPr>
      <t>(2)</t>
    </r>
    <r>
      <rPr>
        <b/>
        <sz val="8"/>
        <rFont val="Arial"/>
        <family val="2"/>
      </rPr>
      <t xml:space="preserve">
(GDTt)</t>
    </r>
  </si>
  <si>
    <r>
      <t>RETRIBUCIÓN DEL TITULAR A CUENTA  AJUSTADA</t>
    </r>
    <r>
      <rPr>
        <b/>
        <vertAlign val="superscript"/>
        <sz val="8"/>
        <rFont val="Arial"/>
        <family val="2"/>
      </rPr>
      <t xml:space="preserve"> (2)</t>
    </r>
    <r>
      <rPr>
        <b/>
        <sz val="8"/>
        <rFont val="Arial"/>
        <family val="2"/>
      </rPr>
      <t xml:space="preserve">
RTt</t>
    </r>
  </si>
  <si>
    <t>ANDINA</t>
  </si>
  <si>
    <t>CHACO</t>
  </si>
  <si>
    <r>
      <t>PREVISIÓN</t>
    </r>
    <r>
      <rPr>
        <vertAlign val="superscript"/>
        <sz val="10"/>
        <color indexed="8"/>
        <rFont val="Arial"/>
        <family val="2"/>
      </rPr>
      <t xml:space="preserve"> </t>
    </r>
    <r>
      <rPr>
        <b/>
        <vertAlign val="superscript"/>
        <sz val="10"/>
        <color indexed="8"/>
        <rFont val="Arial"/>
        <family val="2"/>
      </rPr>
      <t>(3)</t>
    </r>
  </si>
  <si>
    <t xml:space="preserve">TOTAL CHACO </t>
  </si>
  <si>
    <r>
      <t xml:space="preserve">PREVISIÓN </t>
    </r>
    <r>
      <rPr>
        <b/>
        <vertAlign val="superscript"/>
        <sz val="10"/>
        <color indexed="8"/>
        <rFont val="Arial"/>
        <family val="2"/>
      </rPr>
      <t>(4)</t>
    </r>
  </si>
  <si>
    <t xml:space="preserve">ANDINA </t>
  </si>
  <si>
    <t xml:space="preserve">BERMEJO </t>
  </si>
  <si>
    <t xml:space="preserve">TACOBO </t>
  </si>
  <si>
    <t>ANEXO 3a: ANDINA - ARROYO NEGRO</t>
  </si>
  <si>
    <t>OPERADOR: EMPRESA PETROLERA ANDINA S.A.</t>
  </si>
  <si>
    <t>TITULARES Y PORCENTAJES DE PARTICIPACIÓN: EMPRESA PETROLERA ANDINA S.A. - 100%</t>
  </si>
  <si>
    <t>CONTRATO: ARROYO NEGRO LOS PENOCOS.  Sara Boomerang III</t>
  </si>
  <si>
    <t>AÑO: 2012</t>
  </si>
  <si>
    <t>LIQUIDOS COMERCIALIZADOS</t>
  </si>
  <si>
    <t>GLP</t>
  </si>
  <si>
    <t>TOTAL</t>
  </si>
  <si>
    <t>GAS MI</t>
  </si>
  <si>
    <t>GSA</t>
  </si>
  <si>
    <t>GIJA</t>
  </si>
  <si>
    <t>ENARSA</t>
  </si>
  <si>
    <t>OTROS GAS</t>
  </si>
  <si>
    <t>CONDENSADO MI</t>
  </si>
  <si>
    <t>OTROS CONDENSADOS</t>
  </si>
  <si>
    <t>OTROS  GLP</t>
  </si>
  <si>
    <t>Unidades</t>
  </si>
  <si>
    <t>TOTAL MES</t>
  </si>
  <si>
    <t>Brasil-GSA</t>
  </si>
  <si>
    <t xml:space="preserve">Comb. Bol </t>
  </si>
  <si>
    <t>Yacuiba</t>
  </si>
  <si>
    <t>Madrejones</t>
  </si>
  <si>
    <t>Total Refinerías</t>
  </si>
  <si>
    <t>Refinería Oro Negro S.A.</t>
  </si>
  <si>
    <t>Refinería Refricruz</t>
  </si>
  <si>
    <t>Refinería Parapetí</t>
  </si>
  <si>
    <t>1)  Hidrocarburos producidos - Punto de Fiscalización</t>
  </si>
  <si>
    <t>1.1) Gas Natural</t>
  </si>
  <si>
    <t>Pc</t>
  </si>
  <si>
    <t xml:space="preserve">1.2) Petróleo, Condensado y Gasolina </t>
  </si>
  <si>
    <t>Bbl</t>
  </si>
  <si>
    <t>1.3) Gas Licuado de Petróleo</t>
  </si>
  <si>
    <t>Ton.</t>
  </si>
  <si>
    <t>Poder Calorífico del Gas Natural</t>
  </si>
  <si>
    <t>BTU/Pc</t>
  </si>
  <si>
    <t>2) Hidrocarburos comercializados - Punto de Venta</t>
  </si>
  <si>
    <t>2.1) Gas Natural (Entregas en Volumen)</t>
  </si>
  <si>
    <t>2.2) Gas Natural (Entregas en Energía)</t>
  </si>
  <si>
    <t>MMBtu</t>
  </si>
  <si>
    <t xml:space="preserve">2.3) Petróleo, Condensado y Gasolina </t>
  </si>
  <si>
    <t>2.4) Gas Licuado de Petróleo</t>
  </si>
  <si>
    <t>3) Precio de Hidrocarburos según contrato de Comercialización (sin IVA)</t>
  </si>
  <si>
    <t>US$/Mpc; US$/MMBtu; US$/Bbl; US$/Ton.</t>
  </si>
  <si>
    <t>4) Valor de los Hidrocarburos en Punto de Venta (2*3)</t>
  </si>
  <si>
    <t>US$</t>
  </si>
  <si>
    <t>5) Costos de Transporte y Compresión</t>
  </si>
  <si>
    <r>
      <t>6) Total Valor de Hidrocarburos-Punto de Fiscalización (IB</t>
    </r>
    <r>
      <rPr>
        <b/>
        <vertAlign val="subscript"/>
        <sz val="12"/>
        <rFont val="Arial"/>
        <family val="2"/>
      </rPr>
      <t>t</t>
    </r>
    <r>
      <rPr>
        <b/>
        <sz val="12"/>
        <rFont val="Arial"/>
        <family val="2"/>
      </rPr>
      <t>) (4-5)</t>
    </r>
  </si>
  <si>
    <t>7) Regalías</t>
  </si>
  <si>
    <t>8) Participaciones</t>
  </si>
  <si>
    <t>9) IDH</t>
  </si>
  <si>
    <r>
      <t>10) Total regalías, participaciones e IDH (T</t>
    </r>
    <r>
      <rPr>
        <vertAlign val="subscript"/>
        <sz val="12"/>
        <rFont val="Arial"/>
        <family val="2"/>
      </rPr>
      <t>t</t>
    </r>
    <r>
      <rPr>
        <sz val="12"/>
        <rFont val="Arial"/>
        <family val="2"/>
      </rPr>
      <t>) (7+8+9)</t>
    </r>
  </si>
  <si>
    <r>
      <t>11) Valor de hidrocarburos neto de regalías, participaciones e IDH (IB</t>
    </r>
    <r>
      <rPr>
        <b/>
        <vertAlign val="subscript"/>
        <sz val="12"/>
        <rFont val="Arial"/>
        <family val="2"/>
      </rPr>
      <t>t</t>
    </r>
    <r>
      <rPr>
        <b/>
        <sz val="12"/>
        <rFont val="Arial"/>
        <family val="2"/>
      </rPr>
      <t>-T</t>
    </r>
    <r>
      <rPr>
        <b/>
        <vertAlign val="subscript"/>
        <sz val="12"/>
        <rFont val="Arial"/>
        <family val="2"/>
      </rPr>
      <t>t</t>
    </r>
    <r>
      <rPr>
        <b/>
        <sz val="12"/>
        <rFont val="Arial"/>
        <family val="2"/>
      </rPr>
      <t>)(6-10)</t>
    </r>
  </si>
  <si>
    <r>
      <t>12) Costos recuperables pendientes a recuperar del mes anterior (GR</t>
    </r>
    <r>
      <rPr>
        <vertAlign val="subscript"/>
        <sz val="12"/>
        <rFont val="Arial"/>
        <family val="2"/>
      </rPr>
      <t>t-1</t>
    </r>
    <r>
      <rPr>
        <sz val="12"/>
        <rFont val="Arial"/>
        <family val="2"/>
      </rPr>
      <t xml:space="preserve">) </t>
    </r>
  </si>
  <si>
    <r>
      <t>13) Costos recuperables del mes (O</t>
    </r>
    <r>
      <rPr>
        <vertAlign val="subscript"/>
        <sz val="12"/>
        <rFont val="Arial"/>
        <family val="2"/>
      </rPr>
      <t>t</t>
    </r>
    <r>
      <rPr>
        <sz val="12"/>
        <rFont val="Arial"/>
        <family val="2"/>
      </rPr>
      <t>+D</t>
    </r>
    <r>
      <rPr>
        <vertAlign val="subscript"/>
        <sz val="12"/>
        <rFont val="Arial"/>
        <family val="2"/>
      </rPr>
      <t>t</t>
    </r>
    <r>
      <rPr>
        <sz val="12"/>
        <rFont val="Arial"/>
        <family val="2"/>
      </rPr>
      <t>+A</t>
    </r>
    <r>
      <rPr>
        <vertAlign val="subscript"/>
        <sz val="12"/>
        <rFont val="Arial"/>
        <family val="2"/>
      </rPr>
      <t>t</t>
    </r>
    <r>
      <rPr>
        <sz val="12"/>
        <rFont val="Arial"/>
        <family val="2"/>
      </rPr>
      <t>+IT</t>
    </r>
    <r>
      <rPr>
        <vertAlign val="subscript"/>
        <sz val="12"/>
        <rFont val="Arial"/>
        <family val="2"/>
      </rPr>
      <t>t-1</t>
    </r>
    <r>
      <rPr>
        <sz val="12"/>
        <rFont val="Arial"/>
        <family val="2"/>
      </rPr>
      <t>+ITF</t>
    </r>
    <r>
      <rPr>
        <vertAlign val="subscript"/>
        <sz val="12"/>
        <rFont val="Arial"/>
        <family val="2"/>
      </rPr>
      <t>t-1</t>
    </r>
    <r>
      <rPr>
        <sz val="12"/>
        <rFont val="Arial"/>
        <family val="2"/>
      </rPr>
      <t>)</t>
    </r>
  </si>
  <si>
    <t>14) Total Costos recuperables por recuperar en el periodo (12+13)</t>
  </si>
  <si>
    <t>15) Limite Porcentual de los Costos Recuperables (LRC)</t>
  </si>
  <si>
    <r>
      <t>16) Costos recuperados en el periodo (CR</t>
    </r>
    <r>
      <rPr>
        <b/>
        <vertAlign val="subscript"/>
        <sz val="12"/>
        <rFont val="Arial"/>
        <family val="2"/>
      </rPr>
      <t>t</t>
    </r>
    <r>
      <rPr>
        <b/>
        <sz val="12"/>
        <rFont val="Arial"/>
        <family val="2"/>
      </rPr>
      <t>) (Min (14, 15*11))</t>
    </r>
  </si>
  <si>
    <r>
      <t>17) Costos recuperables acumulados (GR</t>
    </r>
    <r>
      <rPr>
        <vertAlign val="subscript"/>
        <sz val="12"/>
        <rFont val="Arial"/>
        <family val="2"/>
      </rPr>
      <t>t</t>
    </r>
    <r>
      <rPr>
        <sz val="12"/>
        <rFont val="Arial"/>
        <family val="2"/>
      </rPr>
      <t>) (Max (14-15*11,0))</t>
    </r>
  </si>
  <si>
    <r>
      <t>18) Ganancia a distribuir (GD</t>
    </r>
    <r>
      <rPr>
        <vertAlign val="subscript"/>
        <sz val="12"/>
        <rFont val="Arial"/>
        <family val="2"/>
      </rPr>
      <t>t</t>
    </r>
    <r>
      <rPr>
        <sz val="12"/>
        <rFont val="Arial"/>
        <family val="2"/>
      </rPr>
      <t>) (11-16)</t>
    </r>
  </si>
  <si>
    <r>
      <t>19) Porcentaje participación de YPFB (qb</t>
    </r>
    <r>
      <rPr>
        <vertAlign val="subscript"/>
        <sz val="12"/>
        <rFont val="Arial"/>
        <family val="2"/>
      </rPr>
      <t>t</t>
    </r>
    <r>
      <rPr>
        <sz val="12"/>
        <rFont val="Arial"/>
        <family val="2"/>
      </rPr>
      <t>)</t>
    </r>
  </si>
  <si>
    <r>
      <t>20) Participación YPFB (GDY</t>
    </r>
    <r>
      <rPr>
        <vertAlign val="subscript"/>
        <sz val="12"/>
        <rFont val="Arial"/>
        <family val="2"/>
      </rPr>
      <t>t</t>
    </r>
    <r>
      <rPr>
        <sz val="12"/>
        <rFont val="Arial"/>
        <family val="2"/>
      </rPr>
      <t>) (18*19)</t>
    </r>
  </si>
  <si>
    <r>
      <t>21) Participación titular (GDT</t>
    </r>
    <r>
      <rPr>
        <b/>
        <vertAlign val="subscript"/>
        <sz val="12"/>
        <rFont val="Arial"/>
        <family val="2"/>
      </rPr>
      <t>t</t>
    </r>
    <r>
      <rPr>
        <b/>
        <sz val="12"/>
        <rFont val="Arial"/>
        <family val="2"/>
      </rPr>
      <t>) (18-20)</t>
    </r>
  </si>
  <si>
    <r>
      <t>22) Retribución del titular del periodo (RT</t>
    </r>
    <r>
      <rPr>
        <vertAlign val="subscript"/>
        <sz val="12"/>
        <rFont val="Arial"/>
        <family val="2"/>
      </rPr>
      <t>t</t>
    </r>
    <r>
      <rPr>
        <sz val="12"/>
        <rFont val="Arial"/>
        <family val="2"/>
      </rPr>
      <t>) (16+21)</t>
    </r>
  </si>
  <si>
    <t>23) Resultado de conciliación de la retribución al titular del mes anterior</t>
  </si>
  <si>
    <t>24) Retribución del titular sin IVA (22+23)</t>
  </si>
  <si>
    <t xml:space="preserve">25) IVA*24 </t>
  </si>
  <si>
    <t>26) TOTAL RETRIBUCIÓN DEL TITULAR CON IVA (24+25)</t>
  </si>
  <si>
    <r>
      <t>27) PARTICIPACIÓN POR PRODUCTO, CAMPO Y MERCADO DE DESTINO (PP</t>
    </r>
    <r>
      <rPr>
        <b/>
        <vertAlign val="subscript"/>
        <sz val="12"/>
        <rFont val="Arial"/>
        <family val="2"/>
      </rPr>
      <t>ijK</t>
    </r>
    <r>
      <rPr>
        <b/>
        <sz val="12"/>
        <rFont val="Arial"/>
        <family val="2"/>
      </rPr>
      <t xml:space="preserve">) en % </t>
    </r>
  </si>
  <si>
    <r>
      <t>28) RETRIBUCIÓN POR PRODUCTO, CAMPO Y MERCADO DE DESTINO (RT</t>
    </r>
    <r>
      <rPr>
        <b/>
        <vertAlign val="subscript"/>
        <sz val="12"/>
        <rFont val="Arial"/>
        <family val="2"/>
      </rPr>
      <t>ijk</t>
    </r>
    <r>
      <rPr>
        <b/>
        <sz val="12"/>
        <rFont val="Arial"/>
        <family val="2"/>
      </rPr>
      <t>) (27*total 26)</t>
    </r>
  </si>
  <si>
    <t>INFORMACIÓN DISPONIBLE EN Y.P.F.B.</t>
  </si>
  <si>
    <r>
      <rPr>
        <b/>
        <sz val="10"/>
        <rFont val="Arial"/>
        <family val="2"/>
      </rPr>
      <t>29)</t>
    </r>
    <r>
      <rPr>
        <sz val="10"/>
        <rFont val="Arial"/>
        <family val="2"/>
      </rPr>
      <t xml:space="preserve"> Valor de los Hidrocarburos en Punto de Venta sin IVA </t>
    </r>
  </si>
  <si>
    <t>Arroyo Negro</t>
  </si>
  <si>
    <t>Los Peñocos</t>
  </si>
  <si>
    <r>
      <rPr>
        <b/>
        <sz val="10"/>
        <rFont val="Arial"/>
        <family val="2"/>
      </rPr>
      <t>30)</t>
    </r>
    <r>
      <rPr>
        <sz val="10"/>
        <rFont val="Arial"/>
        <family val="2"/>
      </rPr>
      <t xml:space="preserve"> Costos de Transporte y Compresión</t>
    </r>
  </si>
  <si>
    <r>
      <t xml:space="preserve">31) </t>
    </r>
    <r>
      <rPr>
        <sz val="10"/>
        <rFont val="Arial"/>
        <family val="2"/>
      </rPr>
      <t>Valor en Punto de Fiscalización</t>
    </r>
  </si>
  <si>
    <r>
      <t xml:space="preserve">32) </t>
    </r>
    <r>
      <rPr>
        <sz val="10"/>
        <rFont val="Arial"/>
        <family val="2"/>
      </rPr>
      <t>Porcentaje Valor en Punto de Fiscalización</t>
    </r>
  </si>
  <si>
    <r>
      <rPr>
        <b/>
        <sz val="10"/>
        <rFont val="Arial"/>
        <family val="2"/>
      </rPr>
      <t>33)</t>
    </r>
    <r>
      <rPr>
        <sz val="10"/>
        <rFont val="Arial"/>
        <family val="2"/>
      </rPr>
      <t xml:space="preserve"> Regalías, Participación T.G.N. e IDH </t>
    </r>
    <r>
      <rPr>
        <vertAlign val="superscript"/>
        <sz val="10"/>
        <rFont val="Arial"/>
        <family val="2"/>
      </rPr>
      <t>c)</t>
    </r>
  </si>
  <si>
    <t>34) Valor Remanente del pago de regalías, participación T.G.N. e IDH (VRNR)</t>
  </si>
  <si>
    <t xml:space="preserve">35) AJUSTE LÍMITE </t>
  </si>
  <si>
    <r>
      <t xml:space="preserve">35.1 Ajuste a Costos Recuperados en el periodo (CRt) </t>
    </r>
    <r>
      <rPr>
        <b/>
        <sz val="10"/>
        <rFont val="Arial"/>
        <family val="2"/>
      </rPr>
      <t>(16 - 36.1)</t>
    </r>
  </si>
  <si>
    <r>
      <t xml:space="preserve">35.2 Ajuste a participación titular (GDTt) </t>
    </r>
    <r>
      <rPr>
        <b/>
        <sz val="10"/>
        <rFont val="Arial"/>
        <family val="2"/>
      </rPr>
      <t>(21 - 36.2)</t>
    </r>
  </si>
  <si>
    <r>
      <t xml:space="preserve">35.3 Ajuste a Participación YPFB (GDYt)  </t>
    </r>
    <r>
      <rPr>
        <b/>
        <sz val="10"/>
        <rFont val="Arial"/>
        <family val="2"/>
      </rPr>
      <t>(20 - 36.3)</t>
    </r>
  </si>
  <si>
    <t>36) VARIABLES AJUSTADAS</t>
  </si>
  <si>
    <r>
      <t xml:space="preserve">36.1 Costos recuperados en el periodo Ajustados (CRt) </t>
    </r>
    <r>
      <rPr>
        <b/>
        <sz val="10"/>
        <rFont val="Arial"/>
        <family val="2"/>
      </rPr>
      <t>(MIN(34,24+20)*(16/(24+20))*32)</t>
    </r>
  </si>
  <si>
    <r>
      <t>36.2 Participación titular Ajustada (GDTt)</t>
    </r>
    <r>
      <rPr>
        <b/>
        <sz val="10"/>
        <rFont val="Arial"/>
        <family val="2"/>
      </rPr>
      <t xml:space="preserve"> (MIN(34,24+20)*(21/(24+20))*32)</t>
    </r>
  </si>
  <si>
    <r>
      <t xml:space="preserve">36.3 Participación YPFB Ajustada (GDYt) </t>
    </r>
    <r>
      <rPr>
        <b/>
        <sz val="10"/>
        <rFont val="Arial"/>
        <family val="2"/>
      </rPr>
      <t>(MIN(34,24+20)*(20/(24+20))*32)</t>
    </r>
  </si>
  <si>
    <t>37) RETRIBUCIÓN DEL TITULAR AJUSTADA (SIN IVA)</t>
  </si>
  <si>
    <t>38) RETRIBUCIÓN DEL TITULAR AJUSTADA CON IVA</t>
  </si>
  <si>
    <t>PORCENTAJE DE PARTICIPACIÓN DE Y.P.F.B.</t>
  </si>
  <si>
    <t>Numerador del cálculo del índice B (En US$)</t>
  </si>
  <si>
    <r>
      <t>1) Depreciación acumulada según Anexo G del Contrato de Operación (DA</t>
    </r>
    <r>
      <rPr>
        <vertAlign val="subscript"/>
        <sz val="12"/>
        <rFont val="Arial"/>
        <family val="2"/>
      </rPr>
      <t>0</t>
    </r>
    <r>
      <rPr>
        <sz val="12"/>
        <rFont val="Arial"/>
        <family val="2"/>
      </rPr>
      <t>)</t>
    </r>
  </si>
  <si>
    <r>
      <t>2) Depreciación acumulada desde fecha efectiva hasta el mes anterior al periodo reportado (∑D</t>
    </r>
    <r>
      <rPr>
        <vertAlign val="subscript"/>
        <sz val="12"/>
        <rFont val="Arial"/>
        <family val="2"/>
      </rPr>
      <t>t</t>
    </r>
    <r>
      <rPr>
        <sz val="12"/>
        <rFont val="Arial"/>
        <family val="2"/>
      </rPr>
      <t>)</t>
    </r>
  </si>
  <si>
    <t>ELABORADO POR: LIC. ISABEL VARGAS</t>
  </si>
  <si>
    <r>
      <t>3) Acumulado de Ganancias distribuidas al Titular desde fecha efectiva hasta mes anterior al periodo reportado (∑GDT</t>
    </r>
    <r>
      <rPr>
        <vertAlign val="subscript"/>
        <sz val="12"/>
        <rFont val="Arial"/>
        <family val="2"/>
      </rPr>
      <t>t</t>
    </r>
    <r>
      <rPr>
        <sz val="12"/>
        <rFont val="Arial"/>
        <family val="2"/>
      </rPr>
      <t>)</t>
    </r>
  </si>
  <si>
    <t>4) Total numerador (1+2+3)</t>
  </si>
  <si>
    <t>Denominador del cálculo del índice B (En US$)</t>
  </si>
  <si>
    <r>
      <t>5) Inversión acumulada según Anexo G del Contrato de Operación (IA</t>
    </r>
    <r>
      <rPr>
        <vertAlign val="subscript"/>
        <sz val="12"/>
        <rFont val="Arial"/>
        <family val="2"/>
      </rPr>
      <t>0</t>
    </r>
    <r>
      <rPr>
        <sz val="12"/>
        <rFont val="Arial"/>
        <family val="2"/>
      </rPr>
      <t>)</t>
    </r>
  </si>
  <si>
    <r>
      <t>6) Inversiones acumuladas desde fecha efectiva hasta el mes anterior al periodo reportado (∑I</t>
    </r>
    <r>
      <rPr>
        <vertAlign val="subscript"/>
        <sz val="12"/>
        <rFont val="Arial"/>
        <family val="2"/>
      </rPr>
      <t>t</t>
    </r>
    <r>
      <rPr>
        <sz val="12"/>
        <rFont val="Arial"/>
        <family val="2"/>
      </rPr>
      <t>)</t>
    </r>
  </si>
  <si>
    <r>
      <t>7) Acumulado de impuestos efectivamente pagados por los Titulares excepto IVA y los recuperados como costo (∑IMP</t>
    </r>
    <r>
      <rPr>
        <vertAlign val="subscript"/>
        <sz val="12"/>
        <rFont val="Arial"/>
        <family val="2"/>
      </rPr>
      <t>t</t>
    </r>
    <r>
      <rPr>
        <sz val="12"/>
        <rFont val="Arial"/>
        <family val="2"/>
      </rPr>
      <t>)</t>
    </r>
  </si>
  <si>
    <t>8) Total denominador (5+6+7)</t>
  </si>
  <si>
    <r>
      <t>Valor del índice B (B</t>
    </r>
    <r>
      <rPr>
        <b/>
        <vertAlign val="subscript"/>
        <sz val="12"/>
        <rFont val="Arial"/>
        <family val="2"/>
      </rPr>
      <t>t</t>
    </r>
    <r>
      <rPr>
        <b/>
        <sz val="12"/>
        <rFont val="Arial"/>
        <family val="2"/>
      </rPr>
      <t>) (4/8)</t>
    </r>
  </si>
  <si>
    <t>Precio promedio ponderado de venta de gas natural en pto. de fiscalización ($us./MMBtu) (Si corresponde en tablas anexo F)</t>
  </si>
  <si>
    <t>Producción Gas (MPC/día) ó Producción de Crudo (BBl/día)</t>
  </si>
  <si>
    <t>Índice B</t>
  </si>
  <si>
    <r>
      <t>Porcentaje participación YPFB según tablas anexo F (qb</t>
    </r>
    <r>
      <rPr>
        <b/>
        <vertAlign val="subscript"/>
        <sz val="12"/>
        <rFont val="Arial"/>
        <family val="2"/>
      </rPr>
      <t>t</t>
    </r>
    <r>
      <rPr>
        <b/>
        <sz val="12"/>
        <rFont val="Arial"/>
        <family val="2"/>
      </rPr>
      <t>)</t>
    </r>
  </si>
  <si>
    <t>n/a</t>
  </si>
  <si>
    <t>FUENTE:</t>
  </si>
  <si>
    <t>NOTAS:</t>
  </si>
  <si>
    <t>(1) Las Regalías, Participación T.G.N, IDH, Costos Recuperables, participación del titular y de YPFB se ponderaron de acuerdo al Valor en Punto de Fiscalización.</t>
  </si>
  <si>
    <t>(2) Ajuste efectuado a fin de no exceder el limite a retribuir que viene dado por el Valor Remanente.</t>
  </si>
</sst>
</file>

<file path=xl/styles.xml><?xml version="1.0" encoding="utf-8"?>
<styleSheet xmlns="http://schemas.openxmlformats.org/spreadsheetml/2006/main">
  <numFmts count="28">
    <numFmt numFmtId="164" formatCode="_(* #,##0.00_);_(* \(#,##0.00\);_(* &quot;-&quot;??_);_(@_)"/>
    <numFmt numFmtId="165" formatCode="dd/mm"/>
    <numFmt numFmtId="166" formatCode="_(* #,##0_);_(* \(#,##0\);_(* &quot;-&quot;??_);_(@_)"/>
    <numFmt numFmtId="167" formatCode="_ [$€]* #,##0.00_ ;_ [$€]* \-#,##0.00_ ;_ [$€]* &quot;-&quot;??_ ;_ @_ "/>
    <numFmt numFmtId="168" formatCode="_ * #,##0.00_ ;_ * \-#,##0.00_ ;_ * &quot;-&quot;??_ ;_ @_ "/>
    <numFmt numFmtId="169" formatCode="0.0%"/>
    <numFmt numFmtId="170" formatCode="0.0000%"/>
    <numFmt numFmtId="171" formatCode="_ * #,##0.0000_ ;_ * \-#,##0.0000_ ;_ * &quot;-&quot;??_ ;_ @_ "/>
    <numFmt numFmtId="172" formatCode="#,##0_ ;\-#,##0\ "/>
    <numFmt numFmtId="173" formatCode="_ * #,##0.0000000_ ;_ * \-#,##0.0000000_ ;_ * &quot;-&quot;??_ ;_ @_ "/>
    <numFmt numFmtId="174" formatCode="#,##0.00000000"/>
    <numFmt numFmtId="175" formatCode="#,##0.00_ ;\-#,##0.00\ "/>
    <numFmt numFmtId="176" formatCode="_ * #,##0_ ;_ * \-#,##0_ ;_ * &quot;-&quot;_ ;_ @_ "/>
    <numFmt numFmtId="177" formatCode="_-* #,##0.00\ _€_-;\-* #,##0.00\ _€_-;_-* &quot;-&quot;??\ _€_-;_-@_-"/>
    <numFmt numFmtId="178" formatCode="_ * #,##0_ ;_ * \-#,##0_ ;_ * &quot;-&quot;?_ ;_ @_ "/>
    <numFmt numFmtId="179" formatCode="0.000_)"/>
    <numFmt numFmtId="180" formatCode="m\o\n\th\ d\,\ yyyy"/>
    <numFmt numFmtId="181" formatCode="#,##0."/>
    <numFmt numFmtId="182" formatCode="#.00"/>
    <numFmt numFmtId="183" formatCode="#."/>
    <numFmt numFmtId="184" formatCode="&quot;$b&quot;\ #,##0.00;[Red]&quot;$b&quot;\ \-#,##0.00"/>
    <numFmt numFmtId="185" formatCode="#,##0.000000"/>
    <numFmt numFmtId="186" formatCode="&quot;Q3=&quot;#,##0;\-&quot;Q3=&quot;#,##0"/>
    <numFmt numFmtId="187" formatCode="0.0000"/>
    <numFmt numFmtId="188" formatCode="_(* #,##0.00000_);_(* \(#,##0.00000\);_(* &quot;-&quot;_);_(@_)"/>
    <numFmt numFmtId="189" formatCode="0.0000000%"/>
    <numFmt numFmtId="190" formatCode="_(&quot;R$&quot;* #,##0_);_(&quot;R$&quot;* \(#,##0\);_(&quot;R$&quot;* &quot;-&quot;_);_(@_)"/>
    <numFmt numFmtId="191" formatCode="_(&quot;R$&quot;* #,##0.00_);_(&quot;R$&quot;* \(#,##0.00\);_(&quot;R$&quot;* &quot;-&quot;??_);_(@_)"/>
  </numFmts>
  <fonts count="121">
    <font>
      <sz val="11"/>
      <color theme="1"/>
      <name val="Calibri"/>
      <family val="2"/>
      <scheme val="minor"/>
    </font>
    <font>
      <sz val="11"/>
      <color theme="1"/>
      <name val="Calibri"/>
      <family val="2"/>
      <scheme val="minor"/>
    </font>
    <font>
      <sz val="6"/>
      <color theme="1"/>
      <name val="Calibri"/>
      <family val="2"/>
      <scheme val="minor"/>
    </font>
    <font>
      <sz val="8"/>
      <color theme="1"/>
      <name val="Calibri"/>
      <family val="2"/>
      <scheme val="minor"/>
    </font>
    <font>
      <b/>
      <sz val="12"/>
      <color theme="1"/>
      <name val="Calibri"/>
      <family val="2"/>
      <scheme val="minor"/>
    </font>
    <font>
      <b/>
      <sz val="8"/>
      <color theme="1"/>
      <name val="Calibri"/>
      <family val="2"/>
      <scheme val="minor"/>
    </font>
    <font>
      <b/>
      <sz val="6"/>
      <color theme="1"/>
      <name val="Calibri"/>
      <family val="2"/>
      <scheme val="minor"/>
    </font>
    <font>
      <b/>
      <sz val="10"/>
      <name val="Arial"/>
      <family val="2"/>
    </font>
    <font>
      <b/>
      <sz val="9"/>
      <name val="Arial"/>
      <family val="2"/>
    </font>
    <font>
      <b/>
      <sz val="8"/>
      <name val="Arial"/>
      <family val="2"/>
    </font>
    <font>
      <sz val="10"/>
      <name val="Arial"/>
      <family val="2"/>
    </font>
    <font>
      <b/>
      <sz val="10"/>
      <color indexed="8"/>
      <name val="Arial"/>
      <family val="2"/>
    </font>
    <font>
      <sz val="11"/>
      <name val="Arial"/>
      <family val="2"/>
    </font>
    <font>
      <b/>
      <i/>
      <sz val="9"/>
      <name val="Arial"/>
      <family val="2"/>
    </font>
    <font>
      <i/>
      <sz val="10"/>
      <name val="Arial"/>
      <family val="2"/>
    </font>
    <font>
      <b/>
      <i/>
      <sz val="10"/>
      <color indexed="8"/>
      <name val="Arial"/>
      <family val="2"/>
    </font>
    <font>
      <b/>
      <sz val="11"/>
      <color indexed="62"/>
      <name val="Arial"/>
      <family val="2"/>
    </font>
    <font>
      <b/>
      <sz val="14"/>
      <color indexed="16"/>
      <name val="Arial"/>
      <family val="2"/>
    </font>
    <font>
      <b/>
      <sz val="14"/>
      <color indexed="8"/>
      <name val="Arial"/>
      <family val="2"/>
    </font>
    <font>
      <b/>
      <sz val="12"/>
      <color indexed="16"/>
      <name val="Arial Rounded MT Bold"/>
      <family val="2"/>
    </font>
    <font>
      <b/>
      <sz val="14"/>
      <name val="Arial"/>
      <family val="2"/>
    </font>
    <font>
      <b/>
      <sz val="14"/>
      <color indexed="62"/>
      <name val="Arial"/>
      <family val="2"/>
    </font>
    <font>
      <b/>
      <sz val="11"/>
      <name val="Arial"/>
      <family val="2"/>
    </font>
    <font>
      <sz val="11"/>
      <color indexed="8"/>
      <name val="Arial"/>
      <family val="2"/>
    </font>
    <font>
      <sz val="12"/>
      <name val="Arial"/>
      <family val="2"/>
    </font>
    <font>
      <b/>
      <sz val="12"/>
      <name val="Arial"/>
      <family val="2"/>
    </font>
    <font>
      <sz val="10"/>
      <color indexed="8"/>
      <name val="Arial"/>
      <family val="2"/>
    </font>
    <font>
      <b/>
      <sz val="11"/>
      <color indexed="8"/>
      <name val="Arial"/>
      <family val="2"/>
    </font>
    <font>
      <b/>
      <sz val="12"/>
      <color indexed="8"/>
      <name val="Arial"/>
      <family val="2"/>
    </font>
    <font>
      <sz val="10"/>
      <color rgb="FFFF0000"/>
      <name val="Arial"/>
      <family val="2"/>
    </font>
    <font>
      <sz val="10"/>
      <color indexed="9"/>
      <name val="Arial"/>
      <family val="2"/>
    </font>
    <font>
      <sz val="12"/>
      <color indexed="8"/>
      <name val="Arial"/>
      <family val="2"/>
    </font>
    <font>
      <b/>
      <vertAlign val="superscript"/>
      <sz val="11"/>
      <name val="Arial"/>
      <family val="2"/>
    </font>
    <font>
      <b/>
      <sz val="16"/>
      <name val="Arial"/>
      <family val="2"/>
    </font>
    <font>
      <vertAlign val="subscript"/>
      <sz val="11"/>
      <name val="Arial"/>
      <family val="2"/>
    </font>
    <font>
      <sz val="8"/>
      <name val="Arial"/>
      <family val="2"/>
    </font>
    <font>
      <sz val="12"/>
      <color rgb="FFFF0000"/>
      <name val="Arial"/>
      <family val="2"/>
    </font>
    <font>
      <vertAlign val="superscript"/>
      <sz val="12"/>
      <name val="Arial"/>
      <family val="2"/>
    </font>
    <font>
      <b/>
      <vertAlign val="superscript"/>
      <sz val="12"/>
      <name val="Arial"/>
      <family val="2"/>
    </font>
    <font>
      <sz val="12"/>
      <color theme="0"/>
      <name val="Arial"/>
      <family val="2"/>
    </font>
    <font>
      <sz val="12"/>
      <color theme="1"/>
      <name val="Arial"/>
      <family val="2"/>
    </font>
    <font>
      <sz val="14"/>
      <name val="Arial"/>
      <family val="2"/>
    </font>
    <font>
      <sz val="14"/>
      <color theme="1"/>
      <name val="Arial"/>
      <family val="2"/>
    </font>
    <font>
      <sz val="14"/>
      <color rgb="FFFF0000"/>
      <name val="Arial"/>
      <family val="2"/>
    </font>
    <font>
      <sz val="14"/>
      <color indexed="9"/>
      <name val="Arial"/>
      <family val="2"/>
    </font>
    <font>
      <sz val="11"/>
      <color indexed="9"/>
      <name val="Arial"/>
      <family val="2"/>
    </font>
    <font>
      <b/>
      <sz val="12"/>
      <color indexed="12"/>
      <name val="Arial"/>
      <family val="2"/>
    </font>
    <font>
      <vertAlign val="subscript"/>
      <sz val="12"/>
      <name val="Arial"/>
      <family val="2"/>
    </font>
    <font>
      <b/>
      <vertAlign val="subscript"/>
      <sz val="12"/>
      <name val="Arial"/>
      <family val="2"/>
    </font>
    <font>
      <sz val="14"/>
      <color indexed="8"/>
      <name val="Arial"/>
      <family val="2"/>
    </font>
    <font>
      <vertAlign val="superscript"/>
      <sz val="14"/>
      <name val="Arial"/>
      <family val="2"/>
    </font>
    <font>
      <b/>
      <i/>
      <vertAlign val="superscript"/>
      <sz val="14"/>
      <name val="Arial"/>
      <family val="2"/>
    </font>
    <font>
      <b/>
      <vertAlign val="superscript"/>
      <sz val="14"/>
      <color theme="0" tint="-4.9989318521683403E-2"/>
      <name val="Arial"/>
      <family val="2"/>
    </font>
    <font>
      <b/>
      <sz val="14"/>
      <color theme="0" tint="-4.9989318521683403E-2"/>
      <name val="Arial"/>
      <family val="2"/>
    </font>
    <font>
      <b/>
      <sz val="11"/>
      <name val="Calibri"/>
      <family val="2"/>
    </font>
    <font>
      <b/>
      <i/>
      <sz val="11"/>
      <name val="Calibri"/>
      <family val="2"/>
    </font>
    <font>
      <b/>
      <sz val="11"/>
      <color indexed="8"/>
      <name val="Calibri"/>
      <family val="2"/>
    </font>
    <font>
      <b/>
      <vertAlign val="superscript"/>
      <sz val="12"/>
      <color indexed="8"/>
      <name val="Arial"/>
      <family val="2"/>
    </font>
    <font>
      <b/>
      <vertAlign val="superscript"/>
      <sz val="10"/>
      <name val="Arial"/>
      <family val="2"/>
    </font>
    <font>
      <vertAlign val="superscript"/>
      <sz val="10"/>
      <name val="Arial"/>
      <family val="2"/>
    </font>
    <font>
      <b/>
      <vertAlign val="superscript"/>
      <sz val="16"/>
      <name val="Arial"/>
      <family val="2"/>
    </font>
    <font>
      <b/>
      <sz val="10"/>
      <color theme="1"/>
      <name val="Arial"/>
      <family val="2"/>
    </font>
    <font>
      <b/>
      <vertAlign val="superscript"/>
      <sz val="10"/>
      <color theme="1"/>
      <name val="Arial"/>
      <family val="2"/>
    </font>
    <font>
      <b/>
      <vertAlign val="superscript"/>
      <sz val="8"/>
      <name val="Arial"/>
      <family val="2"/>
    </font>
    <font>
      <vertAlign val="superscript"/>
      <sz val="10"/>
      <color indexed="8"/>
      <name val="Arial"/>
      <family val="2"/>
    </font>
    <font>
      <b/>
      <vertAlign val="superscript"/>
      <sz val="10"/>
      <color indexed="8"/>
      <name val="Arial"/>
      <family val="2"/>
    </font>
    <font>
      <b/>
      <sz val="20"/>
      <name val="Arial"/>
      <family val="2"/>
    </font>
    <font>
      <sz val="10"/>
      <color theme="0"/>
      <name val="Arial"/>
      <family val="2"/>
    </font>
    <font>
      <b/>
      <sz val="10"/>
      <color indexed="9"/>
      <name val="Arial"/>
      <family val="2"/>
    </font>
    <font>
      <b/>
      <u/>
      <sz val="10"/>
      <name val="Arial"/>
      <family val="2"/>
    </font>
    <font>
      <b/>
      <sz val="12"/>
      <color rgb="FFFF0000"/>
      <name val="Arial"/>
      <family val="2"/>
    </font>
    <font>
      <b/>
      <u/>
      <sz val="12"/>
      <name val="Arial"/>
      <family val="2"/>
    </font>
    <font>
      <sz val="10"/>
      <color indexed="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sz val="11"/>
      <color indexed="17"/>
      <name val="Calibri"/>
      <family val="2"/>
    </font>
    <font>
      <sz val="10"/>
      <color indexed="17"/>
      <name val="Arial"/>
      <family val="2"/>
    </font>
    <font>
      <b/>
      <sz val="11"/>
      <color indexed="52"/>
      <name val="Calibri"/>
      <family val="2"/>
    </font>
    <font>
      <b/>
      <sz val="10"/>
      <color indexed="52"/>
      <name val="Arial"/>
      <family val="2"/>
    </font>
    <font>
      <sz val="9"/>
      <color indexed="10"/>
      <name val="Geneva"/>
    </font>
    <font>
      <b/>
      <sz val="11"/>
      <color indexed="9"/>
      <name val="Calibri"/>
      <family val="2"/>
    </font>
    <font>
      <sz val="11"/>
      <color indexed="52"/>
      <name val="Calibri"/>
      <family val="2"/>
    </font>
    <font>
      <sz val="10"/>
      <color indexed="52"/>
      <name val="Arial"/>
      <family val="2"/>
    </font>
    <font>
      <sz val="11"/>
      <name val="Tms Rmn"/>
    </font>
    <font>
      <sz val="1"/>
      <color indexed="8"/>
      <name val="Courier"/>
      <family val="3"/>
    </font>
    <font>
      <b/>
      <sz val="11"/>
      <color indexed="56"/>
      <name val="Calibri"/>
      <family val="2"/>
    </font>
    <font>
      <b/>
      <sz val="11"/>
      <color indexed="56"/>
      <name val="Arial"/>
      <family val="2"/>
    </font>
    <font>
      <sz val="11"/>
      <color indexed="62"/>
      <name val="Calibri"/>
      <family val="2"/>
    </font>
    <font>
      <sz val="10"/>
      <color indexed="62"/>
      <name val="Arial"/>
      <family val="2"/>
    </font>
    <font>
      <i/>
      <sz val="11"/>
      <color indexed="23"/>
      <name val="Calibri"/>
      <family val="2"/>
    </font>
    <font>
      <u/>
      <sz val="7.5"/>
      <color indexed="36"/>
      <name val="Arial"/>
      <family val="2"/>
    </font>
    <font>
      <b/>
      <sz val="15"/>
      <color indexed="56"/>
      <name val="Calibri"/>
      <family val="2"/>
    </font>
    <font>
      <b/>
      <sz val="13"/>
      <color indexed="56"/>
      <name val="Calibri"/>
      <family val="2"/>
    </font>
    <font>
      <b/>
      <sz val="1"/>
      <color indexed="8"/>
      <name val="Courier"/>
      <family val="3"/>
    </font>
    <font>
      <u/>
      <sz val="10"/>
      <color indexed="12"/>
      <name val="Arial"/>
      <family val="2"/>
    </font>
    <font>
      <u/>
      <sz val="7.5"/>
      <color indexed="12"/>
      <name val="Arial"/>
      <family val="2"/>
    </font>
    <font>
      <u/>
      <sz val="8.4"/>
      <color indexed="12"/>
      <name val="Arial"/>
      <family val="2"/>
    </font>
    <font>
      <sz val="10"/>
      <color indexed="20"/>
      <name val="Arial"/>
      <family val="2"/>
    </font>
    <font>
      <sz val="10"/>
      <name val="Courier"/>
      <family val="3"/>
    </font>
    <font>
      <sz val="11"/>
      <color indexed="60"/>
      <name val="Calibri"/>
      <family val="2"/>
    </font>
    <font>
      <sz val="10"/>
      <color indexed="60"/>
      <name val="Arial"/>
      <family val="2"/>
    </font>
    <font>
      <b/>
      <sz val="20"/>
      <name val="TimesNewRomanPS"/>
    </font>
    <font>
      <sz val="10"/>
      <name val="Arial MT"/>
    </font>
    <font>
      <b/>
      <sz val="11"/>
      <color indexed="63"/>
      <name val="Calibri"/>
      <family val="2"/>
    </font>
    <font>
      <b/>
      <sz val="10"/>
      <color indexed="63"/>
      <name val="Arial"/>
      <family val="2"/>
    </font>
    <font>
      <sz val="12"/>
      <color indexed="48"/>
      <name val="Arial"/>
      <family val="2"/>
    </font>
    <font>
      <b/>
      <sz val="12"/>
      <color indexed="18"/>
      <name val="Arial"/>
      <family val="2"/>
    </font>
    <font>
      <b/>
      <i/>
      <sz val="11"/>
      <color indexed="12"/>
      <name val="Arial"/>
      <family val="2"/>
    </font>
    <font>
      <b/>
      <i/>
      <sz val="14"/>
      <color indexed="8"/>
      <name val="Arial"/>
      <family val="2"/>
    </font>
    <font>
      <sz val="12"/>
      <color indexed="8"/>
      <name val="Times New Roman"/>
      <family val="1"/>
    </font>
    <font>
      <b/>
      <i/>
      <sz val="12"/>
      <color indexed="8"/>
      <name val="Arial"/>
      <family val="2"/>
    </font>
    <font>
      <b/>
      <u/>
      <sz val="10"/>
      <color indexed="8"/>
      <name val="Arial"/>
      <family val="2"/>
    </font>
    <font>
      <b/>
      <sz val="10"/>
      <color indexed="10"/>
      <name val="Arial"/>
      <family val="2"/>
    </font>
    <font>
      <b/>
      <u/>
      <sz val="10"/>
      <color indexed="18"/>
      <name val="Arial"/>
      <family val="2"/>
    </font>
    <font>
      <sz val="11"/>
      <color indexed="10"/>
      <name val="Calibri"/>
      <family val="2"/>
    </font>
    <font>
      <i/>
      <sz val="10"/>
      <color indexed="23"/>
      <name val="Arial"/>
      <family val="2"/>
    </font>
    <font>
      <b/>
      <sz val="18"/>
      <color indexed="56"/>
      <name val="Cambria"/>
      <family val="2"/>
    </font>
    <font>
      <b/>
      <sz val="15"/>
      <color indexed="56"/>
      <name val="Arial"/>
      <family val="2"/>
    </font>
    <font>
      <b/>
      <sz val="13"/>
      <color indexed="56"/>
      <name val="Arial"/>
      <family val="2"/>
    </font>
  </fonts>
  <fills count="47">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indexed="22"/>
        <bgColor indexed="64"/>
      </patternFill>
    </fill>
    <fill>
      <patternFill patternType="solid">
        <fgColor indexed="46"/>
        <bgColor indexed="64"/>
      </patternFill>
    </fill>
    <fill>
      <patternFill patternType="solid">
        <fgColor indexed="43"/>
        <bgColor indexed="64"/>
      </patternFill>
    </fill>
    <fill>
      <patternFill patternType="solid">
        <fgColor rgb="FFFFFF99"/>
        <bgColor indexed="64"/>
      </patternFill>
    </fill>
    <fill>
      <patternFill patternType="solid">
        <fgColor theme="0"/>
        <bgColor indexed="64"/>
      </patternFill>
    </fill>
    <fill>
      <patternFill patternType="solid">
        <fgColor indexed="9"/>
        <bgColor indexed="64"/>
      </patternFill>
    </fill>
    <fill>
      <patternFill patternType="solid">
        <fgColor indexed="55"/>
        <bgColor indexed="64"/>
      </patternFill>
    </fill>
    <fill>
      <patternFill patternType="gray0625"/>
    </fill>
    <fill>
      <patternFill patternType="gray125">
        <bgColor theme="0" tint="-0.14999847407452621"/>
      </patternFill>
    </fill>
    <fill>
      <patternFill patternType="gray0625">
        <bgColor theme="0" tint="-0.1499984740745262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41"/>
        <bgColor indexed="64"/>
      </patternFill>
    </fill>
  </fills>
  <borders count="4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top/>
      <bottom/>
      <diagonal/>
    </border>
    <border>
      <left/>
      <right style="thin">
        <color indexed="64"/>
      </right>
      <top/>
      <bottom/>
      <diagonal/>
    </border>
    <border>
      <left style="hair">
        <color indexed="64"/>
      </left>
      <right/>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right style="thin">
        <color indexed="64"/>
      </right>
      <top style="dashed">
        <color indexed="64"/>
      </top>
      <bottom style="thin">
        <color indexed="64"/>
      </bottom>
      <diagonal/>
    </border>
    <border>
      <left style="medium">
        <color indexed="55"/>
      </left>
      <right style="thin">
        <color indexed="23"/>
      </right>
      <top style="medium">
        <color indexed="55"/>
      </top>
      <bottom style="thin">
        <color indexed="23"/>
      </bottom>
      <diagonal/>
    </border>
    <border>
      <left style="thin">
        <color indexed="23"/>
      </left>
      <right style="thin">
        <color indexed="23"/>
      </right>
      <top style="medium">
        <color indexed="55"/>
      </top>
      <bottom/>
      <diagonal/>
    </border>
    <border>
      <left style="thin">
        <color indexed="23"/>
      </left>
      <right style="thin">
        <color indexed="23"/>
      </right>
      <top style="medium">
        <color indexed="55"/>
      </top>
      <bottom style="thin">
        <color indexed="23"/>
      </bottom>
      <diagonal/>
    </border>
    <border>
      <left style="thin">
        <color indexed="23"/>
      </left>
      <right/>
      <top style="medium">
        <color indexed="55"/>
      </top>
      <bottom/>
      <diagonal/>
    </border>
    <border>
      <left/>
      <right/>
      <top style="medium">
        <color indexed="55"/>
      </top>
      <bottom/>
      <diagonal/>
    </border>
    <border>
      <left style="double">
        <color indexed="55"/>
      </left>
      <right/>
      <top style="medium">
        <color indexed="55"/>
      </top>
      <bottom style="medium">
        <color indexed="55"/>
      </bottom>
      <diagonal/>
    </border>
    <border>
      <left/>
      <right/>
      <top style="medium">
        <color indexed="55"/>
      </top>
      <bottom style="medium">
        <color indexed="55"/>
      </bottom>
      <diagonal/>
    </border>
    <border>
      <left/>
      <right style="double">
        <color indexed="55"/>
      </right>
      <top style="medium">
        <color indexed="55"/>
      </top>
      <bottom style="medium">
        <color indexed="55"/>
      </bottom>
      <diagonal/>
    </border>
    <border>
      <left/>
      <right style="thin">
        <color indexed="23"/>
      </right>
      <top style="medium">
        <color indexed="55"/>
      </top>
      <bottom style="medium">
        <color indexed="55"/>
      </bottom>
      <diagonal/>
    </border>
    <border>
      <left style="thin">
        <color indexed="23"/>
      </left>
      <right style="medium">
        <color indexed="55"/>
      </right>
      <top style="medium">
        <color indexed="55"/>
      </top>
      <bottom/>
      <diagonal/>
    </border>
    <border>
      <left style="medium">
        <color indexed="55"/>
      </left>
      <right style="thin">
        <color indexed="23"/>
      </right>
      <top style="thin">
        <color indexed="23"/>
      </top>
      <bottom style="medium">
        <color indexed="55"/>
      </bottom>
      <diagonal/>
    </border>
    <border>
      <left style="thin">
        <color indexed="23"/>
      </left>
      <right style="thin">
        <color indexed="23"/>
      </right>
      <top/>
      <bottom style="medium">
        <color indexed="55"/>
      </bottom>
      <diagonal/>
    </border>
    <border>
      <left style="thin">
        <color indexed="23"/>
      </left>
      <right style="thin">
        <color indexed="23"/>
      </right>
      <top style="thin">
        <color indexed="23"/>
      </top>
      <bottom style="medium">
        <color indexed="55"/>
      </bottom>
      <diagonal/>
    </border>
    <border>
      <left style="thin">
        <color indexed="23"/>
      </left>
      <right/>
      <top style="thin">
        <color indexed="23"/>
      </top>
      <bottom style="medium">
        <color indexed="55"/>
      </bottom>
      <diagonal/>
    </border>
    <border>
      <left/>
      <right/>
      <top style="thin">
        <color indexed="23"/>
      </top>
      <bottom style="medium">
        <color indexed="55"/>
      </bottom>
      <diagonal/>
    </border>
    <border>
      <left style="double">
        <color indexed="55"/>
      </left>
      <right style="thin">
        <color indexed="55"/>
      </right>
      <top style="medium">
        <color indexed="55"/>
      </top>
      <bottom/>
      <diagonal/>
    </border>
    <border>
      <left style="thin">
        <color indexed="55"/>
      </left>
      <right style="thin">
        <color indexed="23"/>
      </right>
      <top style="medium">
        <color indexed="55"/>
      </top>
      <bottom/>
      <diagonal/>
    </border>
    <border>
      <left style="thin">
        <color indexed="23"/>
      </left>
      <right/>
      <top style="medium">
        <color indexed="55"/>
      </top>
      <bottom style="thin">
        <color indexed="23"/>
      </bottom>
      <diagonal/>
    </border>
    <border>
      <left style="thin">
        <color indexed="23"/>
      </left>
      <right style="double">
        <color indexed="55"/>
      </right>
      <top style="medium">
        <color indexed="55"/>
      </top>
      <bottom/>
      <diagonal/>
    </border>
    <border>
      <left style="double">
        <color indexed="55"/>
      </left>
      <right style="thin">
        <color indexed="23"/>
      </right>
      <top style="medium">
        <color indexed="55"/>
      </top>
      <bottom/>
      <diagonal/>
    </border>
    <border>
      <left style="thin">
        <color indexed="23"/>
      </left>
      <right style="thin">
        <color indexed="55"/>
      </right>
      <top style="medium">
        <color indexed="55"/>
      </top>
      <bottom/>
      <diagonal/>
    </border>
    <border>
      <left style="thin">
        <color indexed="55"/>
      </left>
      <right style="double">
        <color indexed="55"/>
      </right>
      <top style="medium">
        <color indexed="55"/>
      </top>
      <bottom/>
      <diagonal/>
    </border>
    <border>
      <left style="thin">
        <color indexed="23"/>
      </left>
      <right style="medium">
        <color indexed="55"/>
      </right>
      <top/>
      <bottom style="medium">
        <color indexed="55"/>
      </bottom>
      <diagonal/>
    </border>
    <border>
      <left style="medium">
        <color indexed="55"/>
      </left>
      <right style="dotted">
        <color indexed="23"/>
      </right>
      <top style="medium">
        <color indexed="55"/>
      </top>
      <bottom/>
      <diagonal/>
    </border>
    <border>
      <left style="dotted">
        <color indexed="23"/>
      </left>
      <right style="dotted">
        <color indexed="23"/>
      </right>
      <top/>
      <bottom/>
      <diagonal/>
    </border>
    <border>
      <left style="dotted">
        <color indexed="23"/>
      </left>
      <right style="dotted">
        <color indexed="23"/>
      </right>
      <top/>
      <bottom style="dotted">
        <color indexed="23"/>
      </bottom>
      <diagonal/>
    </border>
    <border>
      <left style="dotted">
        <color indexed="23"/>
      </left>
      <right/>
      <top/>
      <bottom style="dotted">
        <color indexed="23"/>
      </bottom>
      <diagonal/>
    </border>
    <border>
      <left style="double">
        <color indexed="55"/>
      </left>
      <right style="thin">
        <color indexed="55"/>
      </right>
      <top/>
      <bottom style="dotted">
        <color indexed="23"/>
      </bottom>
      <diagonal/>
    </border>
    <border>
      <left/>
      <right style="dotted">
        <color indexed="23"/>
      </right>
      <top/>
      <bottom style="dotted">
        <color indexed="23"/>
      </bottom>
      <diagonal/>
    </border>
    <border>
      <left style="dotted">
        <color indexed="23"/>
      </left>
      <right style="double">
        <color indexed="55"/>
      </right>
      <top/>
      <bottom style="dotted">
        <color indexed="23"/>
      </bottom>
      <diagonal/>
    </border>
    <border>
      <left/>
      <right/>
      <top/>
      <bottom style="dotted">
        <color indexed="23"/>
      </bottom>
      <diagonal/>
    </border>
    <border>
      <left style="double">
        <color indexed="55"/>
      </left>
      <right style="dotted">
        <color indexed="23"/>
      </right>
      <top/>
      <bottom style="dotted">
        <color indexed="23"/>
      </bottom>
      <diagonal/>
    </border>
    <border>
      <left style="dotted">
        <color indexed="23"/>
      </left>
      <right style="thin">
        <color indexed="55"/>
      </right>
      <top/>
      <bottom style="dotted">
        <color indexed="23"/>
      </bottom>
      <diagonal/>
    </border>
    <border>
      <left/>
      <right style="double">
        <color indexed="55"/>
      </right>
      <top/>
      <bottom style="dotted">
        <color indexed="23"/>
      </bottom>
      <diagonal/>
    </border>
    <border>
      <left style="dotted">
        <color indexed="23"/>
      </left>
      <right style="medium">
        <color indexed="55"/>
      </right>
      <top/>
      <bottom style="dotted">
        <color indexed="23"/>
      </bottom>
      <diagonal/>
    </border>
    <border>
      <left style="medium">
        <color indexed="55"/>
      </left>
      <right style="dotted">
        <color indexed="23"/>
      </right>
      <top/>
      <bottom/>
      <diagonal/>
    </border>
    <border>
      <left style="double">
        <color indexed="55"/>
      </left>
      <right style="thin">
        <color indexed="55"/>
      </right>
      <top style="dotted">
        <color indexed="23"/>
      </top>
      <bottom style="dotted">
        <color indexed="23"/>
      </bottom>
      <diagonal/>
    </border>
    <border>
      <left/>
      <right style="dotted">
        <color indexed="23"/>
      </right>
      <top style="dotted">
        <color indexed="23"/>
      </top>
      <bottom style="dotted">
        <color indexed="23"/>
      </bottom>
      <diagonal/>
    </border>
    <border>
      <left style="dotted">
        <color indexed="23"/>
      </left>
      <right style="dotted">
        <color indexed="23"/>
      </right>
      <top style="dotted">
        <color indexed="23"/>
      </top>
      <bottom style="dotted">
        <color indexed="23"/>
      </bottom>
      <diagonal/>
    </border>
    <border>
      <left style="dotted">
        <color indexed="23"/>
      </left>
      <right style="double">
        <color indexed="55"/>
      </right>
      <top style="dotted">
        <color indexed="23"/>
      </top>
      <bottom style="dotted">
        <color indexed="23"/>
      </bottom>
      <diagonal/>
    </border>
    <border>
      <left/>
      <right/>
      <top style="dotted">
        <color indexed="23"/>
      </top>
      <bottom style="dotted">
        <color indexed="23"/>
      </bottom>
      <diagonal/>
    </border>
    <border>
      <left style="double">
        <color indexed="55"/>
      </left>
      <right style="dotted">
        <color indexed="23"/>
      </right>
      <top style="dotted">
        <color indexed="23"/>
      </top>
      <bottom style="dotted">
        <color indexed="23"/>
      </bottom>
      <diagonal/>
    </border>
    <border>
      <left style="dotted">
        <color indexed="23"/>
      </left>
      <right style="thin">
        <color indexed="55"/>
      </right>
      <top style="dotted">
        <color indexed="23"/>
      </top>
      <bottom style="dotted">
        <color indexed="23"/>
      </bottom>
      <diagonal/>
    </border>
    <border>
      <left/>
      <right style="double">
        <color indexed="55"/>
      </right>
      <top style="dotted">
        <color indexed="23"/>
      </top>
      <bottom style="dotted">
        <color indexed="23"/>
      </bottom>
      <diagonal/>
    </border>
    <border>
      <left style="dotted">
        <color indexed="23"/>
      </left>
      <right style="medium">
        <color indexed="55"/>
      </right>
      <top style="dotted">
        <color indexed="23"/>
      </top>
      <bottom style="dotted">
        <color indexed="23"/>
      </bottom>
      <diagonal/>
    </border>
    <border>
      <left style="dotted">
        <color indexed="23"/>
      </left>
      <right/>
      <top style="dotted">
        <color indexed="23"/>
      </top>
      <bottom style="dotted">
        <color indexed="23"/>
      </bottom>
      <diagonal/>
    </border>
    <border>
      <left style="dotted">
        <color indexed="23"/>
      </left>
      <right style="dotted">
        <color indexed="23"/>
      </right>
      <top style="dotted">
        <color indexed="23"/>
      </top>
      <bottom/>
      <diagonal/>
    </border>
    <border>
      <left style="dotted">
        <color indexed="23"/>
      </left>
      <right/>
      <top style="dotted">
        <color indexed="23"/>
      </top>
      <bottom/>
      <diagonal/>
    </border>
    <border>
      <left style="double">
        <color indexed="55"/>
      </left>
      <right style="thin">
        <color indexed="55"/>
      </right>
      <top style="dotted">
        <color indexed="23"/>
      </top>
      <bottom/>
      <diagonal/>
    </border>
    <border>
      <left/>
      <right style="dotted">
        <color indexed="23"/>
      </right>
      <top style="dotted">
        <color indexed="23"/>
      </top>
      <bottom/>
      <diagonal/>
    </border>
    <border>
      <left style="dotted">
        <color indexed="23"/>
      </left>
      <right style="double">
        <color indexed="55"/>
      </right>
      <top style="dotted">
        <color indexed="23"/>
      </top>
      <bottom/>
      <diagonal/>
    </border>
    <border>
      <left/>
      <right/>
      <top style="dotted">
        <color indexed="23"/>
      </top>
      <bottom/>
      <diagonal/>
    </border>
    <border>
      <left style="double">
        <color indexed="55"/>
      </left>
      <right style="dotted">
        <color indexed="23"/>
      </right>
      <top style="dotted">
        <color indexed="23"/>
      </top>
      <bottom/>
      <diagonal/>
    </border>
    <border>
      <left style="dotted">
        <color indexed="23"/>
      </left>
      <right style="thin">
        <color indexed="55"/>
      </right>
      <top style="dotted">
        <color indexed="23"/>
      </top>
      <bottom/>
      <diagonal/>
    </border>
    <border>
      <left/>
      <right style="double">
        <color indexed="55"/>
      </right>
      <top style="dotted">
        <color indexed="23"/>
      </top>
      <bottom/>
      <diagonal/>
    </border>
    <border>
      <left style="dotted">
        <color indexed="23"/>
      </left>
      <right style="medium">
        <color indexed="55"/>
      </right>
      <top style="dotted">
        <color indexed="23"/>
      </top>
      <bottom/>
      <diagonal/>
    </border>
    <border>
      <left style="medium">
        <color indexed="55"/>
      </left>
      <right style="dotted">
        <color indexed="23"/>
      </right>
      <top/>
      <bottom style="medium">
        <color indexed="23"/>
      </bottom>
      <diagonal/>
    </border>
    <border>
      <left style="dotted">
        <color indexed="23"/>
      </left>
      <right style="dotted">
        <color indexed="23"/>
      </right>
      <top style="dotted">
        <color indexed="23"/>
      </top>
      <bottom style="medium">
        <color indexed="23"/>
      </bottom>
      <diagonal/>
    </border>
    <border>
      <left style="dotted">
        <color indexed="23"/>
      </left>
      <right/>
      <top style="dotted">
        <color indexed="23"/>
      </top>
      <bottom style="medium">
        <color indexed="23"/>
      </bottom>
      <diagonal/>
    </border>
    <border>
      <left style="double">
        <color indexed="55"/>
      </left>
      <right style="thin">
        <color indexed="55"/>
      </right>
      <top style="dotted">
        <color indexed="23"/>
      </top>
      <bottom style="medium">
        <color indexed="23"/>
      </bottom>
      <diagonal/>
    </border>
    <border>
      <left/>
      <right style="dotted">
        <color indexed="23"/>
      </right>
      <top style="dotted">
        <color indexed="23"/>
      </top>
      <bottom style="medium">
        <color indexed="23"/>
      </bottom>
      <diagonal/>
    </border>
    <border>
      <left style="dotted">
        <color indexed="23"/>
      </left>
      <right style="double">
        <color indexed="55"/>
      </right>
      <top style="dotted">
        <color indexed="23"/>
      </top>
      <bottom style="medium">
        <color indexed="23"/>
      </bottom>
      <diagonal/>
    </border>
    <border>
      <left style="double">
        <color indexed="55"/>
      </left>
      <right style="dotted">
        <color indexed="23"/>
      </right>
      <top style="dotted">
        <color indexed="23"/>
      </top>
      <bottom style="medium">
        <color indexed="23"/>
      </bottom>
      <diagonal/>
    </border>
    <border>
      <left style="dotted">
        <color indexed="23"/>
      </left>
      <right style="thin">
        <color indexed="55"/>
      </right>
      <top style="dotted">
        <color indexed="23"/>
      </top>
      <bottom style="medium">
        <color indexed="23"/>
      </bottom>
      <diagonal/>
    </border>
    <border>
      <left/>
      <right style="double">
        <color indexed="55"/>
      </right>
      <top style="dotted">
        <color indexed="23"/>
      </top>
      <bottom style="medium">
        <color indexed="23"/>
      </bottom>
      <diagonal/>
    </border>
    <border>
      <left style="dotted">
        <color indexed="23"/>
      </left>
      <right style="medium">
        <color indexed="55"/>
      </right>
      <top style="dotted">
        <color indexed="23"/>
      </top>
      <bottom style="medium">
        <color indexed="23"/>
      </bottom>
      <diagonal/>
    </border>
    <border>
      <left style="medium">
        <color indexed="23"/>
      </left>
      <right/>
      <top style="medium">
        <color indexed="23"/>
      </top>
      <bottom/>
      <diagonal/>
    </border>
    <border>
      <left style="dashed">
        <color indexed="23"/>
      </left>
      <right style="dotted">
        <color indexed="23"/>
      </right>
      <top style="medium">
        <color indexed="23"/>
      </top>
      <bottom/>
      <diagonal/>
    </border>
    <border>
      <left style="medium">
        <color indexed="23"/>
      </left>
      <right/>
      <top/>
      <bottom/>
      <diagonal/>
    </border>
    <border>
      <left style="dashed">
        <color indexed="23"/>
      </left>
      <right style="dotted">
        <color indexed="23"/>
      </right>
      <top/>
      <bottom/>
      <diagonal/>
    </border>
    <border>
      <left style="dotted">
        <color indexed="23"/>
      </left>
      <right style="dotted">
        <color indexed="23"/>
      </right>
      <top style="dotted">
        <color indexed="23"/>
      </top>
      <bottom style="dotted">
        <color indexed="55"/>
      </bottom>
      <diagonal/>
    </border>
    <border>
      <left style="dotted">
        <color indexed="23"/>
      </left>
      <right/>
      <top style="dotted">
        <color indexed="23"/>
      </top>
      <bottom style="dotted">
        <color indexed="55"/>
      </bottom>
      <diagonal/>
    </border>
    <border>
      <left style="dashed">
        <color indexed="23"/>
      </left>
      <right style="dotted">
        <color indexed="23"/>
      </right>
      <top/>
      <bottom style="dotted">
        <color indexed="23"/>
      </bottom>
      <diagonal/>
    </border>
    <border>
      <left style="double">
        <color indexed="55"/>
      </left>
      <right style="thin">
        <color indexed="55"/>
      </right>
      <top/>
      <bottom/>
      <diagonal/>
    </border>
    <border>
      <left/>
      <right style="dotted">
        <color indexed="23"/>
      </right>
      <top/>
      <bottom/>
      <diagonal/>
    </border>
    <border>
      <left style="dotted">
        <color indexed="23"/>
      </left>
      <right style="double">
        <color indexed="55"/>
      </right>
      <top/>
      <bottom/>
      <diagonal/>
    </border>
    <border>
      <left style="double">
        <color indexed="55"/>
      </left>
      <right style="dotted">
        <color indexed="23"/>
      </right>
      <top/>
      <bottom/>
      <diagonal/>
    </border>
    <border>
      <left style="dotted">
        <color indexed="23"/>
      </left>
      <right style="thin">
        <color indexed="55"/>
      </right>
      <top/>
      <bottom/>
      <diagonal/>
    </border>
    <border>
      <left/>
      <right style="double">
        <color indexed="55"/>
      </right>
      <top/>
      <bottom/>
      <diagonal/>
    </border>
    <border>
      <left style="double">
        <color indexed="55"/>
      </left>
      <right style="thin">
        <color indexed="55"/>
      </right>
      <top/>
      <bottom style="medium">
        <color indexed="23"/>
      </bottom>
      <diagonal/>
    </border>
    <border>
      <left/>
      <right style="dotted">
        <color indexed="23"/>
      </right>
      <top/>
      <bottom style="medium">
        <color indexed="23"/>
      </bottom>
      <diagonal/>
    </border>
    <border>
      <left style="dotted">
        <color indexed="23"/>
      </left>
      <right style="dotted">
        <color indexed="23"/>
      </right>
      <top/>
      <bottom style="medium">
        <color indexed="23"/>
      </bottom>
      <diagonal/>
    </border>
    <border>
      <left style="dotted">
        <color indexed="23"/>
      </left>
      <right style="double">
        <color indexed="55"/>
      </right>
      <top/>
      <bottom style="medium">
        <color indexed="23"/>
      </bottom>
      <diagonal/>
    </border>
    <border>
      <left style="double">
        <color indexed="55"/>
      </left>
      <right style="dotted">
        <color indexed="23"/>
      </right>
      <top/>
      <bottom style="medium">
        <color indexed="23"/>
      </bottom>
      <diagonal/>
    </border>
    <border>
      <left style="dotted">
        <color indexed="23"/>
      </left>
      <right style="thin">
        <color indexed="55"/>
      </right>
      <top/>
      <bottom style="medium">
        <color indexed="23"/>
      </bottom>
      <diagonal/>
    </border>
    <border>
      <left/>
      <right style="double">
        <color indexed="55"/>
      </right>
      <top/>
      <bottom style="medium">
        <color indexed="23"/>
      </bottom>
      <diagonal/>
    </border>
    <border>
      <left style="medium">
        <color indexed="55"/>
      </left>
      <right style="dotted">
        <color indexed="23"/>
      </right>
      <top style="medium">
        <color indexed="23"/>
      </top>
      <bottom/>
      <diagonal/>
    </border>
    <border>
      <left style="dotted">
        <color indexed="23"/>
      </left>
      <right style="dotted">
        <color indexed="23"/>
      </right>
      <top style="medium">
        <color indexed="23"/>
      </top>
      <bottom/>
      <diagonal/>
    </border>
    <border>
      <left style="dotted">
        <color indexed="23"/>
      </left>
      <right style="dotted">
        <color indexed="23"/>
      </right>
      <top style="medium">
        <color indexed="23"/>
      </top>
      <bottom style="dotted">
        <color indexed="23"/>
      </bottom>
      <diagonal/>
    </border>
    <border>
      <left style="dotted">
        <color indexed="23"/>
      </left>
      <right/>
      <top style="medium">
        <color indexed="23"/>
      </top>
      <bottom style="dotted">
        <color indexed="23"/>
      </bottom>
      <diagonal/>
    </border>
    <border>
      <left style="medium">
        <color indexed="55"/>
      </left>
      <right style="dotted">
        <color indexed="23"/>
      </right>
      <top/>
      <bottom style="dotted">
        <color indexed="23"/>
      </bottom>
      <diagonal/>
    </border>
    <border>
      <left style="medium">
        <color indexed="55"/>
      </left>
      <right style="dotted">
        <color indexed="23"/>
      </right>
      <top style="dotted">
        <color indexed="23"/>
      </top>
      <bottom style="medium">
        <color indexed="23"/>
      </bottom>
      <diagonal/>
    </border>
    <border>
      <left/>
      <right/>
      <top style="dotted">
        <color indexed="23"/>
      </top>
      <bottom style="medium">
        <color indexed="23"/>
      </bottom>
      <diagonal/>
    </border>
    <border>
      <left style="double">
        <color indexed="55"/>
      </left>
      <right/>
      <top style="dotted">
        <color indexed="23"/>
      </top>
      <bottom style="medium">
        <color indexed="23"/>
      </bottom>
      <diagonal/>
    </border>
    <border>
      <left/>
      <right style="medium">
        <color indexed="55"/>
      </right>
      <top style="dotted">
        <color indexed="23"/>
      </top>
      <bottom style="medium">
        <color indexed="23"/>
      </bottom>
      <diagonal/>
    </border>
    <border>
      <left style="dotted">
        <color indexed="23"/>
      </left>
      <right style="dotted">
        <color indexed="23"/>
      </right>
      <top style="medium">
        <color indexed="23"/>
      </top>
      <bottom style="dashed">
        <color indexed="23"/>
      </bottom>
      <diagonal/>
    </border>
    <border>
      <left style="dotted">
        <color indexed="23"/>
      </left>
      <right/>
      <top style="medium">
        <color indexed="23"/>
      </top>
      <bottom style="dashed">
        <color indexed="23"/>
      </bottom>
      <diagonal/>
    </border>
    <border>
      <left style="double">
        <color indexed="55"/>
      </left>
      <right style="thin">
        <color indexed="55"/>
      </right>
      <top style="medium">
        <color indexed="23"/>
      </top>
      <bottom style="dashed">
        <color indexed="55"/>
      </bottom>
      <diagonal/>
    </border>
    <border>
      <left style="thin">
        <color indexed="55"/>
      </left>
      <right style="thin">
        <color indexed="55"/>
      </right>
      <top style="medium">
        <color indexed="23"/>
      </top>
      <bottom style="dashed">
        <color indexed="55"/>
      </bottom>
      <diagonal/>
    </border>
    <border>
      <left style="thin">
        <color indexed="55"/>
      </left>
      <right style="double">
        <color indexed="55"/>
      </right>
      <top style="medium">
        <color indexed="23"/>
      </top>
      <bottom style="dashed">
        <color indexed="55"/>
      </bottom>
      <diagonal/>
    </border>
    <border>
      <left/>
      <right/>
      <top style="medium">
        <color indexed="23"/>
      </top>
      <bottom style="dashed">
        <color indexed="55"/>
      </bottom>
      <diagonal/>
    </border>
    <border>
      <left style="double">
        <color indexed="55"/>
      </left>
      <right style="dotted">
        <color indexed="23"/>
      </right>
      <top style="medium">
        <color indexed="23"/>
      </top>
      <bottom style="dashed">
        <color indexed="55"/>
      </bottom>
      <diagonal/>
    </border>
    <border>
      <left style="dotted">
        <color indexed="23"/>
      </left>
      <right style="dotted">
        <color indexed="23"/>
      </right>
      <top style="medium">
        <color indexed="23"/>
      </top>
      <bottom style="dashed">
        <color indexed="55"/>
      </bottom>
      <diagonal/>
    </border>
    <border>
      <left style="dotted">
        <color indexed="23"/>
      </left>
      <right style="thin">
        <color indexed="55"/>
      </right>
      <top style="medium">
        <color indexed="23"/>
      </top>
      <bottom style="dashed">
        <color indexed="55"/>
      </bottom>
      <diagonal/>
    </border>
    <border>
      <left style="thin">
        <color indexed="55"/>
      </left>
      <right style="dotted">
        <color indexed="23"/>
      </right>
      <top style="medium">
        <color indexed="23"/>
      </top>
      <bottom style="dashed">
        <color indexed="55"/>
      </bottom>
      <diagonal/>
    </border>
    <border>
      <left style="dotted">
        <color indexed="23"/>
      </left>
      <right style="medium">
        <color indexed="55"/>
      </right>
      <top style="medium">
        <color indexed="23"/>
      </top>
      <bottom style="dashed">
        <color indexed="55"/>
      </bottom>
      <diagonal/>
    </border>
    <border>
      <left style="double">
        <color indexed="55"/>
      </left>
      <right style="thin">
        <color indexed="55"/>
      </right>
      <top style="dashed">
        <color indexed="55"/>
      </top>
      <bottom style="thin">
        <color indexed="64"/>
      </bottom>
      <diagonal/>
    </border>
    <border>
      <left style="thin">
        <color indexed="55"/>
      </left>
      <right style="thin">
        <color indexed="55"/>
      </right>
      <top style="dashed">
        <color indexed="55"/>
      </top>
      <bottom style="thin">
        <color indexed="64"/>
      </bottom>
      <diagonal/>
    </border>
    <border>
      <left style="thin">
        <color indexed="55"/>
      </left>
      <right style="double">
        <color indexed="55"/>
      </right>
      <top style="dashed">
        <color indexed="55"/>
      </top>
      <bottom style="thin">
        <color indexed="64"/>
      </bottom>
      <diagonal/>
    </border>
    <border>
      <left/>
      <right/>
      <top style="dashed">
        <color indexed="55"/>
      </top>
      <bottom style="thin">
        <color indexed="64"/>
      </bottom>
      <diagonal/>
    </border>
    <border>
      <left style="double">
        <color indexed="55"/>
      </left>
      <right style="dotted">
        <color indexed="23"/>
      </right>
      <top style="dashed">
        <color indexed="55"/>
      </top>
      <bottom style="thin">
        <color indexed="64"/>
      </bottom>
      <diagonal/>
    </border>
    <border>
      <left style="dotted">
        <color indexed="23"/>
      </left>
      <right style="dotted">
        <color indexed="23"/>
      </right>
      <top style="dashed">
        <color indexed="55"/>
      </top>
      <bottom style="thin">
        <color indexed="64"/>
      </bottom>
      <diagonal/>
    </border>
    <border>
      <left style="dotted">
        <color indexed="23"/>
      </left>
      <right style="thin">
        <color indexed="55"/>
      </right>
      <top style="dashed">
        <color indexed="55"/>
      </top>
      <bottom style="thin">
        <color indexed="64"/>
      </bottom>
      <diagonal/>
    </border>
    <border>
      <left style="thin">
        <color indexed="55"/>
      </left>
      <right style="dotted">
        <color indexed="23"/>
      </right>
      <top style="dashed">
        <color indexed="55"/>
      </top>
      <bottom style="thin">
        <color indexed="64"/>
      </bottom>
      <diagonal/>
    </border>
    <border>
      <left style="dotted">
        <color indexed="23"/>
      </left>
      <right style="medium">
        <color indexed="55"/>
      </right>
      <top style="dashed">
        <color indexed="55"/>
      </top>
      <bottom style="thin">
        <color indexed="64"/>
      </bottom>
      <diagonal/>
    </border>
    <border>
      <left style="medium">
        <color indexed="55"/>
      </left>
      <right style="dotted">
        <color indexed="23"/>
      </right>
      <top/>
      <bottom style="medium">
        <color indexed="55"/>
      </bottom>
      <diagonal/>
    </border>
    <border>
      <left style="dotted">
        <color indexed="23"/>
      </left>
      <right style="medium">
        <color indexed="55"/>
      </right>
      <top/>
      <bottom style="medium">
        <color indexed="23"/>
      </bottom>
      <diagonal/>
    </border>
    <border>
      <left style="medium">
        <color indexed="55"/>
      </left>
      <right style="dotted">
        <color indexed="23"/>
      </right>
      <top/>
      <bottom style="dashed">
        <color indexed="23"/>
      </bottom>
      <diagonal/>
    </border>
    <border>
      <left style="dotted">
        <color indexed="23"/>
      </left>
      <right style="dashed">
        <color indexed="23"/>
      </right>
      <top style="dotted">
        <color indexed="23"/>
      </top>
      <bottom style="dotted">
        <color indexed="23"/>
      </bottom>
      <diagonal/>
    </border>
    <border>
      <left style="medium">
        <color indexed="55"/>
      </left>
      <right style="dotted">
        <color indexed="23"/>
      </right>
      <top style="dotted">
        <color indexed="55"/>
      </top>
      <bottom style="medium">
        <color indexed="23"/>
      </bottom>
      <diagonal/>
    </border>
    <border>
      <left style="medium">
        <color indexed="55"/>
      </left>
      <right style="dotted">
        <color indexed="55"/>
      </right>
      <top style="medium">
        <color indexed="23"/>
      </top>
      <bottom/>
      <diagonal/>
    </border>
    <border>
      <left style="dotted">
        <color indexed="55"/>
      </left>
      <right style="dotted">
        <color indexed="55"/>
      </right>
      <top style="medium">
        <color indexed="23"/>
      </top>
      <bottom/>
      <diagonal/>
    </border>
    <border>
      <left style="dotted">
        <color indexed="55"/>
      </left>
      <right style="dotted">
        <color indexed="55"/>
      </right>
      <top style="medium">
        <color indexed="23"/>
      </top>
      <bottom style="dotted">
        <color indexed="55"/>
      </bottom>
      <diagonal/>
    </border>
    <border>
      <left style="dotted">
        <color indexed="55"/>
      </left>
      <right/>
      <top style="medium">
        <color indexed="23"/>
      </top>
      <bottom style="dotted">
        <color indexed="55"/>
      </bottom>
      <diagonal/>
    </border>
    <border>
      <left style="medium">
        <color indexed="55"/>
      </left>
      <right style="dotted">
        <color indexed="55"/>
      </right>
      <top/>
      <bottom style="dotted">
        <color indexed="55"/>
      </bottom>
      <diagonal/>
    </border>
    <border>
      <left style="dotted">
        <color indexed="55"/>
      </left>
      <right style="dotted">
        <color indexed="55"/>
      </right>
      <top/>
      <bottom style="dotted">
        <color indexed="55"/>
      </bottom>
      <diagonal/>
    </border>
    <border>
      <left style="dotted">
        <color indexed="55"/>
      </left>
      <right style="dotted">
        <color indexed="55"/>
      </right>
      <top style="dotted">
        <color indexed="55"/>
      </top>
      <bottom style="dotted">
        <color indexed="55"/>
      </bottom>
      <diagonal/>
    </border>
    <border>
      <left style="dotted">
        <color indexed="55"/>
      </left>
      <right/>
      <top style="dotted">
        <color indexed="55"/>
      </top>
      <bottom style="dotted">
        <color indexed="55"/>
      </bottom>
      <diagonal/>
    </border>
    <border>
      <left/>
      <right/>
      <top/>
      <bottom style="medium">
        <color indexed="55"/>
      </bottom>
      <diagonal/>
    </border>
    <border>
      <left style="double">
        <color indexed="55"/>
      </left>
      <right style="thin">
        <color indexed="55"/>
      </right>
      <top style="dotted">
        <color indexed="23"/>
      </top>
      <bottom style="medium">
        <color indexed="55"/>
      </bottom>
      <diagonal/>
    </border>
    <border>
      <left/>
      <right style="dotted">
        <color indexed="23"/>
      </right>
      <top style="dotted">
        <color indexed="23"/>
      </top>
      <bottom style="medium">
        <color indexed="55"/>
      </bottom>
      <diagonal/>
    </border>
    <border>
      <left style="dotted">
        <color indexed="23"/>
      </left>
      <right style="dotted">
        <color indexed="23"/>
      </right>
      <top style="dotted">
        <color indexed="23"/>
      </top>
      <bottom style="medium">
        <color indexed="55"/>
      </bottom>
      <diagonal/>
    </border>
    <border>
      <left style="dotted">
        <color indexed="23"/>
      </left>
      <right style="double">
        <color indexed="55"/>
      </right>
      <top style="dotted">
        <color indexed="23"/>
      </top>
      <bottom style="medium">
        <color indexed="55"/>
      </bottom>
      <diagonal/>
    </border>
    <border>
      <left style="double">
        <color indexed="55"/>
      </left>
      <right style="dotted">
        <color indexed="23"/>
      </right>
      <top style="dotted">
        <color indexed="23"/>
      </top>
      <bottom style="medium">
        <color indexed="55"/>
      </bottom>
      <diagonal/>
    </border>
    <border>
      <left style="dotted">
        <color indexed="23"/>
      </left>
      <right style="thin">
        <color indexed="55"/>
      </right>
      <top style="dotted">
        <color indexed="23"/>
      </top>
      <bottom style="medium">
        <color indexed="55"/>
      </bottom>
      <diagonal/>
    </border>
    <border>
      <left/>
      <right style="double">
        <color indexed="55"/>
      </right>
      <top style="dotted">
        <color indexed="23"/>
      </top>
      <bottom style="medium">
        <color indexed="55"/>
      </bottom>
      <diagonal/>
    </border>
    <border>
      <left style="dotted">
        <color indexed="23"/>
      </left>
      <right style="medium">
        <color indexed="55"/>
      </right>
      <top style="dotted">
        <color indexed="23"/>
      </top>
      <bottom style="medium">
        <color indexed="55"/>
      </bottom>
      <diagonal/>
    </border>
    <border>
      <left style="double">
        <color indexed="55"/>
      </left>
      <right/>
      <top/>
      <bottom/>
      <diagonal/>
    </border>
    <border>
      <left/>
      <right style="thin">
        <color indexed="55"/>
      </right>
      <top/>
      <bottom/>
      <diagonal/>
    </border>
    <border>
      <left style="medium">
        <color indexed="55"/>
      </left>
      <right/>
      <top style="medium">
        <color indexed="55"/>
      </top>
      <bottom style="medium">
        <color indexed="55"/>
      </bottom>
      <diagonal/>
    </border>
    <border>
      <left style="double">
        <color indexed="55"/>
      </left>
      <right style="thin">
        <color indexed="55"/>
      </right>
      <top style="medium">
        <color indexed="55"/>
      </top>
      <bottom style="medium">
        <color indexed="55"/>
      </bottom>
      <diagonal/>
    </border>
    <border>
      <left style="medium">
        <color indexed="55"/>
      </left>
      <right style="double">
        <color indexed="55"/>
      </right>
      <top style="medium">
        <color indexed="55"/>
      </top>
      <bottom style="medium">
        <color indexed="55"/>
      </bottom>
      <diagonal/>
    </border>
    <border>
      <left style="medium">
        <color indexed="55"/>
      </left>
      <right style="thin">
        <color indexed="55"/>
      </right>
      <top style="medium">
        <color indexed="55"/>
      </top>
      <bottom style="medium">
        <color indexed="55"/>
      </bottom>
      <diagonal/>
    </border>
    <border>
      <left/>
      <right style="medium">
        <color indexed="64"/>
      </right>
      <top style="medium">
        <color indexed="55"/>
      </top>
      <bottom style="medium">
        <color indexed="55"/>
      </bottom>
      <diagonal/>
    </border>
    <border>
      <left style="medium">
        <color indexed="64"/>
      </left>
      <right style="medium">
        <color indexed="64"/>
      </right>
      <top style="medium">
        <color indexed="64"/>
      </top>
      <bottom style="medium">
        <color indexed="64"/>
      </bottom>
      <diagonal/>
    </border>
    <border>
      <left/>
      <right style="medium">
        <color indexed="55"/>
      </right>
      <top style="medium">
        <color indexed="55"/>
      </top>
      <bottom/>
      <diagonal/>
    </border>
    <border>
      <left style="medium">
        <color indexed="55"/>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medium">
        <color indexed="55"/>
      </right>
      <top/>
      <bottom style="medium">
        <color indexed="55"/>
      </bottom>
      <diagonal/>
    </border>
    <border>
      <left style="medium">
        <color indexed="55"/>
      </left>
      <right style="dotted">
        <color indexed="23"/>
      </right>
      <top style="thin">
        <color indexed="23"/>
      </top>
      <bottom/>
      <diagonal/>
    </border>
    <border>
      <left style="dotted">
        <color indexed="23"/>
      </left>
      <right style="dotted">
        <color indexed="23"/>
      </right>
      <top style="thin">
        <color indexed="23"/>
      </top>
      <bottom/>
      <diagonal/>
    </border>
    <border>
      <left style="double">
        <color indexed="55"/>
      </left>
      <right/>
      <top style="dotted">
        <color indexed="23"/>
      </top>
      <bottom style="dotted">
        <color indexed="23"/>
      </bottom>
      <diagonal/>
    </border>
    <border>
      <left style="thin">
        <color indexed="55"/>
      </left>
      <right style="dotted">
        <color indexed="23"/>
      </right>
      <top style="dotted">
        <color indexed="23"/>
      </top>
      <bottom style="dotted">
        <color indexed="23"/>
      </bottom>
      <diagonal/>
    </border>
    <border>
      <left/>
      <right style="medium">
        <color indexed="55"/>
      </right>
      <top style="dotted">
        <color indexed="23"/>
      </top>
      <bottom style="dotted">
        <color indexed="23"/>
      </bottom>
      <diagonal/>
    </border>
    <border>
      <left/>
      <right style="medium">
        <color indexed="55"/>
      </right>
      <top style="dotted">
        <color indexed="23"/>
      </top>
      <bottom/>
      <diagonal/>
    </border>
    <border>
      <left style="double">
        <color indexed="55"/>
      </left>
      <right/>
      <top style="dotted">
        <color indexed="23"/>
      </top>
      <bottom/>
      <diagonal/>
    </border>
    <border>
      <left style="thin">
        <color indexed="55"/>
      </left>
      <right style="dotted">
        <color indexed="23"/>
      </right>
      <top style="dotted">
        <color indexed="23"/>
      </top>
      <bottom/>
      <diagonal/>
    </border>
    <border>
      <left style="thin">
        <color indexed="55"/>
      </left>
      <right style="dotted">
        <color indexed="23"/>
      </right>
      <top style="dotted">
        <color indexed="23"/>
      </top>
      <bottom style="medium">
        <color indexed="23"/>
      </bottom>
      <diagonal/>
    </border>
    <border>
      <left/>
      <right style="medium">
        <color indexed="23"/>
      </right>
      <top style="dotted">
        <color indexed="23"/>
      </top>
      <bottom style="medium">
        <color indexed="23"/>
      </bottom>
      <diagonal/>
    </border>
    <border>
      <left style="dotted">
        <color indexed="23"/>
      </left>
      <right style="dotted">
        <color indexed="23"/>
      </right>
      <top/>
      <bottom style="dashed">
        <color indexed="23"/>
      </bottom>
      <diagonal/>
    </border>
    <border>
      <left style="double">
        <color indexed="55"/>
      </left>
      <right/>
      <top/>
      <bottom style="medium">
        <color indexed="23"/>
      </bottom>
      <diagonal/>
    </border>
    <border>
      <left style="thin">
        <color indexed="55"/>
      </left>
      <right style="dotted">
        <color indexed="23"/>
      </right>
      <top/>
      <bottom style="medium">
        <color indexed="23"/>
      </bottom>
      <diagonal/>
    </border>
    <border>
      <left/>
      <right/>
      <top/>
      <bottom style="medium">
        <color indexed="23"/>
      </bottom>
      <diagonal/>
    </border>
    <border>
      <left/>
      <right style="medium">
        <color indexed="55"/>
      </right>
      <top/>
      <bottom style="medium">
        <color indexed="23"/>
      </bottom>
      <diagonal/>
    </border>
    <border>
      <left style="double">
        <color indexed="55"/>
      </left>
      <right/>
      <top style="medium">
        <color indexed="23"/>
      </top>
      <bottom style="dotted">
        <color indexed="23"/>
      </bottom>
      <diagonal/>
    </border>
    <border>
      <left style="thin">
        <color indexed="55"/>
      </left>
      <right style="dotted">
        <color indexed="23"/>
      </right>
      <top style="medium">
        <color indexed="23"/>
      </top>
      <bottom style="dotted">
        <color indexed="23"/>
      </bottom>
      <diagonal/>
    </border>
    <border>
      <left style="dotted">
        <color indexed="23"/>
      </left>
      <right style="double">
        <color indexed="55"/>
      </right>
      <top style="medium">
        <color indexed="23"/>
      </top>
      <bottom style="dotted">
        <color indexed="23"/>
      </bottom>
      <diagonal/>
    </border>
    <border>
      <left/>
      <right style="dotted">
        <color indexed="23"/>
      </right>
      <top style="medium">
        <color indexed="23"/>
      </top>
      <bottom style="dotted">
        <color indexed="23"/>
      </bottom>
      <diagonal/>
    </border>
    <border>
      <left style="dotted">
        <color indexed="23"/>
      </left>
      <right style="thin">
        <color indexed="55"/>
      </right>
      <top style="medium">
        <color indexed="23"/>
      </top>
      <bottom style="dotted">
        <color indexed="23"/>
      </bottom>
      <diagonal/>
    </border>
    <border>
      <left/>
      <right/>
      <top style="medium">
        <color indexed="23"/>
      </top>
      <bottom style="dotted">
        <color indexed="23"/>
      </bottom>
      <diagonal/>
    </border>
    <border>
      <left style="double">
        <color indexed="55"/>
      </left>
      <right style="dotted">
        <color indexed="23"/>
      </right>
      <top style="medium">
        <color indexed="23"/>
      </top>
      <bottom style="dotted">
        <color indexed="23"/>
      </bottom>
      <diagonal/>
    </border>
    <border>
      <left style="thin">
        <color indexed="55"/>
      </left>
      <right/>
      <top style="dotted">
        <color indexed="23"/>
      </top>
      <bottom style="medium">
        <color indexed="23"/>
      </bottom>
      <diagonal/>
    </border>
    <border>
      <left style="dotted">
        <color indexed="23"/>
      </left>
      <right/>
      <top style="medium">
        <color indexed="23"/>
      </top>
      <bottom style="dotted">
        <color indexed="55"/>
      </bottom>
      <diagonal/>
    </border>
    <border>
      <left style="double">
        <color indexed="55"/>
      </left>
      <right style="hair">
        <color indexed="55"/>
      </right>
      <top style="medium">
        <color indexed="23"/>
      </top>
      <bottom style="dashed">
        <color indexed="55"/>
      </bottom>
      <diagonal/>
    </border>
    <border>
      <left style="hair">
        <color indexed="55"/>
      </left>
      <right style="hair">
        <color indexed="55"/>
      </right>
      <top style="medium">
        <color indexed="23"/>
      </top>
      <bottom style="dashed">
        <color indexed="55"/>
      </bottom>
      <diagonal/>
    </border>
    <border>
      <left style="hair">
        <color indexed="55"/>
      </left>
      <right style="double">
        <color indexed="55"/>
      </right>
      <top style="medium">
        <color indexed="23"/>
      </top>
      <bottom style="dashed">
        <color indexed="55"/>
      </bottom>
      <diagonal/>
    </border>
    <border>
      <left style="dotted">
        <color indexed="23"/>
      </left>
      <right style="double">
        <color indexed="55"/>
      </right>
      <top style="medium">
        <color indexed="23"/>
      </top>
      <bottom style="dashed">
        <color indexed="55"/>
      </bottom>
      <diagonal/>
    </border>
    <border>
      <left style="double">
        <color indexed="55"/>
      </left>
      <right style="medium">
        <color indexed="55"/>
      </right>
      <top style="medium">
        <color indexed="23"/>
      </top>
      <bottom/>
      <diagonal/>
    </border>
    <border>
      <left style="dotted">
        <color indexed="23"/>
      </left>
      <right/>
      <top/>
      <bottom/>
      <diagonal/>
    </border>
    <border>
      <left style="double">
        <color indexed="55"/>
      </left>
      <right style="hair">
        <color indexed="55"/>
      </right>
      <top style="dashed">
        <color indexed="55"/>
      </top>
      <bottom style="dotted">
        <color indexed="23"/>
      </bottom>
      <diagonal/>
    </border>
    <border>
      <left style="hair">
        <color indexed="55"/>
      </left>
      <right style="hair">
        <color indexed="55"/>
      </right>
      <top style="dashed">
        <color indexed="55"/>
      </top>
      <bottom style="dotted">
        <color indexed="23"/>
      </bottom>
      <diagonal/>
    </border>
    <border>
      <left style="hair">
        <color indexed="55"/>
      </left>
      <right style="double">
        <color indexed="55"/>
      </right>
      <top style="dashed">
        <color indexed="55"/>
      </top>
      <bottom style="dotted">
        <color indexed="23"/>
      </bottom>
      <diagonal/>
    </border>
    <border>
      <left style="double">
        <color indexed="55"/>
      </left>
      <right style="dotted">
        <color indexed="23"/>
      </right>
      <top style="dashed">
        <color indexed="55"/>
      </top>
      <bottom style="dotted">
        <color indexed="23"/>
      </bottom>
      <diagonal/>
    </border>
    <border>
      <left style="dotted">
        <color indexed="23"/>
      </left>
      <right style="dotted">
        <color indexed="23"/>
      </right>
      <top style="dashed">
        <color indexed="55"/>
      </top>
      <bottom style="dotted">
        <color indexed="23"/>
      </bottom>
      <diagonal/>
    </border>
    <border>
      <left style="dotted">
        <color indexed="23"/>
      </left>
      <right style="thin">
        <color indexed="55"/>
      </right>
      <top style="dashed">
        <color indexed="55"/>
      </top>
      <bottom style="dotted">
        <color indexed="23"/>
      </bottom>
      <diagonal/>
    </border>
    <border>
      <left/>
      <right/>
      <top style="dashed">
        <color indexed="55"/>
      </top>
      <bottom style="dotted">
        <color indexed="23"/>
      </bottom>
      <diagonal/>
    </border>
    <border>
      <left style="dotted">
        <color indexed="23"/>
      </left>
      <right style="double">
        <color indexed="55"/>
      </right>
      <top style="dashed">
        <color indexed="55"/>
      </top>
      <bottom style="dotted">
        <color indexed="23"/>
      </bottom>
      <diagonal/>
    </border>
    <border>
      <left style="double">
        <color indexed="55"/>
      </left>
      <right style="medium">
        <color indexed="55"/>
      </right>
      <top/>
      <bottom style="dotted">
        <color indexed="23"/>
      </bottom>
      <diagonal/>
    </border>
    <border>
      <left style="double">
        <color indexed="55"/>
      </left>
      <right/>
      <top/>
      <bottom style="dotted">
        <color indexed="23"/>
      </bottom>
      <diagonal/>
    </border>
    <border>
      <left style="thin">
        <color indexed="55"/>
      </left>
      <right style="dotted">
        <color indexed="23"/>
      </right>
      <top/>
      <bottom style="dotted">
        <color indexed="23"/>
      </bottom>
      <diagonal/>
    </border>
    <border>
      <left/>
      <right style="medium">
        <color indexed="55"/>
      </right>
      <top/>
      <bottom style="dotted">
        <color indexed="23"/>
      </bottom>
      <diagonal/>
    </border>
    <border>
      <left style="double">
        <color indexed="55"/>
      </left>
      <right/>
      <top/>
      <bottom style="medium">
        <color indexed="55"/>
      </bottom>
      <diagonal/>
    </border>
    <border>
      <left style="thin">
        <color indexed="55"/>
      </left>
      <right style="dotted">
        <color indexed="23"/>
      </right>
      <top/>
      <bottom style="medium">
        <color indexed="55"/>
      </bottom>
      <diagonal/>
    </border>
    <border>
      <left style="dotted">
        <color indexed="23"/>
      </left>
      <right style="dotted">
        <color indexed="23"/>
      </right>
      <top/>
      <bottom style="medium">
        <color indexed="55"/>
      </bottom>
      <diagonal/>
    </border>
    <border>
      <left style="dotted">
        <color indexed="23"/>
      </left>
      <right style="double">
        <color indexed="55"/>
      </right>
      <top/>
      <bottom style="medium">
        <color indexed="55"/>
      </bottom>
      <diagonal/>
    </border>
    <border>
      <left/>
      <right style="dotted">
        <color indexed="23"/>
      </right>
      <top/>
      <bottom style="medium">
        <color indexed="55"/>
      </bottom>
      <diagonal/>
    </border>
    <border>
      <left style="dotted">
        <color indexed="23"/>
      </left>
      <right style="thin">
        <color indexed="55"/>
      </right>
      <top/>
      <bottom style="medium">
        <color indexed="55"/>
      </bottom>
      <diagonal/>
    </border>
    <border>
      <left style="double">
        <color indexed="55"/>
      </left>
      <right style="dotted">
        <color indexed="23"/>
      </right>
      <top/>
      <bottom style="medium">
        <color indexed="55"/>
      </bottom>
      <diagonal/>
    </border>
    <border>
      <left/>
      <right style="medium">
        <color indexed="55"/>
      </right>
      <top style="dotted">
        <color indexed="23"/>
      </top>
      <bottom style="medium">
        <color indexed="55"/>
      </bottom>
      <diagonal/>
    </border>
    <border>
      <left style="thin">
        <color indexed="55"/>
      </left>
      <right/>
      <top/>
      <bottom/>
      <diagonal/>
    </border>
    <border>
      <left style="medium">
        <color indexed="55"/>
      </left>
      <right/>
      <top style="medium">
        <color indexed="23"/>
      </top>
      <bottom style="medium">
        <color indexed="55"/>
      </bottom>
      <diagonal/>
    </border>
    <border>
      <left/>
      <right/>
      <top style="medium">
        <color indexed="23"/>
      </top>
      <bottom style="medium">
        <color indexed="55"/>
      </bottom>
      <diagonal/>
    </border>
    <border>
      <left style="double">
        <color indexed="55"/>
      </left>
      <right/>
      <top style="medium">
        <color indexed="23"/>
      </top>
      <bottom style="medium">
        <color indexed="55"/>
      </bottom>
      <diagonal/>
    </border>
    <border>
      <left style="thin">
        <color indexed="55"/>
      </left>
      <right/>
      <top style="medium">
        <color indexed="23"/>
      </top>
      <bottom style="medium">
        <color indexed="55"/>
      </bottom>
      <diagonal/>
    </border>
    <border>
      <left style="medium">
        <color indexed="55"/>
      </left>
      <right style="double">
        <color indexed="55"/>
      </right>
      <top style="medium">
        <color indexed="23"/>
      </top>
      <bottom style="medium">
        <color indexed="55"/>
      </bottom>
      <diagonal/>
    </border>
    <border>
      <left style="medium">
        <color indexed="55"/>
      </left>
      <right style="thin">
        <color indexed="55"/>
      </right>
      <top style="medium">
        <color indexed="23"/>
      </top>
      <bottom style="medium">
        <color indexed="55"/>
      </bottom>
      <diagonal/>
    </border>
    <border>
      <left/>
      <right style="medium">
        <color indexed="55"/>
      </right>
      <top style="medium">
        <color indexed="23"/>
      </top>
      <bottom style="medium">
        <color indexed="55"/>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double">
        <color indexed="64"/>
      </left>
      <right/>
      <top/>
      <bottom/>
      <diagonal/>
    </border>
    <border>
      <left style="double">
        <color indexed="64"/>
      </left>
      <right style="thin">
        <color indexed="64"/>
      </right>
      <top style="thin">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double">
        <color indexed="64"/>
      </top>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double">
        <color indexed="64"/>
      </right>
      <top style="thin">
        <color indexed="64"/>
      </top>
      <bottom/>
      <diagonal/>
    </border>
    <border>
      <left/>
      <right style="double">
        <color indexed="64"/>
      </right>
      <top style="thin">
        <color indexed="64"/>
      </top>
      <bottom/>
      <diagonal/>
    </border>
    <border>
      <left style="double">
        <color indexed="64"/>
      </left>
      <right style="double">
        <color indexed="64"/>
      </right>
      <top/>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style="double">
        <color indexed="64"/>
      </right>
      <top/>
      <bottom style="thin">
        <color indexed="64"/>
      </bottom>
      <diagonal/>
    </border>
    <border>
      <left style="dashed">
        <color indexed="64"/>
      </left>
      <right style="dashed">
        <color indexed="64"/>
      </right>
      <top style="thin">
        <color indexed="64"/>
      </top>
      <bottom/>
      <diagonal/>
    </border>
    <border>
      <left/>
      <right style="double">
        <color indexed="64"/>
      </right>
      <top/>
      <bottom/>
      <diagonal/>
    </border>
    <border>
      <left style="dashed">
        <color indexed="64"/>
      </left>
      <right style="dashed">
        <color indexed="64"/>
      </right>
      <top/>
      <bottom/>
      <diagonal/>
    </border>
    <border>
      <left style="dotted">
        <color indexed="64"/>
      </left>
      <right style="double">
        <color indexed="64"/>
      </right>
      <top/>
      <bottom/>
      <diagonal/>
    </border>
    <border>
      <left style="dotted">
        <color indexed="64"/>
      </left>
      <right/>
      <top/>
      <bottom style="thin">
        <color indexed="64"/>
      </bottom>
      <diagonal/>
    </border>
    <border>
      <left style="double">
        <color indexed="64"/>
      </left>
      <right style="double">
        <color indexed="64"/>
      </right>
      <top style="thin">
        <color indexed="64"/>
      </top>
      <bottom/>
      <diagonal/>
    </border>
    <border>
      <left style="dashed">
        <color indexed="64"/>
      </left>
      <right/>
      <top/>
      <bottom/>
      <diagonal/>
    </border>
    <border>
      <left style="dashed">
        <color indexed="64"/>
      </left>
      <right style="dashed">
        <color indexed="64"/>
      </right>
      <top/>
      <bottom style="thin">
        <color indexed="64"/>
      </bottom>
      <diagonal/>
    </border>
    <border>
      <left style="dashed">
        <color indexed="64"/>
      </left>
      <right/>
      <top style="thin">
        <color indexed="64"/>
      </top>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dotted">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ashed">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style="thin">
        <color indexed="64"/>
      </left>
      <right/>
      <top style="dashed">
        <color indexed="64"/>
      </top>
      <bottom/>
      <diagonal/>
    </border>
    <border>
      <left style="thin">
        <color indexed="64"/>
      </left>
      <right style="dashed">
        <color indexed="64"/>
      </right>
      <top style="dashed">
        <color indexed="64"/>
      </top>
      <bottom/>
      <diagonal/>
    </border>
    <border>
      <left style="double">
        <color auto="1"/>
      </left>
      <right style="thin">
        <color indexed="64"/>
      </right>
      <top style="double">
        <color auto="1"/>
      </top>
      <bottom/>
      <diagonal/>
    </border>
    <border>
      <left style="thin">
        <color indexed="64"/>
      </left>
      <right style="double">
        <color indexed="64"/>
      </right>
      <top style="double">
        <color auto="1"/>
      </top>
      <bottom/>
      <diagonal/>
    </border>
    <border>
      <left style="double">
        <color indexed="64"/>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
      <left style="thin">
        <color indexed="64"/>
      </left>
      <right style="double">
        <color indexed="64"/>
      </right>
      <top style="double">
        <color auto="1"/>
      </top>
      <bottom style="thin">
        <color indexed="64"/>
      </bottom>
      <diagonal/>
    </border>
    <border>
      <left style="double">
        <color indexed="64"/>
      </left>
      <right style="thin">
        <color indexed="64"/>
      </right>
      <top style="thin">
        <color indexed="64"/>
      </top>
      <bottom style="double">
        <color indexed="64"/>
      </bottom>
      <diagonal/>
    </border>
    <border>
      <left/>
      <right style="double">
        <color indexed="64"/>
      </right>
      <top style="thin">
        <color indexed="64"/>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23"/>
      </right>
      <top style="medium">
        <color indexed="55"/>
      </top>
      <bottom/>
      <diagonal/>
    </border>
    <border>
      <left/>
      <right/>
      <top style="medium">
        <color indexed="55"/>
      </top>
      <bottom style="thin">
        <color indexed="23"/>
      </bottom>
      <diagonal/>
    </border>
    <border>
      <left/>
      <right style="medium">
        <color indexed="23"/>
      </right>
      <top style="medium">
        <color indexed="55"/>
      </top>
      <bottom style="thin">
        <color indexed="23"/>
      </bottom>
      <diagonal/>
    </border>
    <border>
      <left style="medium">
        <color indexed="23"/>
      </left>
      <right/>
      <top style="medium">
        <color indexed="55"/>
      </top>
      <bottom style="thin">
        <color indexed="23"/>
      </bottom>
      <diagonal/>
    </border>
    <border>
      <left/>
      <right style="thin">
        <color indexed="23"/>
      </right>
      <top style="medium">
        <color indexed="55"/>
      </top>
      <bottom style="thin">
        <color indexed="23"/>
      </bottom>
      <diagonal/>
    </border>
    <border>
      <left style="thin">
        <color indexed="23"/>
      </left>
      <right style="medium">
        <color indexed="23"/>
      </right>
      <top style="medium">
        <color indexed="55"/>
      </top>
      <bottom style="thin">
        <color indexed="23"/>
      </bottom>
      <diagonal/>
    </border>
    <border>
      <left/>
      <right style="thin">
        <color indexed="23"/>
      </right>
      <top style="thin">
        <color indexed="23"/>
      </top>
      <bottom style="medium">
        <color indexed="55"/>
      </bottom>
      <diagonal/>
    </border>
    <border>
      <left/>
      <right style="thin">
        <color indexed="23"/>
      </right>
      <top/>
      <bottom style="medium">
        <color indexed="55"/>
      </bottom>
      <diagonal/>
    </border>
    <border>
      <left style="medium">
        <color indexed="55"/>
      </left>
      <right/>
      <top style="medium">
        <color indexed="55"/>
      </top>
      <bottom/>
      <diagonal/>
    </border>
    <border>
      <left style="dotted">
        <color indexed="23"/>
      </left>
      <right style="dotted">
        <color indexed="23"/>
      </right>
      <top style="medium">
        <color indexed="55"/>
      </top>
      <bottom/>
      <diagonal/>
    </border>
    <border>
      <left style="medium">
        <color indexed="55"/>
      </left>
      <right/>
      <top/>
      <bottom/>
      <diagonal/>
    </border>
    <border>
      <left style="medium">
        <color indexed="55"/>
      </left>
      <right/>
      <top/>
      <bottom style="medium">
        <color indexed="23"/>
      </bottom>
      <diagonal/>
    </border>
    <border>
      <left style="medium">
        <color indexed="55"/>
      </left>
      <right/>
      <top style="dotted">
        <color indexed="23"/>
      </top>
      <bottom style="medium">
        <color indexed="23"/>
      </bottom>
      <diagonal/>
    </border>
    <border>
      <left style="medium">
        <color indexed="55"/>
      </left>
      <right style="dotted">
        <color indexed="23"/>
      </right>
      <top/>
      <bottom style="dashed">
        <color indexed="55"/>
      </bottom>
      <diagonal/>
    </border>
    <border>
      <left style="medium">
        <color indexed="55"/>
      </left>
      <right/>
      <top style="dashed">
        <color indexed="55"/>
      </top>
      <bottom style="medium">
        <color indexed="23"/>
      </bottom>
      <diagonal/>
    </border>
    <border>
      <left/>
      <right/>
      <top style="dashed">
        <color indexed="55"/>
      </top>
      <bottom style="medium">
        <color indexed="23"/>
      </bottom>
      <diagonal/>
    </border>
    <border>
      <left style="dotted">
        <color indexed="23"/>
      </left>
      <right style="medium">
        <color indexed="55"/>
      </right>
      <top style="medium">
        <color indexed="23"/>
      </top>
      <bottom/>
      <diagonal/>
    </border>
    <border>
      <left style="medium">
        <color indexed="55"/>
      </left>
      <right/>
      <top style="dotted">
        <color indexed="55"/>
      </top>
      <bottom style="medium">
        <color indexed="55"/>
      </bottom>
      <diagonal/>
    </border>
    <border>
      <left style="medium">
        <color indexed="55"/>
      </left>
      <right style="dotted">
        <color indexed="23"/>
      </right>
      <top style="medium">
        <color indexed="55"/>
      </top>
      <bottom style="dotted">
        <color indexed="55"/>
      </bottom>
      <diagonal/>
    </border>
    <border>
      <left style="medium">
        <color indexed="55"/>
      </left>
      <right/>
      <top style="medium">
        <color indexed="23"/>
      </top>
      <bottom/>
      <diagonal/>
    </border>
    <border>
      <left style="medium">
        <color indexed="55"/>
      </left>
      <right/>
      <top/>
      <bottom style="dotted">
        <color indexed="23"/>
      </bottom>
      <diagonal/>
    </border>
    <border>
      <left style="medium">
        <color indexed="55"/>
      </left>
      <right style="dotted">
        <color indexed="23"/>
      </right>
      <top/>
      <bottom style="dotted">
        <color indexed="55"/>
      </bottom>
      <diagonal/>
    </border>
    <border>
      <left/>
      <right/>
      <top style="dotted">
        <color indexed="55"/>
      </top>
      <bottom style="medium">
        <color indexed="55"/>
      </bottom>
      <diagonal/>
    </border>
    <border>
      <left/>
      <right style="dotted">
        <color indexed="23"/>
      </right>
      <top style="dotted">
        <color indexed="55"/>
      </top>
      <bottom style="medium">
        <color indexed="55"/>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dotted">
        <color indexed="64"/>
      </right>
      <top style="thin">
        <color indexed="64"/>
      </top>
      <bottom/>
      <diagonal/>
    </border>
    <border>
      <left/>
      <right/>
      <top style="thin">
        <color indexed="64"/>
      </top>
      <bottom style="dotted">
        <color indexed="64"/>
      </bottom>
      <diagonal/>
    </border>
    <border>
      <left style="dotted">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right/>
      <top style="medium">
        <color auto="1"/>
      </top>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right style="dotted">
        <color indexed="64"/>
      </right>
      <top style="dotted">
        <color indexed="64"/>
      </top>
      <bottom style="medium">
        <color indexed="64"/>
      </bottom>
      <diagonal/>
    </border>
    <border>
      <left style="dotted">
        <color indexed="64"/>
      </left>
      <right style="medium">
        <color indexed="64"/>
      </right>
      <top/>
      <bottom style="medium">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dotted">
        <color indexed="64"/>
      </right>
      <top style="medium">
        <color indexed="64"/>
      </top>
      <bottom/>
      <diagonal/>
    </border>
    <border>
      <left/>
      <right style="dotted">
        <color indexed="64"/>
      </right>
      <top style="medium">
        <color indexed="64"/>
      </top>
      <bottom/>
      <diagonal/>
    </border>
    <border>
      <left/>
      <right style="medium">
        <color indexed="64"/>
      </right>
      <top style="medium">
        <color indexed="64"/>
      </top>
      <bottom/>
      <diagonal/>
    </border>
    <border>
      <left style="dotted">
        <color indexed="64"/>
      </left>
      <right style="dotted">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dotted">
        <color indexed="64"/>
      </right>
      <top/>
      <bottom/>
      <diagonal/>
    </border>
    <border>
      <left/>
      <right style="dotted">
        <color indexed="64"/>
      </right>
      <top/>
      <bottom/>
      <diagonal/>
    </border>
    <border>
      <left style="dotted">
        <color indexed="64"/>
      </left>
      <right style="dotted">
        <color indexed="64"/>
      </right>
      <top/>
      <bottom/>
      <diagonal/>
    </border>
    <border>
      <left style="medium">
        <color indexed="64"/>
      </left>
      <right style="dotted">
        <color indexed="64"/>
      </right>
      <top/>
      <bottom style="thin">
        <color indexed="64"/>
      </bottom>
      <diagonal/>
    </border>
    <border>
      <left/>
      <right style="dotted">
        <color indexed="64"/>
      </right>
      <top/>
      <bottom style="thin">
        <color indexed="64"/>
      </bottom>
      <diagonal/>
    </border>
    <border>
      <left style="medium">
        <color indexed="64"/>
      </left>
      <right style="medium">
        <color indexed="64"/>
      </right>
      <top style="thin">
        <color indexed="64"/>
      </top>
      <bottom/>
      <diagonal/>
    </border>
    <border>
      <left/>
      <right style="dotted">
        <color indexed="64"/>
      </right>
      <top style="thin">
        <color indexed="64"/>
      </top>
      <bottom/>
      <diagonal/>
    </border>
    <border>
      <left style="dashed">
        <color indexed="64"/>
      </left>
      <right style="medium">
        <color indexed="64"/>
      </right>
      <top style="thin">
        <color indexed="64"/>
      </top>
      <bottom/>
      <diagonal/>
    </border>
    <border>
      <left style="dotted">
        <color indexed="64"/>
      </left>
      <right/>
      <top style="thin">
        <color indexed="64"/>
      </top>
      <bottom/>
      <diagonal/>
    </border>
    <border>
      <left style="dotted">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top/>
      <bottom/>
      <diagonal/>
    </border>
    <border>
      <left style="dotted">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tted">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dashed">
        <color indexed="64"/>
      </left>
      <right style="medium">
        <color indexed="64"/>
      </right>
      <top style="medium">
        <color indexed="64"/>
      </top>
      <bottom/>
      <diagonal/>
    </border>
    <border>
      <left style="dashed">
        <color auto="1"/>
      </left>
      <right/>
      <top style="medium">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ashed">
        <color indexed="64"/>
      </right>
      <top/>
      <bottom/>
      <diagonal/>
    </border>
    <border>
      <left style="dashed">
        <color indexed="64"/>
      </left>
      <right style="dotted">
        <color indexed="64"/>
      </right>
      <top/>
      <bottom/>
      <diagonal/>
    </border>
    <border>
      <left style="dotted">
        <color indexed="64"/>
      </left>
      <right style="medium">
        <color indexed="64"/>
      </right>
      <top/>
      <bottom/>
      <diagonal/>
    </border>
    <border>
      <left style="dashed">
        <color indexed="64"/>
      </left>
      <right style="medium">
        <color indexed="64"/>
      </right>
      <top/>
      <bottom/>
      <diagonal/>
    </border>
    <border>
      <left style="medium">
        <color indexed="64"/>
      </left>
      <right style="dashed">
        <color indexed="64"/>
      </right>
      <top style="medium">
        <color indexed="64"/>
      </top>
      <bottom style="medium">
        <color indexed="64"/>
      </bottom>
      <diagonal/>
    </border>
    <border>
      <left style="medium">
        <color indexed="64"/>
      </left>
      <right style="dashed">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dashed">
        <color indexed="64"/>
      </left>
      <right/>
      <top/>
      <bottom style="medium">
        <color indexed="64"/>
      </bottom>
      <diagonal/>
    </border>
    <border>
      <left/>
      <right style="dotted">
        <color indexed="64"/>
      </right>
      <top style="medium">
        <color indexed="64"/>
      </top>
      <bottom style="medium">
        <color indexed="64"/>
      </bottom>
      <diagonal/>
    </border>
    <border>
      <left/>
      <right/>
      <top style="dashed">
        <color indexed="64"/>
      </top>
      <bottom style="thin">
        <color indexed="64"/>
      </bottom>
      <diagonal/>
    </border>
    <border>
      <left/>
      <right style="dashed">
        <color indexed="64"/>
      </right>
      <top/>
      <bottom style="medium">
        <color indexed="64"/>
      </bottom>
      <diagonal/>
    </border>
    <border>
      <left style="dashed">
        <color indexed="64"/>
      </left>
      <right style="dotted">
        <color indexed="64"/>
      </right>
      <top/>
      <bottom style="medium">
        <color indexed="64"/>
      </bottom>
      <diagonal/>
    </border>
    <border>
      <left style="dotted">
        <color indexed="64"/>
      </left>
      <right/>
      <top style="medium">
        <color indexed="64"/>
      </top>
      <bottom/>
      <diagonal/>
    </border>
    <border>
      <left style="dotted">
        <color indexed="64"/>
      </left>
      <right style="dotted">
        <color indexed="64"/>
      </right>
      <top style="medium">
        <color indexed="64"/>
      </top>
      <bottom style="thin">
        <color indexed="64"/>
      </bottom>
      <diagonal/>
    </border>
    <border>
      <left style="dotted">
        <color indexed="64"/>
      </left>
      <right style="medium">
        <color indexed="64"/>
      </right>
      <top style="medium">
        <color indexed="64"/>
      </top>
      <bottom style="thin">
        <color indexed="64"/>
      </bottom>
      <diagonal/>
    </border>
    <border>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31">
    <xf numFmtId="0" fontId="0" fillId="0" borderId="0"/>
    <xf numFmtId="164" fontId="1" fillId="0" borderId="0" applyFont="0" applyFill="0" applyBorder="0" applyAlignment="0" applyProtection="0"/>
    <xf numFmtId="167" fontId="10" fillId="0" borderId="0"/>
    <xf numFmtId="9" fontId="10" fillId="0" borderId="0" applyFont="0" applyFill="0" applyBorder="0" applyAlignment="0" applyProtection="0"/>
    <xf numFmtId="168" fontId="10" fillId="0" borderId="0" applyFont="0" applyFill="0" applyBorder="0" applyAlignment="0" applyProtection="0"/>
    <xf numFmtId="164" fontId="10" fillId="0" borderId="0" applyFont="0" applyFill="0" applyBorder="0" applyAlignment="0" applyProtection="0"/>
    <xf numFmtId="167" fontId="35" fillId="0" borderId="0"/>
    <xf numFmtId="168" fontId="10" fillId="0" borderId="0" applyFont="0" applyFill="0" applyBorder="0" applyAlignment="0" applyProtection="0"/>
    <xf numFmtId="167" fontId="10" fillId="0" borderId="0"/>
    <xf numFmtId="9" fontId="10" fillId="0" borderId="0" applyFont="0" applyFill="0" applyBorder="0" applyAlignment="0" applyProtection="0"/>
    <xf numFmtId="9" fontId="10" fillId="0" borderId="0" applyFont="0" applyFill="0" applyBorder="0" applyAlignment="0" applyProtection="0"/>
    <xf numFmtId="167" fontId="73" fillId="0" borderId="0"/>
    <xf numFmtId="167" fontId="10" fillId="0" borderId="0"/>
    <xf numFmtId="167" fontId="74" fillId="23" borderId="0" applyNumberFormat="0" applyBorder="0" applyAlignment="0" applyProtection="0"/>
    <xf numFmtId="167" fontId="74" fillId="24" borderId="0" applyNumberFormat="0" applyBorder="0" applyAlignment="0" applyProtection="0"/>
    <xf numFmtId="167" fontId="74" fillId="25" borderId="0" applyNumberFormat="0" applyBorder="0" applyAlignment="0" applyProtection="0"/>
    <xf numFmtId="167" fontId="74" fillId="26" borderId="0" applyNumberFormat="0" applyBorder="0" applyAlignment="0" applyProtection="0"/>
    <xf numFmtId="167" fontId="74" fillId="27" borderId="0" applyNumberFormat="0" applyBorder="0" applyAlignment="0" applyProtection="0"/>
    <xf numFmtId="167" fontId="74" fillId="28" borderId="0" applyNumberFormat="0" applyBorder="0" applyAlignment="0" applyProtection="0"/>
    <xf numFmtId="167" fontId="74" fillId="23" borderId="0" applyNumberFormat="0" applyBorder="0" applyAlignment="0" applyProtection="0"/>
    <xf numFmtId="167" fontId="26" fillId="23" borderId="0" applyNumberFormat="0" applyBorder="0" applyAlignment="0" applyProtection="0"/>
    <xf numFmtId="167" fontId="74" fillId="24" borderId="0" applyNumberFormat="0" applyBorder="0" applyAlignment="0" applyProtection="0"/>
    <xf numFmtId="167" fontId="26" fillId="24" borderId="0" applyNumberFormat="0" applyBorder="0" applyAlignment="0" applyProtection="0"/>
    <xf numFmtId="167" fontId="74" fillId="25" borderId="0" applyNumberFormat="0" applyBorder="0" applyAlignment="0" applyProtection="0"/>
    <xf numFmtId="167" fontId="26" fillId="25" borderId="0" applyNumberFormat="0" applyBorder="0" applyAlignment="0" applyProtection="0"/>
    <xf numFmtId="167" fontId="74" fillId="26" borderId="0" applyNumberFormat="0" applyBorder="0" applyAlignment="0" applyProtection="0"/>
    <xf numFmtId="167" fontId="26" fillId="26" borderId="0" applyNumberFormat="0" applyBorder="0" applyAlignment="0" applyProtection="0"/>
    <xf numFmtId="167" fontId="74" fillId="27" borderId="0" applyNumberFormat="0" applyBorder="0" applyAlignment="0" applyProtection="0"/>
    <xf numFmtId="167" fontId="26" fillId="27" borderId="0" applyNumberFormat="0" applyBorder="0" applyAlignment="0" applyProtection="0"/>
    <xf numFmtId="167" fontId="74" fillId="28" borderId="0" applyNumberFormat="0" applyBorder="0" applyAlignment="0" applyProtection="0"/>
    <xf numFmtId="167" fontId="26" fillId="28" borderId="0" applyNumberFormat="0" applyBorder="0" applyAlignment="0" applyProtection="0"/>
    <xf numFmtId="167" fontId="74" fillId="29" borderId="0" applyNumberFormat="0" applyBorder="0" applyAlignment="0" applyProtection="0"/>
    <xf numFmtId="167" fontId="74" fillId="30" borderId="0" applyNumberFormat="0" applyBorder="0" applyAlignment="0" applyProtection="0"/>
    <xf numFmtId="167" fontId="74" fillId="31" borderId="0" applyNumberFormat="0" applyBorder="0" applyAlignment="0" applyProtection="0"/>
    <xf numFmtId="167" fontId="74" fillId="26" borderId="0" applyNumberFormat="0" applyBorder="0" applyAlignment="0" applyProtection="0"/>
    <xf numFmtId="167" fontId="74" fillId="29" borderId="0" applyNumberFormat="0" applyBorder="0" applyAlignment="0" applyProtection="0"/>
    <xf numFmtId="167" fontId="74" fillId="32" borderId="0" applyNumberFormat="0" applyBorder="0" applyAlignment="0" applyProtection="0"/>
    <xf numFmtId="167" fontId="74" fillId="29" borderId="0" applyNumberFormat="0" applyBorder="0" applyAlignment="0" applyProtection="0"/>
    <xf numFmtId="167" fontId="26" fillId="29" borderId="0" applyNumberFormat="0" applyBorder="0" applyAlignment="0" applyProtection="0"/>
    <xf numFmtId="167" fontId="74" fillId="30" borderId="0" applyNumberFormat="0" applyBorder="0" applyAlignment="0" applyProtection="0"/>
    <xf numFmtId="167" fontId="26" fillId="30" borderId="0" applyNumberFormat="0" applyBorder="0" applyAlignment="0" applyProtection="0"/>
    <xf numFmtId="167" fontId="74" fillId="31" borderId="0" applyNumberFormat="0" applyBorder="0" applyAlignment="0" applyProtection="0"/>
    <xf numFmtId="167" fontId="26" fillId="31" borderId="0" applyNumberFormat="0" applyBorder="0" applyAlignment="0" applyProtection="0"/>
    <xf numFmtId="167" fontId="74" fillId="26" borderId="0" applyNumberFormat="0" applyBorder="0" applyAlignment="0" applyProtection="0"/>
    <xf numFmtId="167" fontId="26" fillId="26" borderId="0" applyNumberFormat="0" applyBorder="0" applyAlignment="0" applyProtection="0"/>
    <xf numFmtId="167" fontId="74" fillId="29" borderId="0" applyNumberFormat="0" applyBorder="0" applyAlignment="0" applyProtection="0"/>
    <xf numFmtId="167" fontId="26" fillId="29" borderId="0" applyNumberFormat="0" applyBorder="0" applyAlignment="0" applyProtection="0"/>
    <xf numFmtId="167" fontId="74" fillId="32" borderId="0" applyNumberFormat="0" applyBorder="0" applyAlignment="0" applyProtection="0"/>
    <xf numFmtId="167" fontId="26" fillId="32" borderId="0" applyNumberFormat="0" applyBorder="0" applyAlignment="0" applyProtection="0"/>
    <xf numFmtId="167" fontId="75" fillId="33" borderId="0" applyNumberFormat="0" applyBorder="0" applyAlignment="0" applyProtection="0"/>
    <xf numFmtId="167" fontId="75" fillId="30" borderId="0" applyNumberFormat="0" applyBorder="0" applyAlignment="0" applyProtection="0"/>
    <xf numFmtId="167" fontId="75" fillId="31" borderId="0" applyNumberFormat="0" applyBorder="0" applyAlignment="0" applyProtection="0"/>
    <xf numFmtId="167" fontId="75" fillId="34" borderId="0" applyNumberFormat="0" applyBorder="0" applyAlignment="0" applyProtection="0"/>
    <xf numFmtId="167" fontId="75" fillId="35" borderId="0" applyNumberFormat="0" applyBorder="0" applyAlignment="0" applyProtection="0"/>
    <xf numFmtId="167" fontId="75" fillId="36" borderId="0" applyNumberFormat="0" applyBorder="0" applyAlignment="0" applyProtection="0"/>
    <xf numFmtId="167" fontId="75" fillId="33" borderId="0" applyNumberFormat="0" applyBorder="0" applyAlignment="0" applyProtection="0"/>
    <xf numFmtId="167" fontId="30" fillId="33" borderId="0" applyNumberFormat="0" applyBorder="0" applyAlignment="0" applyProtection="0"/>
    <xf numFmtId="167" fontId="75" fillId="30" borderId="0" applyNumberFormat="0" applyBorder="0" applyAlignment="0" applyProtection="0"/>
    <xf numFmtId="167" fontId="30" fillId="30" borderId="0" applyNumberFormat="0" applyBorder="0" applyAlignment="0" applyProtection="0"/>
    <xf numFmtId="167" fontId="75" fillId="31" borderId="0" applyNumberFormat="0" applyBorder="0" applyAlignment="0" applyProtection="0"/>
    <xf numFmtId="167" fontId="30" fillId="31" borderId="0" applyNumberFormat="0" applyBorder="0" applyAlignment="0" applyProtection="0"/>
    <xf numFmtId="167" fontId="75" fillId="34" borderId="0" applyNumberFormat="0" applyBorder="0" applyAlignment="0" applyProtection="0"/>
    <xf numFmtId="167" fontId="30" fillId="34" borderId="0" applyNumberFormat="0" applyBorder="0" applyAlignment="0" applyProtection="0"/>
    <xf numFmtId="167" fontId="75" fillId="35" borderId="0" applyNumberFormat="0" applyBorder="0" applyAlignment="0" applyProtection="0"/>
    <xf numFmtId="167" fontId="30" fillId="35" borderId="0" applyNumberFormat="0" applyBorder="0" applyAlignment="0" applyProtection="0"/>
    <xf numFmtId="167" fontId="75" fillId="36" borderId="0" applyNumberFormat="0" applyBorder="0" applyAlignment="0" applyProtection="0"/>
    <xf numFmtId="167" fontId="30" fillId="36" borderId="0" applyNumberFormat="0" applyBorder="0" applyAlignment="0" applyProtection="0"/>
    <xf numFmtId="167" fontId="75" fillId="37" borderId="0" applyNumberFormat="0" applyBorder="0" applyAlignment="0" applyProtection="0"/>
    <xf numFmtId="167" fontId="75" fillId="38" borderId="0" applyNumberFormat="0" applyBorder="0" applyAlignment="0" applyProtection="0"/>
    <xf numFmtId="167" fontId="75" fillId="39" borderId="0" applyNumberFormat="0" applyBorder="0" applyAlignment="0" applyProtection="0"/>
    <xf numFmtId="167" fontId="75" fillId="34" borderId="0" applyNumberFormat="0" applyBorder="0" applyAlignment="0" applyProtection="0"/>
    <xf numFmtId="167" fontId="75" fillId="35" borderId="0" applyNumberFormat="0" applyBorder="0" applyAlignment="0" applyProtection="0"/>
    <xf numFmtId="167" fontId="75" fillId="40" borderId="0" applyNumberFormat="0" applyBorder="0" applyAlignment="0" applyProtection="0"/>
    <xf numFmtId="167" fontId="76" fillId="24" borderId="0" applyNumberFormat="0" applyBorder="0" applyAlignment="0" applyProtection="0"/>
    <xf numFmtId="167" fontId="77" fillId="25" borderId="0" applyNumberFormat="0" applyBorder="0" applyAlignment="0" applyProtection="0"/>
    <xf numFmtId="167" fontId="78" fillId="25" borderId="0" applyNumberFormat="0" applyBorder="0" applyAlignment="0" applyProtection="0"/>
    <xf numFmtId="167" fontId="79" fillId="41" borderId="430" applyNumberFormat="0" applyAlignment="0" applyProtection="0"/>
    <xf numFmtId="167" fontId="79" fillId="41" borderId="430" applyNumberFormat="0" applyAlignment="0" applyProtection="0"/>
    <xf numFmtId="167" fontId="80" fillId="41" borderId="430" applyNumberFormat="0" applyAlignment="0" applyProtection="0"/>
    <xf numFmtId="167" fontId="81" fillId="0" borderId="0"/>
    <xf numFmtId="167" fontId="82" fillId="42" borderId="431" applyNumberFormat="0" applyAlignment="0" applyProtection="0"/>
    <xf numFmtId="167" fontId="68" fillId="42" borderId="431" applyNumberFormat="0" applyAlignment="0" applyProtection="0"/>
    <xf numFmtId="167" fontId="83" fillId="0" borderId="432" applyNumberFormat="0" applyFill="0" applyAlignment="0" applyProtection="0"/>
    <xf numFmtId="167" fontId="84" fillId="0" borderId="432" applyNumberFormat="0" applyFill="0" applyAlignment="0" applyProtection="0"/>
    <xf numFmtId="167" fontId="82" fillId="42" borderId="431" applyNumberFormat="0" applyAlignment="0" applyProtection="0"/>
    <xf numFmtId="179" fontId="85" fillId="0" borderId="0"/>
    <xf numFmtId="179" fontId="85" fillId="0" borderId="0"/>
    <xf numFmtId="179" fontId="85" fillId="0" borderId="0"/>
    <xf numFmtId="179" fontId="85" fillId="0" borderId="0"/>
    <xf numFmtId="179" fontId="85" fillId="0" borderId="0"/>
    <xf numFmtId="179" fontId="85" fillId="0" borderId="0"/>
    <xf numFmtId="179" fontId="85" fillId="0" borderId="0"/>
    <xf numFmtId="179" fontId="85" fillId="0" borderId="0"/>
    <xf numFmtId="180" fontId="86" fillId="0" borderId="0">
      <protection locked="0"/>
    </xf>
    <xf numFmtId="167" fontId="87" fillId="0" borderId="0" applyNumberFormat="0" applyFill="0" applyBorder="0" applyAlignment="0" applyProtection="0"/>
    <xf numFmtId="167" fontId="88" fillId="0" borderId="0" applyNumberFormat="0" applyFill="0" applyBorder="0" applyAlignment="0" applyProtection="0"/>
    <xf numFmtId="167" fontId="75" fillId="37" borderId="0" applyNumberFormat="0" applyBorder="0" applyAlignment="0" applyProtection="0"/>
    <xf numFmtId="167" fontId="30" fillId="37" borderId="0" applyNumberFormat="0" applyBorder="0" applyAlignment="0" applyProtection="0"/>
    <xf numFmtId="167" fontId="75" fillId="38" borderId="0" applyNumberFormat="0" applyBorder="0" applyAlignment="0" applyProtection="0"/>
    <xf numFmtId="167" fontId="30" fillId="38" borderId="0" applyNumberFormat="0" applyBorder="0" applyAlignment="0" applyProtection="0"/>
    <xf numFmtId="167" fontId="75" fillId="39" borderId="0" applyNumberFormat="0" applyBorder="0" applyAlignment="0" applyProtection="0"/>
    <xf numFmtId="167" fontId="30" fillId="39" borderId="0" applyNumberFormat="0" applyBorder="0" applyAlignment="0" applyProtection="0"/>
    <xf numFmtId="167" fontId="75" fillId="34" borderId="0" applyNumberFormat="0" applyBorder="0" applyAlignment="0" applyProtection="0"/>
    <xf numFmtId="167" fontId="30" fillId="34" borderId="0" applyNumberFormat="0" applyBorder="0" applyAlignment="0" applyProtection="0"/>
    <xf numFmtId="167" fontId="75" fillId="35" borderId="0" applyNumberFormat="0" applyBorder="0" applyAlignment="0" applyProtection="0"/>
    <xf numFmtId="167" fontId="30" fillId="35" borderId="0" applyNumberFormat="0" applyBorder="0" applyAlignment="0" applyProtection="0"/>
    <xf numFmtId="167" fontId="75" fillId="40" borderId="0" applyNumberFormat="0" applyBorder="0" applyAlignment="0" applyProtection="0"/>
    <xf numFmtId="167" fontId="30" fillId="40" borderId="0" applyNumberFormat="0" applyBorder="0" applyAlignment="0" applyProtection="0"/>
    <xf numFmtId="167" fontId="89" fillId="28" borderId="430" applyNumberFormat="0" applyAlignment="0" applyProtection="0"/>
    <xf numFmtId="167" fontId="90" fillId="28" borderId="430" applyNumberFormat="0" applyAlignment="0" applyProtection="0"/>
    <xf numFmtId="167" fontId="10" fillId="0" borderId="0"/>
    <xf numFmtId="167" fontId="73"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91" fillId="0" borderId="0" applyNumberFormat="0" applyFill="0" applyBorder="0" applyAlignment="0" applyProtection="0"/>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1" fontId="86" fillId="0" borderId="0">
      <protection locked="0"/>
    </xf>
    <xf numFmtId="182" fontId="86" fillId="0" borderId="0">
      <protection locked="0"/>
    </xf>
    <xf numFmtId="167" fontId="92" fillId="0" borderId="0" applyNumberFormat="0" applyFill="0" applyBorder="0" applyAlignment="0" applyProtection="0">
      <alignment vertical="top"/>
      <protection locked="0"/>
    </xf>
    <xf numFmtId="167" fontId="93" fillId="0" borderId="433" applyNumberFormat="0" applyFill="0" applyAlignment="0" applyProtection="0"/>
    <xf numFmtId="167" fontId="94" fillId="0" borderId="434" applyNumberFormat="0" applyFill="0" applyAlignment="0" applyProtection="0"/>
    <xf numFmtId="167" fontId="87" fillId="0" borderId="435" applyNumberFormat="0" applyFill="0" applyAlignment="0" applyProtection="0"/>
    <xf numFmtId="167" fontId="87" fillId="0" borderId="435" applyNumberFormat="0" applyFill="0" applyAlignment="0" applyProtection="0"/>
    <xf numFmtId="183" fontId="95" fillId="0" borderId="0">
      <protection locked="0"/>
    </xf>
    <xf numFmtId="183" fontId="95" fillId="0" borderId="0">
      <protection locked="0"/>
    </xf>
    <xf numFmtId="167" fontId="96" fillId="0" borderId="0" applyNumberFormat="0" applyFill="0" applyBorder="0" applyAlignment="0" applyProtection="0">
      <alignment vertical="top"/>
      <protection locked="0"/>
    </xf>
    <xf numFmtId="167" fontId="97" fillId="0" borderId="0" applyNumberFormat="0" applyFill="0" applyBorder="0" applyAlignment="0" applyProtection="0">
      <alignment vertical="top"/>
      <protection locked="0"/>
    </xf>
    <xf numFmtId="167" fontId="97" fillId="0" borderId="0" applyNumberFormat="0" applyFill="0" applyBorder="0" applyAlignment="0" applyProtection="0">
      <alignment vertical="top"/>
      <protection locked="0"/>
    </xf>
    <xf numFmtId="167" fontId="98" fillId="0" borderId="0" applyNumberFormat="0" applyFill="0" applyBorder="0" applyAlignment="0" applyProtection="0">
      <alignment vertical="top"/>
      <protection locked="0"/>
    </xf>
    <xf numFmtId="167" fontId="76" fillId="24" borderId="0" applyNumberFormat="0" applyBorder="0" applyAlignment="0" applyProtection="0"/>
    <xf numFmtId="167" fontId="99" fillId="24" borderId="0" applyNumberFormat="0" applyBorder="0" applyAlignment="0" applyProtection="0"/>
    <xf numFmtId="167" fontId="100" fillId="0" borderId="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168" fontId="10"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179"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9" fontId="10" fillId="0" borderId="0" applyFont="0" applyFill="0" applyBorder="0" applyAlignment="0" applyProtection="0"/>
    <xf numFmtId="168" fontId="10" fillId="0" borderId="0" applyFont="0" applyFill="0" applyBorder="0" applyAlignment="0" applyProtection="0"/>
    <xf numFmtId="185" fontId="10" fillId="0" borderId="0" applyFont="0" applyFill="0" applyBorder="0" applyAlignment="0" applyProtection="0"/>
    <xf numFmtId="168" fontId="10" fillId="0" borderId="0" applyFont="0" applyFill="0" applyBorder="0" applyAlignment="0" applyProtection="0"/>
    <xf numFmtId="185"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6" fontId="10" fillId="0" borderId="0" applyFont="0" applyFill="0" applyBorder="0" applyAlignment="0" applyProtection="0"/>
    <xf numFmtId="187" fontId="10" fillId="0" borderId="0" applyFont="0" applyFill="0" applyBorder="0" applyAlignment="0" applyProtection="0"/>
    <xf numFmtId="164" fontId="10" fillId="0" borderId="0" applyFont="0" applyFill="0" applyBorder="0" applyAlignment="0" applyProtection="0"/>
    <xf numFmtId="187" fontId="10" fillId="0" borderId="0" applyFont="0" applyFill="0" applyBorder="0" applyAlignment="0" applyProtection="0"/>
    <xf numFmtId="186" fontId="10" fillId="0" borderId="0" applyFont="0" applyFill="0" applyBorder="0" applyAlignment="0" applyProtection="0"/>
    <xf numFmtId="188"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64"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85" fontId="10" fillId="0" borderId="0" applyFont="0" applyFill="0" applyBorder="0" applyAlignment="0" applyProtection="0"/>
    <xf numFmtId="167" fontId="10" fillId="0" borderId="0" applyFont="0" applyFill="0" applyBorder="0" applyAlignment="0" applyProtection="0"/>
    <xf numFmtId="185" fontId="10" fillId="0" borderId="0" applyFont="0" applyFill="0" applyBorder="0" applyAlignment="0" applyProtection="0"/>
    <xf numFmtId="189" fontId="10" fillId="0" borderId="0" applyFont="0" applyFill="0" applyBorder="0" applyAlignment="0" applyProtection="0"/>
    <xf numFmtId="17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8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88" fontId="10" fillId="0" borderId="0" applyFont="0" applyFill="0" applyBorder="0" applyAlignment="0" applyProtection="0"/>
    <xf numFmtId="168" fontId="10" fillId="0" borderId="0" applyFont="0" applyFill="0" applyBorder="0" applyAlignment="0" applyProtection="0"/>
    <xf numFmtId="184" fontId="10" fillId="0" borderId="0" applyFont="0" applyFill="0" applyBorder="0" applyAlignment="0" applyProtection="0"/>
    <xf numFmtId="190" fontId="10" fillId="0" borderId="0" applyFont="0" applyFill="0" applyBorder="0" applyAlignment="0" applyProtection="0"/>
    <xf numFmtId="191" fontId="10" fillId="0" borderId="0" applyFont="0" applyFill="0" applyBorder="0" applyAlignment="0" applyProtection="0"/>
    <xf numFmtId="167" fontId="101" fillId="43" borderId="0" applyNumberFormat="0" applyBorder="0" applyAlignment="0" applyProtection="0"/>
    <xf numFmtId="167" fontId="102" fillId="43" borderId="0" applyNumberFormat="0" applyBorder="0" applyAlignment="0" applyProtection="0"/>
    <xf numFmtId="167" fontId="103" fillId="0" borderId="0"/>
    <xf numFmtId="167" fontId="104" fillId="0" borderId="436"/>
    <xf numFmtId="167" fontId="10" fillId="0" borderId="0" applyBorder="0"/>
    <xf numFmtId="167" fontId="10" fillId="0" borderId="0"/>
    <xf numFmtId="167" fontId="10" fillId="0" borderId="0" applyBorder="0"/>
    <xf numFmtId="167" fontId="10" fillId="0" borderId="0"/>
    <xf numFmtId="0" fontId="10" fillId="0" borderId="0"/>
    <xf numFmtId="167" fontId="10" fillId="0" borderId="0"/>
    <xf numFmtId="167" fontId="74" fillId="0" borderId="0"/>
    <xf numFmtId="167" fontId="74" fillId="0" borderId="0"/>
    <xf numFmtId="167" fontId="10" fillId="0" borderId="0"/>
    <xf numFmtId="167" fontId="10" fillId="0" borderId="0"/>
    <xf numFmtId="167" fontId="1" fillId="0" borderId="0"/>
    <xf numFmtId="167" fontId="1" fillId="0" borderId="0"/>
    <xf numFmtId="167" fontId="10" fillId="0" borderId="0"/>
    <xf numFmtId="167" fontId="10" fillId="0" borderId="0"/>
    <xf numFmtId="167" fontId="10" fillId="0" borderId="0"/>
    <xf numFmtId="167" fontId="10" fillId="0" borderId="0"/>
    <xf numFmtId="167" fontId="73" fillId="0" borderId="0"/>
    <xf numFmtId="167" fontId="10" fillId="0" borderId="0"/>
    <xf numFmtId="167" fontId="10" fillId="0" borderId="0"/>
    <xf numFmtId="167" fontId="10" fillId="0" borderId="0" applyBorder="0"/>
    <xf numFmtId="167" fontId="1" fillId="0" borderId="0"/>
    <xf numFmtId="167" fontId="10" fillId="0" borderId="0"/>
    <xf numFmtId="167" fontId="10" fillId="0" borderId="0"/>
    <xf numFmtId="167" fontId="10" fillId="0" borderId="0" applyBorder="0"/>
    <xf numFmtId="167" fontId="10" fillId="0" borderId="0" applyBorder="0"/>
    <xf numFmtId="167" fontId="10" fillId="0" borderId="0"/>
    <xf numFmtId="167" fontId="10" fillId="0" borderId="0"/>
    <xf numFmtId="167" fontId="10" fillId="0" borderId="0" applyBorder="0"/>
    <xf numFmtId="167" fontId="10" fillId="44" borderId="437" applyNumberFormat="0" applyFont="0" applyAlignment="0" applyProtection="0"/>
    <xf numFmtId="167" fontId="10" fillId="44" borderId="437" applyNumberFormat="0" applyFont="0" applyAlignment="0" applyProtection="0"/>
    <xf numFmtId="2" fontId="10" fillId="45" borderId="1" applyFont="0" applyFill="0" applyBorder="0" applyProtection="0">
      <alignment horizontal="center" vertical="center"/>
    </xf>
    <xf numFmtId="2" fontId="10" fillId="45" borderId="1" applyFont="0" applyFill="0" applyBorder="0" applyProtection="0">
      <alignment horizontal="center" vertical="center"/>
    </xf>
    <xf numFmtId="167" fontId="105" fillId="41" borderId="438" applyNumberFormat="0" applyAlignment="0" applyProtection="0"/>
    <xf numFmtId="167" fontId="10" fillId="0" borderId="0">
      <protection locked="0"/>
    </xf>
    <xf numFmtId="167" fontId="10" fillId="0" borderId="0">
      <protection locked="0"/>
    </xf>
    <xf numFmtId="167" fontId="69" fillId="0" borderId="0">
      <protection locked="0"/>
    </xf>
    <xf numFmtId="167" fontId="10" fillId="0" borderId="0">
      <protection locked="0"/>
    </xf>
    <xf numFmtId="167" fontId="10" fillId="0" borderId="0">
      <protection locked="0"/>
    </xf>
    <xf numFmtId="167" fontId="7" fillId="0" borderId="0">
      <protection locked="0"/>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7" fontId="105" fillId="41" borderId="438" applyNumberFormat="0" applyAlignment="0" applyProtection="0"/>
    <xf numFmtId="167" fontId="106" fillId="41" borderId="438" applyNumberFormat="0" applyAlignment="0" applyProtection="0"/>
    <xf numFmtId="4" fontId="25" fillId="0" borderId="0" applyNumberFormat="0" applyProtection="0">
      <alignment horizontal="left" vertical="center" indent="1"/>
    </xf>
    <xf numFmtId="4" fontId="11" fillId="0" borderId="0" applyNumberFormat="0" applyProtection="0">
      <alignment horizontal="left" vertical="center" indent="1"/>
    </xf>
    <xf numFmtId="4" fontId="31" fillId="0" borderId="0" applyNumberFormat="0" applyProtection="0">
      <alignment horizontal="left" indent="1"/>
    </xf>
    <xf numFmtId="4" fontId="107" fillId="0" borderId="0" applyNumberFormat="0" applyProtection="0">
      <alignment horizontal="right" vertical="center"/>
    </xf>
    <xf numFmtId="4" fontId="108" fillId="0" borderId="0" applyNumberFormat="0" applyProtection="0">
      <alignment horizontal="right" vertical="center"/>
    </xf>
    <xf numFmtId="4" fontId="108" fillId="0" borderId="0" applyNumberFormat="0" applyProtection="0">
      <alignment horizontal="left" vertical="center" indent="1"/>
    </xf>
    <xf numFmtId="167" fontId="73" fillId="0" borderId="0"/>
    <xf numFmtId="167" fontId="26" fillId="0" borderId="0" applyNumberFormat="0" applyBorder="0" applyAlignment="0"/>
    <xf numFmtId="167" fontId="11" fillId="0" borderId="0" applyNumberFormat="0" applyBorder="0" applyAlignment="0"/>
    <xf numFmtId="167" fontId="15" fillId="41" borderId="0" applyNumberFormat="0" applyBorder="0" applyAlignment="0"/>
    <xf numFmtId="167" fontId="109" fillId="41" borderId="0" applyNumberFormat="0" applyBorder="0" applyAlignment="0"/>
    <xf numFmtId="167" fontId="110" fillId="0" borderId="0" applyNumberFormat="0" applyBorder="0" applyAlignment="0"/>
    <xf numFmtId="167" fontId="111" fillId="0" borderId="0" applyNumberFormat="0" applyBorder="0" applyAlignment="0"/>
    <xf numFmtId="167" fontId="28" fillId="41" borderId="0" applyNumberFormat="0" applyBorder="0" applyAlignment="0"/>
    <xf numFmtId="167" fontId="112" fillId="0" borderId="0" applyNumberFormat="0" applyBorder="0" applyAlignment="0"/>
    <xf numFmtId="167" fontId="113" fillId="0" borderId="0" applyNumberFormat="0" applyBorder="0" applyAlignment="0"/>
    <xf numFmtId="167" fontId="15" fillId="0" borderId="0" applyNumberFormat="0" applyBorder="0" applyAlignment="0"/>
    <xf numFmtId="167" fontId="114" fillId="0" borderId="0" applyNumberFormat="0" applyBorder="0" applyAlignment="0"/>
    <xf numFmtId="167" fontId="115" fillId="0" borderId="0" applyNumberFormat="0" applyBorder="0" applyAlignment="0"/>
    <xf numFmtId="167" fontId="116" fillId="0" borderId="0" applyNumberFormat="0" applyFill="0" applyBorder="0" applyAlignment="0" applyProtection="0"/>
    <xf numFmtId="167" fontId="72" fillId="0" borderId="0" applyNumberFormat="0" applyFill="0" applyBorder="0" applyAlignment="0" applyProtection="0"/>
    <xf numFmtId="167" fontId="91" fillId="0" borderId="0" applyNumberFormat="0" applyFill="0" applyBorder="0" applyAlignment="0" applyProtection="0"/>
    <xf numFmtId="167" fontId="117" fillId="0" borderId="0" applyNumberFormat="0" applyFill="0" applyBorder="0" applyAlignment="0" applyProtection="0"/>
    <xf numFmtId="167" fontId="118" fillId="0" borderId="0" applyNumberFormat="0" applyFill="0" applyBorder="0" applyAlignment="0" applyProtection="0"/>
    <xf numFmtId="167" fontId="93" fillId="0" borderId="433" applyNumberFormat="0" applyFill="0" applyAlignment="0" applyProtection="0"/>
    <xf numFmtId="167" fontId="119" fillId="0" borderId="433" applyNumberFormat="0" applyFill="0" applyAlignment="0" applyProtection="0"/>
    <xf numFmtId="167" fontId="94" fillId="0" borderId="434" applyNumberFormat="0" applyFill="0" applyAlignment="0" applyProtection="0"/>
    <xf numFmtId="167" fontId="120" fillId="0" borderId="434" applyNumberFormat="0" applyFill="0" applyAlignment="0" applyProtection="0"/>
    <xf numFmtId="167" fontId="87" fillId="0" borderId="435" applyNumberFormat="0" applyFill="0" applyAlignment="0" applyProtection="0"/>
    <xf numFmtId="167" fontId="88" fillId="0" borderId="435" applyNumberFormat="0" applyFill="0" applyAlignment="0" applyProtection="0"/>
    <xf numFmtId="167" fontId="118" fillId="0" borderId="0" applyNumberFormat="0" applyFill="0" applyBorder="0" applyAlignment="0" applyProtection="0"/>
    <xf numFmtId="167" fontId="118" fillId="0" borderId="0" applyNumberFormat="0" applyFill="0" applyBorder="0" applyAlignment="0" applyProtection="0"/>
    <xf numFmtId="3" fontId="7" fillId="46" borderId="250">
      <alignment horizontal="center"/>
    </xf>
    <xf numFmtId="167" fontId="11" fillId="0" borderId="439" applyNumberFormat="0" applyFill="0" applyAlignment="0" applyProtection="0"/>
  </cellStyleXfs>
  <cellXfs count="1600">
    <xf numFmtId="0" fontId="0" fillId="0" borderId="0" xfId="0"/>
    <xf numFmtId="0" fontId="2" fillId="0" borderId="0" xfId="0" applyFont="1" applyAlignment="1">
      <alignment horizontal="center" vertical="center"/>
    </xf>
    <xf numFmtId="0" fontId="2" fillId="0" borderId="0" xfId="0" applyFont="1" applyBorder="1"/>
    <xf numFmtId="14" fontId="2" fillId="0" borderId="0" xfId="0" applyNumberFormat="1" applyFont="1" applyAlignment="1">
      <alignment horizontal="center" vertical="center"/>
    </xf>
    <xf numFmtId="0" fontId="3" fillId="0" borderId="0" xfId="0" applyFont="1"/>
    <xf numFmtId="0" fontId="3" fillId="0" borderId="0" xfId="0" applyFont="1" applyAlignment="1">
      <alignment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2" fillId="0" borderId="5" xfId="0" applyFont="1" applyBorder="1" applyAlignment="1">
      <alignment horizontal="center"/>
    </xf>
    <xf numFmtId="0" fontId="2" fillId="0" borderId="6"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7" xfId="0" applyFont="1" applyBorder="1" applyAlignment="1">
      <alignment horizontal="center"/>
    </xf>
    <xf numFmtId="0" fontId="3" fillId="0" borderId="10" xfId="0" applyFont="1" applyBorder="1" applyAlignment="1">
      <alignment horizontal="center" vertical="center"/>
    </xf>
    <xf numFmtId="0" fontId="3" fillId="0" borderId="0" xfId="0" applyFont="1" applyBorder="1" applyAlignment="1">
      <alignment horizontal="justify" vertical="center"/>
    </xf>
    <xf numFmtId="165" fontId="3" fillId="0" borderId="0" xfId="0" applyNumberFormat="1" applyFont="1" applyBorder="1" applyAlignment="1">
      <alignment horizontal="center" vertical="center"/>
    </xf>
    <xf numFmtId="0" fontId="3" fillId="0" borderId="10" xfId="0" applyFont="1" applyBorder="1"/>
    <xf numFmtId="0" fontId="3" fillId="0" borderId="0" xfId="0" applyFont="1" applyBorder="1"/>
    <xf numFmtId="0" fontId="3" fillId="0" borderId="12" xfId="0" applyFont="1" applyBorder="1"/>
    <xf numFmtId="0" fontId="3" fillId="0" borderId="13" xfId="0" applyFont="1" applyBorder="1"/>
    <xf numFmtId="0" fontId="3" fillId="0" borderId="11" xfId="0" applyFont="1" applyBorder="1"/>
    <xf numFmtId="0" fontId="3" fillId="0" borderId="0" xfId="0" applyFont="1" applyFill="1" applyBorder="1"/>
    <xf numFmtId="0" fontId="3" fillId="0" borderId="10" xfId="0" applyFont="1" applyFill="1" applyBorder="1" applyAlignment="1">
      <alignment horizontal="center" vertical="center"/>
    </xf>
    <xf numFmtId="0" fontId="3" fillId="0" borderId="0" xfId="0" applyFont="1" applyFill="1" applyBorder="1" applyAlignment="1">
      <alignment horizontal="justify" vertical="center"/>
    </xf>
    <xf numFmtId="165" fontId="3" fillId="0" borderId="0" xfId="0" applyNumberFormat="1" applyFont="1" applyFill="1" applyBorder="1" applyAlignment="1">
      <alignment horizontal="center" vertical="center"/>
    </xf>
    <xf numFmtId="0" fontId="3" fillId="0" borderId="11" xfId="0" applyFont="1" applyFill="1" applyBorder="1" applyAlignment="1">
      <alignment horizontal="center" vertical="center"/>
    </xf>
    <xf numFmtId="0" fontId="3" fillId="0" borderId="10" xfId="0" applyFont="1" applyFill="1" applyBorder="1"/>
    <xf numFmtId="0" fontId="3" fillId="0" borderId="12" xfId="0" applyFont="1" applyFill="1" applyBorder="1"/>
    <xf numFmtId="0" fontId="3" fillId="0" borderId="13" xfId="0" applyFont="1" applyFill="1" applyBorder="1"/>
    <xf numFmtId="0" fontId="3" fillId="0" borderId="11" xfId="0" applyFont="1" applyFill="1" applyBorder="1"/>
    <xf numFmtId="0" fontId="3" fillId="0" borderId="0" xfId="0" applyFont="1" applyFill="1"/>
    <xf numFmtId="165" fontId="3" fillId="0" borderId="0" xfId="0" applyNumberFormat="1" applyFont="1" applyFill="1" applyBorder="1"/>
    <xf numFmtId="0" fontId="3" fillId="0" borderId="0" xfId="0" applyFont="1" applyFill="1" applyBorder="1" applyAlignment="1">
      <alignment horizontal="justify" vertical="center" wrapText="1"/>
    </xf>
    <xf numFmtId="0" fontId="3" fillId="0" borderId="14" xfId="0" applyFont="1" applyFill="1" applyBorder="1" applyAlignment="1">
      <alignment horizontal="center" vertical="center"/>
    </xf>
    <xf numFmtId="0" fontId="3" fillId="0" borderId="15" xfId="0" applyFont="1" applyFill="1" applyBorder="1" applyAlignment="1">
      <alignment horizontal="justify" vertical="center" wrapText="1"/>
    </xf>
    <xf numFmtId="165" fontId="3" fillId="0" borderId="15"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3" fillId="0" borderId="14" xfId="0" applyFont="1" applyFill="1" applyBorder="1"/>
    <xf numFmtId="0" fontId="3" fillId="0" borderId="15" xfId="0" applyFont="1" applyFill="1" applyBorder="1"/>
    <xf numFmtId="0" fontId="3" fillId="0" borderId="17" xfId="0" applyFont="1" applyFill="1" applyBorder="1"/>
    <xf numFmtId="0" fontId="3" fillId="0" borderId="18" xfId="0" applyFont="1" applyFill="1" applyBorder="1"/>
    <xf numFmtId="0" fontId="3" fillId="0" borderId="16" xfId="0" applyFont="1" applyFill="1" applyBorder="1"/>
    <xf numFmtId="0" fontId="3" fillId="0" borderId="0" xfId="0" applyFont="1" applyBorder="1" applyAlignment="1">
      <alignment horizontal="justify" vertical="center" wrapText="1"/>
    </xf>
    <xf numFmtId="0" fontId="3" fillId="2" borderId="0" xfId="0" applyFont="1" applyFill="1" applyBorder="1"/>
    <xf numFmtId="0" fontId="3" fillId="3" borderId="0" xfId="0" applyFont="1" applyFill="1" applyBorder="1"/>
    <xf numFmtId="166" fontId="3" fillId="0" borderId="11" xfId="1" applyNumberFormat="1" applyFont="1" applyBorder="1" applyAlignment="1">
      <alignment horizontal="center" vertical="center"/>
    </xf>
    <xf numFmtId="166" fontId="3" fillId="0" borderId="11" xfId="1" applyNumberFormat="1" applyFont="1" applyFill="1" applyBorder="1" applyAlignment="1">
      <alignment horizontal="center" vertical="center"/>
    </xf>
    <xf numFmtId="0" fontId="3" fillId="2" borderId="12" xfId="0" applyFont="1" applyFill="1" applyBorder="1"/>
    <xf numFmtId="0" fontId="3" fillId="2" borderId="13" xfId="0" applyFont="1" applyFill="1" applyBorder="1"/>
    <xf numFmtId="0" fontId="3" fillId="4" borderId="0" xfId="0" applyFont="1" applyFill="1" applyBorder="1"/>
    <xf numFmtId="0" fontId="3" fillId="2" borderId="10" xfId="0" applyFont="1" applyFill="1" applyBorder="1"/>
    <xf numFmtId="0" fontId="3" fillId="2" borderId="11" xfId="0" applyFont="1" applyFill="1" applyBorder="1"/>
    <xf numFmtId="0" fontId="3" fillId="0" borderId="19" xfId="0" applyFont="1" applyFill="1" applyBorder="1"/>
    <xf numFmtId="0" fontId="3" fillId="0" borderId="20" xfId="0" applyFont="1" applyFill="1" applyBorder="1"/>
    <xf numFmtId="0" fontId="3" fillId="6" borderId="10" xfId="0" applyFont="1" applyFill="1" applyBorder="1"/>
    <xf numFmtId="0" fontId="3" fillId="6" borderId="0" xfId="0" applyFont="1" applyFill="1" applyBorder="1"/>
    <xf numFmtId="0" fontId="3" fillId="7" borderId="10" xfId="0" applyFont="1" applyFill="1" applyBorder="1"/>
    <xf numFmtId="0" fontId="3" fillId="7" borderId="0" xfId="0" applyFont="1" applyFill="1" applyBorder="1"/>
    <xf numFmtId="0" fontId="3" fillId="8" borderId="0" xfId="0" applyFont="1" applyFill="1" applyBorder="1"/>
    <xf numFmtId="0" fontId="3" fillId="9" borderId="0" xfId="0" applyFont="1" applyFill="1" applyBorder="1" applyAlignment="1">
      <alignment horizontal="justify" vertical="center" wrapText="1"/>
    </xf>
    <xf numFmtId="167" fontId="9" fillId="0" borderId="0" xfId="0" applyNumberFormat="1" applyFont="1" applyAlignment="1"/>
    <xf numFmtId="14" fontId="3" fillId="0" borderId="0" xfId="0" applyNumberFormat="1" applyFont="1" applyAlignment="1">
      <alignment horizontal="center" vertical="center"/>
    </xf>
    <xf numFmtId="0" fontId="3" fillId="6" borderId="12" xfId="0" applyFont="1" applyFill="1" applyBorder="1"/>
    <xf numFmtId="0" fontId="3" fillId="6" borderId="13" xfId="0" applyFont="1" applyFill="1" applyBorder="1"/>
    <xf numFmtId="0" fontId="3" fillId="6" borderId="11" xfId="0" applyFont="1" applyFill="1" applyBorder="1"/>
    <xf numFmtId="0" fontId="3" fillId="10" borderId="0" xfId="0" applyFont="1" applyFill="1" applyBorder="1"/>
    <xf numFmtId="0" fontId="3" fillId="7" borderId="12" xfId="0" applyFont="1" applyFill="1" applyBorder="1"/>
    <xf numFmtId="0" fontId="3" fillId="7" borderId="13" xfId="0" applyFont="1" applyFill="1" applyBorder="1"/>
    <xf numFmtId="0" fontId="3" fillId="7" borderId="11" xfId="0" applyFont="1" applyFill="1" applyBorder="1"/>
    <xf numFmtId="0" fontId="3" fillId="11" borderId="10" xfId="0" applyFont="1" applyFill="1" applyBorder="1"/>
    <xf numFmtId="0" fontId="3" fillId="11" borderId="0" xfId="0" applyFont="1" applyFill="1" applyBorder="1"/>
    <xf numFmtId="0" fontId="3" fillId="11" borderId="12" xfId="0" applyFont="1" applyFill="1" applyBorder="1"/>
    <xf numFmtId="0" fontId="3" fillId="11" borderId="13" xfId="0" applyFont="1" applyFill="1" applyBorder="1"/>
    <xf numFmtId="0" fontId="3" fillId="11" borderId="11" xfId="0" applyFont="1" applyFill="1" applyBorder="1"/>
    <xf numFmtId="167" fontId="11" fillId="0" borderId="0" xfId="2" applyFont="1" applyAlignment="1">
      <alignment horizontal="centerContinuous"/>
    </xf>
    <xf numFmtId="167" fontId="12" fillId="0" borderId="0" xfId="2" applyFont="1" applyAlignment="1">
      <alignment horizontal="centerContinuous"/>
    </xf>
    <xf numFmtId="167" fontId="10" fillId="0" borderId="0" xfId="2"/>
    <xf numFmtId="17" fontId="11" fillId="0" borderId="0" xfId="2" applyNumberFormat="1" applyFont="1" applyAlignment="1">
      <alignment horizontal="centerContinuous"/>
    </xf>
    <xf numFmtId="167" fontId="10" fillId="0" borderId="0" xfId="2" applyFont="1"/>
    <xf numFmtId="167" fontId="7" fillId="12" borderId="21" xfId="2" applyFont="1" applyFill="1" applyBorder="1" applyAlignment="1">
      <alignment horizontal="center" vertical="center" wrapText="1"/>
    </xf>
    <xf numFmtId="167" fontId="7" fillId="12" borderId="22" xfId="2" applyFont="1" applyFill="1" applyBorder="1" applyAlignment="1">
      <alignment horizontal="center" vertical="center" wrapText="1"/>
    </xf>
    <xf numFmtId="167" fontId="13" fillId="12" borderId="22" xfId="2" applyFont="1" applyFill="1" applyBorder="1" applyAlignment="1">
      <alignment horizontal="center" vertical="center" wrapText="1"/>
    </xf>
    <xf numFmtId="167" fontId="7" fillId="12" borderId="23" xfId="2" applyFont="1" applyFill="1" applyBorder="1" applyAlignment="1">
      <alignment horizontal="center" vertical="center" wrapText="1"/>
    </xf>
    <xf numFmtId="167" fontId="13" fillId="12" borderId="23" xfId="2" applyFont="1" applyFill="1" applyBorder="1" applyAlignment="1">
      <alignment horizontal="center" vertical="center" wrapText="1"/>
    </xf>
    <xf numFmtId="167" fontId="10" fillId="0" borderId="24" xfId="2" applyFont="1" applyBorder="1" applyAlignment="1">
      <alignment vertical="center"/>
    </xf>
    <xf numFmtId="167" fontId="10" fillId="0" borderId="25" xfId="2" applyFont="1" applyBorder="1" applyAlignment="1">
      <alignment vertical="center"/>
    </xf>
    <xf numFmtId="3" fontId="10" fillId="0" borderId="26" xfId="2" applyNumberFormat="1" applyFont="1" applyBorder="1" applyAlignment="1">
      <alignment vertical="center"/>
    </xf>
    <xf numFmtId="10" fontId="14" fillId="9" borderId="25" xfId="3" applyNumberFormat="1" applyFont="1" applyFill="1" applyBorder="1" applyAlignment="1">
      <alignment horizontal="center" vertical="center"/>
    </xf>
    <xf numFmtId="10" fontId="14" fillId="9" borderId="27" xfId="3" applyNumberFormat="1" applyFont="1" applyFill="1" applyBorder="1" applyAlignment="1">
      <alignment horizontal="center" vertical="center"/>
    </xf>
    <xf numFmtId="167" fontId="10" fillId="0" borderId="28" xfId="2" applyFont="1" applyBorder="1" applyAlignment="1">
      <alignment vertical="center"/>
    </xf>
    <xf numFmtId="167" fontId="10" fillId="0" borderId="29" xfId="2" applyFont="1" applyBorder="1" applyAlignment="1">
      <alignment vertical="center"/>
    </xf>
    <xf numFmtId="3" fontId="10" fillId="0" borderId="30" xfId="2" applyNumberFormat="1" applyFont="1" applyBorder="1" applyAlignment="1">
      <alignment vertical="center"/>
    </xf>
    <xf numFmtId="10" fontId="14" fillId="9" borderId="29" xfId="3" applyNumberFormat="1" applyFont="1" applyFill="1" applyBorder="1" applyAlignment="1">
      <alignment horizontal="center" vertical="center"/>
    </xf>
    <xf numFmtId="10" fontId="14" fillId="9" borderId="31" xfId="3" applyNumberFormat="1" applyFont="1" applyFill="1" applyBorder="1" applyAlignment="1">
      <alignment horizontal="center" vertical="center"/>
    </xf>
    <xf numFmtId="167" fontId="11" fillId="13" borderId="32" xfId="2" applyFont="1" applyFill="1" applyBorder="1" applyAlignment="1">
      <alignment horizontal="centerContinuous" vertical="center"/>
    </xf>
    <xf numFmtId="3" fontId="11" fillId="13" borderId="33" xfId="2" applyNumberFormat="1" applyFont="1" applyFill="1" applyBorder="1" applyAlignment="1">
      <alignment vertical="center"/>
    </xf>
    <xf numFmtId="10" fontId="15" fillId="9" borderId="34" xfId="3" applyNumberFormat="1" applyFont="1" applyFill="1" applyBorder="1" applyAlignment="1">
      <alignment horizontal="center" vertical="center"/>
    </xf>
    <xf numFmtId="3" fontId="11" fillId="13" borderId="35" xfId="3" applyNumberFormat="1" applyFont="1" applyFill="1" applyBorder="1" applyAlignment="1">
      <alignment horizontal="right" vertical="center"/>
    </xf>
    <xf numFmtId="10" fontId="15" fillId="9" borderId="36" xfId="3" applyNumberFormat="1" applyFont="1" applyFill="1" applyBorder="1" applyAlignment="1">
      <alignment horizontal="center" vertical="center"/>
    </xf>
    <xf numFmtId="3" fontId="16" fillId="0" borderId="0" xfId="2" applyNumberFormat="1" applyFont="1"/>
    <xf numFmtId="167" fontId="16" fillId="0" borderId="0" xfId="2" applyFont="1"/>
    <xf numFmtId="167" fontId="10" fillId="0" borderId="0" xfId="2" applyFont="1" applyFill="1" applyProtection="1"/>
    <xf numFmtId="167" fontId="17" fillId="0" borderId="0" xfId="2" applyFont="1" applyFill="1" applyAlignment="1" applyProtection="1">
      <alignment horizontal="centerContinuous" vertical="center" wrapText="1"/>
    </xf>
    <xf numFmtId="167" fontId="19" fillId="0" borderId="0" xfId="2" applyFont="1" applyFill="1" applyAlignment="1" applyProtection="1">
      <alignment horizontal="centerContinuous" vertical="center" wrapText="1"/>
    </xf>
    <xf numFmtId="9" fontId="19" fillId="0" borderId="0" xfId="2" applyNumberFormat="1" applyFont="1" applyFill="1" applyAlignment="1" applyProtection="1">
      <alignment horizontal="centerContinuous" vertical="center" wrapText="1"/>
    </xf>
    <xf numFmtId="168" fontId="10" fillId="0" borderId="0" xfId="2" applyNumberFormat="1" applyFont="1" applyFill="1" applyAlignment="1" applyProtection="1">
      <alignment horizontal="centerContinuous"/>
    </xf>
    <xf numFmtId="168" fontId="10" fillId="0" borderId="0" xfId="4" applyFont="1" applyProtection="1"/>
    <xf numFmtId="167" fontId="10" fillId="0" borderId="0" xfId="2" applyFont="1" applyProtection="1"/>
    <xf numFmtId="17" fontId="18" fillId="0" borderId="0" xfId="2" applyNumberFormat="1" applyFont="1" applyFill="1" applyAlignment="1" applyProtection="1">
      <alignment horizontal="centerContinuous" vertical="center"/>
    </xf>
    <xf numFmtId="0" fontId="10" fillId="0" borderId="0" xfId="2" applyNumberFormat="1" applyFont="1" applyAlignment="1" applyProtection="1">
      <alignment horizontal="centerContinuous"/>
    </xf>
    <xf numFmtId="0" fontId="10" fillId="0" borderId="0" xfId="2" applyNumberFormat="1" applyFont="1" applyFill="1" applyAlignment="1" applyProtection="1">
      <alignment horizontal="centerContinuous"/>
    </xf>
    <xf numFmtId="167" fontId="20" fillId="0" borderId="0" xfId="2" applyFont="1" applyFill="1" applyAlignment="1" applyProtection="1">
      <alignment horizontal="centerContinuous" vertical="center"/>
    </xf>
    <xf numFmtId="167" fontId="7" fillId="0" borderId="0" xfId="2" applyFont="1" applyFill="1" applyProtection="1"/>
    <xf numFmtId="167" fontId="18" fillId="0" borderId="0" xfId="2" applyFont="1" applyFill="1" applyAlignment="1" applyProtection="1">
      <alignment horizontal="centerContinuous" vertical="center"/>
    </xf>
    <xf numFmtId="167" fontId="21" fillId="0" borderId="0" xfId="2" applyFont="1" applyFill="1" applyAlignment="1" applyProtection="1">
      <alignment horizontal="centerContinuous" vertical="center"/>
    </xf>
    <xf numFmtId="167" fontId="7" fillId="0" borderId="0" xfId="2" applyFont="1" applyFill="1" applyBorder="1" applyAlignment="1" applyProtection="1">
      <alignment horizontal="centerContinuous" vertical="center"/>
    </xf>
    <xf numFmtId="9" fontId="7" fillId="0" borderId="0" xfId="2" applyNumberFormat="1" applyFont="1" applyFill="1" applyBorder="1" applyAlignment="1" applyProtection="1">
      <alignment horizontal="centerContinuous" vertical="center"/>
    </xf>
    <xf numFmtId="168" fontId="22" fillId="14" borderId="42" xfId="2" applyNumberFormat="1" applyFont="1" applyFill="1" applyBorder="1" applyAlignment="1" applyProtection="1">
      <alignment horizontal="centerContinuous" vertical="center" wrapText="1"/>
    </xf>
    <xf numFmtId="168" fontId="22" fillId="14" borderId="43" xfId="2" applyNumberFormat="1" applyFont="1" applyFill="1" applyBorder="1" applyAlignment="1" applyProtection="1">
      <alignment horizontal="centerContinuous" vertical="center" wrapText="1"/>
    </xf>
    <xf numFmtId="168" fontId="22" fillId="14" borderId="44" xfId="2" applyNumberFormat="1" applyFont="1" applyFill="1" applyBorder="1" applyAlignment="1" applyProtection="1">
      <alignment horizontal="centerContinuous" vertical="center" wrapText="1"/>
    </xf>
    <xf numFmtId="168" fontId="22" fillId="14" borderId="45" xfId="2" applyNumberFormat="1" applyFont="1" applyFill="1" applyBorder="1" applyAlignment="1" applyProtection="1">
      <alignment horizontal="centerContinuous" vertical="center" wrapText="1"/>
    </xf>
    <xf numFmtId="167" fontId="7" fillId="0" borderId="0" xfId="2" applyFont="1" applyProtection="1"/>
    <xf numFmtId="167" fontId="22" fillId="14" borderId="50" xfId="2" applyFont="1" applyFill="1" applyBorder="1" applyAlignment="1" applyProtection="1">
      <alignment horizontal="center" vertical="center" wrapText="1"/>
    </xf>
    <xf numFmtId="9" fontId="22" fillId="14" borderId="51" xfId="3" applyNumberFormat="1" applyFont="1" applyFill="1" applyBorder="1" applyAlignment="1" applyProtection="1">
      <alignment horizontal="center" vertical="center" wrapText="1"/>
    </xf>
    <xf numFmtId="168" fontId="22" fillId="14" borderId="52" xfId="2" applyNumberFormat="1" applyFont="1" applyFill="1" applyBorder="1" applyAlignment="1" applyProtection="1">
      <alignment horizontal="center" vertical="center" wrapText="1"/>
    </xf>
    <xf numFmtId="17" fontId="22" fillId="14" borderId="53" xfId="2" applyNumberFormat="1" applyFont="1" applyFill="1" applyBorder="1" applyAlignment="1" applyProtection="1">
      <alignment horizontal="center" vertical="center" wrapText="1"/>
    </xf>
    <xf numFmtId="17" fontId="22" fillId="14" borderId="38" xfId="2" applyNumberFormat="1" applyFont="1" applyFill="1" applyBorder="1" applyAlignment="1" applyProtection="1">
      <alignment horizontal="center" vertical="center" wrapText="1"/>
    </xf>
    <xf numFmtId="17" fontId="22" fillId="14" borderId="54" xfId="2" applyNumberFormat="1" applyFont="1" applyFill="1" applyBorder="1" applyAlignment="1" applyProtection="1">
      <alignment horizontal="center" vertical="center" wrapText="1"/>
    </xf>
    <xf numFmtId="17" fontId="22" fillId="14" borderId="55" xfId="2" applyNumberFormat="1" applyFont="1" applyFill="1" applyBorder="1" applyAlignment="1" applyProtection="1">
      <alignment horizontal="center" vertical="center" wrapText="1"/>
    </xf>
    <xf numFmtId="17" fontId="7" fillId="14" borderId="54" xfId="2" applyNumberFormat="1" applyFont="1" applyFill="1" applyBorder="1" applyAlignment="1" applyProtection="1">
      <alignment horizontal="center" vertical="center" wrapText="1"/>
    </xf>
    <xf numFmtId="17" fontId="7" fillId="14" borderId="39" xfId="2" applyNumberFormat="1" applyFont="1" applyFill="1" applyBorder="1" applyAlignment="1" applyProtection="1">
      <alignment horizontal="center" vertical="center" wrapText="1"/>
    </xf>
    <xf numFmtId="168" fontId="22" fillId="14" borderId="56" xfId="2" applyNumberFormat="1" applyFont="1" applyFill="1" applyBorder="1" applyAlignment="1" applyProtection="1">
      <alignment horizontal="center" vertical="center" wrapText="1"/>
    </xf>
    <xf numFmtId="168" fontId="22" fillId="14" borderId="38" xfId="2" applyNumberFormat="1" applyFont="1" applyFill="1" applyBorder="1" applyAlignment="1" applyProtection="1">
      <alignment horizontal="center" vertical="center" wrapText="1"/>
    </xf>
    <xf numFmtId="168" fontId="22" fillId="14" borderId="57" xfId="2" applyNumberFormat="1" applyFont="1" applyFill="1" applyBorder="1" applyAlignment="1" applyProtection="1">
      <alignment horizontal="center" vertical="center" wrapText="1"/>
    </xf>
    <xf numFmtId="168" fontId="22" fillId="14" borderId="58" xfId="2" applyNumberFormat="1" applyFont="1" applyFill="1" applyBorder="1" applyAlignment="1" applyProtection="1">
      <alignment horizontal="center" vertical="center" wrapText="1"/>
    </xf>
    <xf numFmtId="168" fontId="22" fillId="14" borderId="53" xfId="2" applyNumberFormat="1" applyFont="1" applyFill="1" applyBorder="1" applyAlignment="1" applyProtection="1">
      <alignment horizontal="center" vertical="center" wrapText="1"/>
    </xf>
    <xf numFmtId="167" fontId="23" fillId="0" borderId="62" xfId="2" applyFont="1" applyFill="1" applyBorder="1" applyAlignment="1" applyProtection="1">
      <alignment horizontal="left" vertical="center"/>
    </xf>
    <xf numFmtId="10" fontId="23" fillId="0" borderId="63" xfId="3" applyNumberFormat="1" applyFont="1" applyFill="1" applyBorder="1" applyAlignment="1" applyProtection="1">
      <alignment horizontal="right" vertical="center"/>
    </xf>
    <xf numFmtId="168" fontId="24" fillId="0" borderId="64" xfId="5" applyNumberFormat="1" applyFont="1" applyFill="1" applyBorder="1" applyAlignment="1" applyProtection="1">
      <alignment horizontal="right"/>
    </xf>
    <xf numFmtId="168" fontId="24" fillId="0" borderId="65" xfId="5" applyNumberFormat="1" applyFont="1" applyFill="1" applyBorder="1" applyAlignment="1" applyProtection="1">
      <alignment horizontal="right"/>
    </xf>
    <xf numFmtId="168" fontId="24" fillId="0" borderId="62" xfId="5" applyNumberFormat="1" applyFont="1" applyFill="1" applyBorder="1" applyAlignment="1" applyProtection="1">
      <alignment horizontal="right"/>
    </xf>
    <xf numFmtId="168" fontId="24" fillId="0" borderId="66" xfId="5" applyNumberFormat="1" applyFont="1" applyFill="1" applyBorder="1" applyAlignment="1" applyProtection="1">
      <alignment horizontal="right"/>
    </xf>
    <xf numFmtId="168" fontId="24" fillId="0" borderId="67" xfId="5" applyNumberFormat="1" applyFont="1" applyFill="1" applyBorder="1" applyAlignment="1" applyProtection="1">
      <alignment horizontal="right"/>
    </xf>
    <xf numFmtId="168" fontId="24" fillId="0" borderId="68" xfId="5" applyNumberFormat="1" applyFont="1" applyFill="1" applyBorder="1" applyAlignment="1" applyProtection="1">
      <alignment horizontal="right"/>
    </xf>
    <xf numFmtId="168" fontId="24" fillId="0" borderId="69" xfId="5" applyNumberFormat="1" applyFont="1" applyFill="1" applyBorder="1" applyAlignment="1" applyProtection="1">
      <alignment horizontal="right"/>
    </xf>
    <xf numFmtId="168" fontId="24" fillId="0" borderId="70" xfId="5" applyNumberFormat="1" applyFont="1" applyFill="1" applyBorder="1" applyAlignment="1" applyProtection="1">
      <alignment horizontal="right"/>
    </xf>
    <xf numFmtId="168" fontId="25" fillId="15" borderId="71" xfId="5" applyNumberFormat="1" applyFont="1" applyFill="1" applyBorder="1" applyAlignment="1" applyProtection="1">
      <alignment horizontal="right"/>
    </xf>
    <xf numFmtId="9" fontId="10" fillId="0" borderId="0" xfId="3" applyNumberFormat="1" applyFont="1" applyProtection="1"/>
    <xf numFmtId="168" fontId="24" fillId="0" borderId="73" xfId="5" applyNumberFormat="1" applyFont="1" applyFill="1" applyBorder="1" applyAlignment="1" applyProtection="1">
      <alignment horizontal="right"/>
    </xf>
    <xf numFmtId="168" fontId="24" fillId="0" borderId="74" xfId="5" applyNumberFormat="1" applyFont="1" applyFill="1" applyBorder="1" applyAlignment="1" applyProtection="1">
      <alignment horizontal="right"/>
    </xf>
    <xf numFmtId="168" fontId="24" fillId="0" borderId="75" xfId="5" applyNumberFormat="1" applyFont="1" applyFill="1" applyBorder="1" applyAlignment="1" applyProtection="1">
      <alignment horizontal="right"/>
    </xf>
    <xf numFmtId="168" fontId="24" fillId="0" borderId="76" xfId="5" applyNumberFormat="1" applyFont="1" applyFill="1" applyBorder="1" applyAlignment="1" applyProtection="1">
      <alignment horizontal="right"/>
    </xf>
    <xf numFmtId="168" fontId="24" fillId="0" borderId="77" xfId="5" applyNumberFormat="1" applyFont="1" applyFill="1" applyBorder="1" applyAlignment="1" applyProtection="1">
      <alignment horizontal="right"/>
    </xf>
    <xf numFmtId="168" fontId="24" fillId="0" borderId="78" xfId="5" applyNumberFormat="1" applyFont="1" applyFill="1" applyBorder="1" applyAlignment="1" applyProtection="1">
      <alignment horizontal="right"/>
    </xf>
    <xf numFmtId="168" fontId="24" fillId="0" borderId="79" xfId="5" applyNumberFormat="1" applyFont="1" applyFill="1" applyBorder="1" applyAlignment="1" applyProtection="1">
      <alignment horizontal="right"/>
    </xf>
    <xf numFmtId="168" fontId="24" fillId="0" borderId="80" xfId="5" applyNumberFormat="1" applyFont="1" applyFill="1" applyBorder="1" applyAlignment="1" applyProtection="1">
      <alignment horizontal="right"/>
    </xf>
    <xf numFmtId="168" fontId="25" fillId="15" borderId="81" xfId="5" applyNumberFormat="1" applyFont="1" applyFill="1" applyBorder="1" applyAlignment="1" applyProtection="1">
      <alignment horizontal="right"/>
    </xf>
    <xf numFmtId="167" fontId="23" fillId="0" borderId="75" xfId="2" applyFont="1" applyFill="1" applyBorder="1" applyAlignment="1" applyProtection="1">
      <alignment horizontal="left" vertical="center"/>
    </xf>
    <xf numFmtId="10" fontId="23" fillId="0" borderId="82" xfId="3" applyNumberFormat="1" applyFont="1" applyFill="1" applyBorder="1" applyAlignment="1" applyProtection="1">
      <alignment horizontal="right" vertical="center"/>
    </xf>
    <xf numFmtId="167" fontId="23" fillId="0" borderId="83" xfId="2" applyFont="1" applyFill="1" applyBorder="1" applyAlignment="1" applyProtection="1">
      <alignment horizontal="left" vertical="center"/>
    </xf>
    <xf numFmtId="167" fontId="23" fillId="0" borderId="61" xfId="2" applyFont="1" applyFill="1" applyBorder="1" applyAlignment="1" applyProtection="1">
      <alignment horizontal="left" vertical="center"/>
    </xf>
    <xf numFmtId="10" fontId="23" fillId="0" borderId="84" xfId="3" applyNumberFormat="1" applyFont="1" applyFill="1" applyBorder="1" applyAlignment="1" applyProtection="1">
      <alignment horizontal="right" vertical="center"/>
    </xf>
    <xf numFmtId="168" fontId="24" fillId="0" borderId="85" xfId="5" applyNumberFormat="1" applyFont="1" applyFill="1" applyBorder="1" applyAlignment="1" applyProtection="1">
      <alignment horizontal="right"/>
    </xf>
    <xf numFmtId="168" fontId="24" fillId="0" borderId="86" xfId="5" applyNumberFormat="1" applyFont="1" applyFill="1" applyBorder="1" applyAlignment="1" applyProtection="1">
      <alignment horizontal="right"/>
    </xf>
    <xf numFmtId="168" fontId="24" fillId="0" borderId="83" xfId="5" applyNumberFormat="1" applyFont="1" applyFill="1" applyBorder="1" applyAlignment="1" applyProtection="1">
      <alignment horizontal="right"/>
    </xf>
    <xf numFmtId="168" fontId="24" fillId="0" borderId="87" xfId="5" applyNumberFormat="1" applyFont="1" applyFill="1" applyBorder="1" applyAlignment="1" applyProtection="1">
      <alignment horizontal="right"/>
    </xf>
    <xf numFmtId="168" fontId="24" fillId="0" borderId="88" xfId="5" applyNumberFormat="1" applyFont="1" applyFill="1" applyBorder="1" applyAlignment="1" applyProtection="1">
      <alignment horizontal="right"/>
    </xf>
    <xf numFmtId="168" fontId="24" fillId="0" borderId="89" xfId="5" applyNumberFormat="1" applyFont="1" applyFill="1" applyBorder="1" applyAlignment="1" applyProtection="1">
      <alignment horizontal="right"/>
    </xf>
    <xf numFmtId="168" fontId="24" fillId="0" borderId="90" xfId="5" applyNumberFormat="1" applyFont="1" applyFill="1" applyBorder="1" applyAlignment="1" applyProtection="1">
      <alignment horizontal="right"/>
    </xf>
    <xf numFmtId="168" fontId="24" fillId="0" borderId="91" xfId="5" applyNumberFormat="1" applyFont="1" applyFill="1" applyBorder="1" applyAlignment="1" applyProtection="1">
      <alignment horizontal="right"/>
    </xf>
    <xf numFmtId="168" fontId="25" fillId="15" borderId="92" xfId="5" applyNumberFormat="1" applyFont="1" applyFill="1" applyBorder="1" applyAlignment="1" applyProtection="1">
      <alignment horizontal="right"/>
    </xf>
    <xf numFmtId="167" fontId="12" fillId="15" borderId="93" xfId="2" applyFont="1" applyFill="1" applyBorder="1" applyAlignment="1" applyProtection="1">
      <alignment vertical="center"/>
    </xf>
    <xf numFmtId="167" fontId="22" fillId="15" borderId="94" xfId="2" applyFont="1" applyFill="1" applyBorder="1" applyAlignment="1" applyProtection="1">
      <alignment horizontal="left" vertical="center"/>
    </xf>
    <xf numFmtId="10" fontId="22" fillId="15" borderId="95" xfId="3" applyNumberFormat="1" applyFont="1" applyFill="1" applyBorder="1" applyAlignment="1" applyProtection="1">
      <alignment horizontal="right" vertical="center"/>
    </xf>
    <xf numFmtId="168" fontId="25" fillId="15" borderId="96" xfId="5" applyNumberFormat="1" applyFont="1" applyFill="1" applyBorder="1" applyAlignment="1" applyProtection="1">
      <alignment horizontal="right" vertical="center"/>
    </xf>
    <xf numFmtId="168" fontId="25" fillId="15" borderId="97" xfId="5" applyNumberFormat="1" applyFont="1" applyFill="1" applyBorder="1" applyAlignment="1" applyProtection="1">
      <alignment horizontal="right" vertical="center"/>
    </xf>
    <xf numFmtId="168" fontId="25" fillId="15" borderId="94" xfId="5" applyNumberFormat="1" applyFont="1" applyFill="1" applyBorder="1" applyAlignment="1" applyProtection="1">
      <alignment horizontal="right" vertical="center"/>
    </xf>
    <xf numFmtId="168" fontId="25" fillId="15" borderId="98" xfId="5" applyNumberFormat="1" applyFont="1" applyFill="1" applyBorder="1" applyAlignment="1" applyProtection="1">
      <alignment horizontal="right" vertical="center"/>
    </xf>
    <xf numFmtId="168" fontId="25" fillId="15" borderId="99" xfId="5" applyNumberFormat="1" applyFont="1" applyFill="1" applyBorder="1" applyAlignment="1" applyProtection="1">
      <alignment horizontal="right" vertical="center"/>
    </xf>
    <xf numFmtId="168" fontId="25" fillId="15" borderId="100" xfId="5" applyNumberFormat="1" applyFont="1" applyFill="1" applyBorder="1" applyAlignment="1" applyProtection="1">
      <alignment horizontal="right" vertical="center"/>
    </xf>
    <xf numFmtId="168" fontId="25" fillId="15" borderId="101" xfId="5" applyNumberFormat="1" applyFont="1" applyFill="1" applyBorder="1" applyAlignment="1" applyProtection="1">
      <alignment horizontal="right" vertical="center"/>
    </xf>
    <xf numFmtId="168" fontId="25" fillId="15" borderId="102" xfId="5" applyNumberFormat="1" applyFont="1" applyFill="1" applyBorder="1" applyAlignment="1" applyProtection="1">
      <alignment horizontal="right" vertical="center"/>
    </xf>
    <xf numFmtId="168" fontId="7" fillId="0" borderId="0" xfId="4" applyFont="1" applyProtection="1"/>
    <xf numFmtId="168" fontId="25" fillId="15" borderId="81" xfId="4" applyNumberFormat="1" applyFont="1" applyFill="1" applyBorder="1" applyAlignment="1" applyProtection="1">
      <alignment horizontal="right"/>
    </xf>
    <xf numFmtId="168" fontId="10" fillId="0" borderId="0" xfId="2" applyNumberFormat="1" applyFont="1" applyProtection="1"/>
    <xf numFmtId="167" fontId="23" fillId="0" borderId="107" xfId="2" applyFont="1" applyFill="1" applyBorder="1" applyAlignment="1" applyProtection="1">
      <alignment horizontal="left" vertical="center"/>
    </xf>
    <xf numFmtId="10" fontId="23" fillId="0" borderId="108" xfId="3" applyNumberFormat="1" applyFont="1" applyFill="1" applyBorder="1" applyAlignment="1" applyProtection="1">
      <alignment horizontal="right" vertical="center"/>
    </xf>
    <xf numFmtId="49" fontId="23" fillId="0" borderId="83" xfId="2" applyNumberFormat="1" applyFont="1" applyFill="1" applyBorder="1" applyAlignment="1" applyProtection="1">
      <alignment horizontal="left" vertical="center"/>
    </xf>
    <xf numFmtId="168" fontId="25" fillId="16" borderId="81" xfId="4" applyNumberFormat="1" applyFont="1" applyFill="1" applyBorder="1" applyAlignment="1" applyProtection="1">
      <alignment horizontal="right"/>
    </xf>
    <xf numFmtId="167" fontId="23" fillId="0" borderId="0" xfId="2" applyFont="1" applyFill="1" applyBorder="1" applyAlignment="1" applyProtection="1">
      <alignment horizontal="center" vertical="center"/>
    </xf>
    <xf numFmtId="168" fontId="24" fillId="0" borderId="110" xfId="5" applyNumberFormat="1" applyFont="1" applyFill="1" applyBorder="1" applyAlignment="1" applyProtection="1">
      <alignment horizontal="right"/>
    </xf>
    <xf numFmtId="168" fontId="24" fillId="0" borderId="111" xfId="5" applyNumberFormat="1" applyFont="1" applyFill="1" applyBorder="1" applyAlignment="1" applyProtection="1">
      <alignment horizontal="right"/>
    </xf>
    <xf numFmtId="168" fontId="24" fillId="0" borderId="61" xfId="5" applyNumberFormat="1" applyFont="1" applyFill="1" applyBorder="1" applyAlignment="1" applyProtection="1">
      <alignment horizontal="right"/>
    </xf>
    <xf numFmtId="168" fontId="24" fillId="0" borderId="112" xfId="5" applyNumberFormat="1" applyFont="1" applyFill="1" applyBorder="1" applyAlignment="1" applyProtection="1">
      <alignment horizontal="right"/>
    </xf>
    <xf numFmtId="168" fontId="24" fillId="0" borderId="0" xfId="5" applyNumberFormat="1" applyFont="1" applyFill="1" applyBorder="1" applyAlignment="1" applyProtection="1">
      <alignment horizontal="right"/>
    </xf>
    <xf numFmtId="168" fontId="24" fillId="0" borderId="113" xfId="5" applyNumberFormat="1" applyFont="1" applyFill="1" applyBorder="1" applyAlignment="1" applyProtection="1">
      <alignment horizontal="right"/>
    </xf>
    <xf numFmtId="168" fontId="24" fillId="0" borderId="114" xfId="5" applyNumberFormat="1" applyFont="1" applyFill="1" applyBorder="1" applyAlignment="1" applyProtection="1">
      <alignment horizontal="right"/>
    </xf>
    <xf numFmtId="168" fontId="24" fillId="0" borderId="115" xfId="5" applyNumberFormat="1" applyFont="1" applyFill="1" applyBorder="1" applyAlignment="1" applyProtection="1">
      <alignment horizontal="right"/>
    </xf>
    <xf numFmtId="168" fontId="25" fillId="15" borderId="116" xfId="4" applyNumberFormat="1" applyFont="1" applyFill="1" applyBorder="1" applyAlignment="1" applyProtection="1">
      <alignment horizontal="right" vertical="center"/>
    </xf>
    <xf numFmtId="168" fontId="25" fillId="15" borderId="117" xfId="4" applyNumberFormat="1" applyFont="1" applyFill="1" applyBorder="1" applyAlignment="1" applyProtection="1">
      <alignment horizontal="right" vertical="center"/>
    </xf>
    <xf numFmtId="168" fontId="25" fillId="15" borderId="118" xfId="4" applyNumberFormat="1" applyFont="1" applyFill="1" applyBorder="1" applyAlignment="1" applyProtection="1">
      <alignment horizontal="right" vertical="center"/>
    </xf>
    <xf numFmtId="168" fontId="25" fillId="15" borderId="119" xfId="4" applyNumberFormat="1" applyFont="1" applyFill="1" applyBorder="1" applyAlignment="1" applyProtection="1">
      <alignment horizontal="right" vertical="center"/>
    </xf>
    <xf numFmtId="168" fontId="25" fillId="15" borderId="120" xfId="4" applyNumberFormat="1" applyFont="1" applyFill="1" applyBorder="1" applyAlignment="1" applyProtection="1">
      <alignment horizontal="right" vertical="center"/>
    </xf>
    <xf numFmtId="168" fontId="25" fillId="15" borderId="121" xfId="4" applyNumberFormat="1" applyFont="1" applyFill="1" applyBorder="1" applyAlignment="1" applyProtection="1">
      <alignment horizontal="right" vertical="center"/>
    </xf>
    <xf numFmtId="168" fontId="25" fillId="15" borderId="122" xfId="4" applyNumberFormat="1" applyFont="1" applyFill="1" applyBorder="1" applyAlignment="1" applyProtection="1">
      <alignment horizontal="right" vertical="center"/>
    </xf>
    <xf numFmtId="167" fontId="23" fillId="0" borderId="125" xfId="2" applyFont="1" applyFill="1" applyBorder="1" applyAlignment="1" applyProtection="1">
      <alignment horizontal="left" vertical="center"/>
    </xf>
    <xf numFmtId="10" fontId="23" fillId="0" borderId="126" xfId="3" applyNumberFormat="1" applyFont="1" applyFill="1" applyBorder="1" applyAlignment="1" applyProtection="1">
      <alignment horizontal="right" vertical="center"/>
    </xf>
    <xf numFmtId="167" fontId="23" fillId="0" borderId="83" xfId="2" applyFont="1" applyFill="1" applyBorder="1" applyAlignment="1" applyProtection="1">
      <alignment vertical="center"/>
    </xf>
    <xf numFmtId="167" fontId="12" fillId="15" borderId="128" xfId="2" applyFont="1" applyFill="1" applyBorder="1" applyAlignment="1" applyProtection="1"/>
    <xf numFmtId="168" fontId="25" fillId="15" borderId="96" xfId="4" applyNumberFormat="1" applyFont="1" applyFill="1" applyBorder="1" applyAlignment="1" applyProtection="1">
      <alignment horizontal="right" vertical="center"/>
    </xf>
    <xf numFmtId="168" fontId="25" fillId="15" borderId="97" xfId="4" applyNumberFormat="1" applyFont="1" applyFill="1" applyBorder="1" applyAlignment="1" applyProtection="1">
      <alignment horizontal="right" vertical="center"/>
    </xf>
    <xf numFmtId="168" fontId="25" fillId="15" borderId="94" xfId="4" applyNumberFormat="1" applyFont="1" applyFill="1" applyBorder="1" applyAlignment="1" applyProtection="1">
      <alignment horizontal="right" vertical="center"/>
    </xf>
    <xf numFmtId="168" fontId="25" fillId="15" borderId="98" xfId="4" applyNumberFormat="1" applyFont="1" applyFill="1" applyBorder="1" applyAlignment="1" applyProtection="1">
      <alignment horizontal="right" vertical="center"/>
    </xf>
    <xf numFmtId="168" fontId="25" fillId="15" borderId="99" xfId="4" applyNumberFormat="1" applyFont="1" applyFill="1" applyBorder="1" applyAlignment="1" applyProtection="1">
      <alignment horizontal="right" vertical="center"/>
    </xf>
    <xf numFmtId="168" fontId="25" fillId="15" borderId="100" xfId="4" applyNumberFormat="1" applyFont="1" applyFill="1" applyBorder="1" applyAlignment="1" applyProtection="1">
      <alignment horizontal="right" vertical="center"/>
    </xf>
    <xf numFmtId="168" fontId="25" fillId="15" borderId="101" xfId="4" applyNumberFormat="1" applyFont="1" applyFill="1" applyBorder="1" applyAlignment="1" applyProtection="1">
      <alignment horizontal="right" vertical="center"/>
    </xf>
    <xf numFmtId="168" fontId="25" fillId="15" borderId="102" xfId="4" applyNumberFormat="1" applyFont="1" applyFill="1" applyBorder="1" applyAlignment="1" applyProtection="1">
      <alignment horizontal="right" vertical="center"/>
    </xf>
    <xf numFmtId="167" fontId="12" fillId="0" borderId="83" xfId="2" applyFont="1" applyFill="1" applyBorder="1" applyAlignment="1" applyProtection="1">
      <alignment horizontal="left" vertical="center"/>
    </xf>
    <xf numFmtId="10" fontId="12" fillId="0" borderId="84" xfId="3" applyNumberFormat="1" applyFont="1" applyFill="1" applyBorder="1" applyAlignment="1" applyProtection="1">
      <alignment horizontal="right" vertical="center"/>
    </xf>
    <xf numFmtId="167" fontId="12" fillId="0" borderId="75" xfId="2" applyFont="1" applyFill="1" applyBorder="1" applyAlignment="1" applyProtection="1">
      <alignment horizontal="left" vertical="center"/>
    </xf>
    <xf numFmtId="10" fontId="12" fillId="0" borderId="82" xfId="3" applyNumberFormat="1" applyFont="1" applyFill="1" applyBorder="1" applyAlignment="1" applyProtection="1">
      <alignment horizontal="right" vertical="center"/>
    </xf>
    <xf numFmtId="167" fontId="23" fillId="0" borderId="75" xfId="2" applyFont="1" applyFill="1" applyBorder="1" applyProtection="1"/>
    <xf numFmtId="167" fontId="23" fillId="0" borderId="75" xfId="2" applyFont="1" applyFill="1" applyBorder="1" applyAlignment="1" applyProtection="1">
      <alignment vertical="center"/>
    </xf>
    <xf numFmtId="49" fontId="12" fillId="0" borderId="75" xfId="2" applyNumberFormat="1" applyFont="1" applyFill="1" applyBorder="1" applyAlignment="1" applyProtection="1">
      <alignment horizontal="left" vertical="center"/>
    </xf>
    <xf numFmtId="168" fontId="25" fillId="16" borderId="81" xfId="5" applyNumberFormat="1" applyFont="1" applyFill="1" applyBorder="1" applyAlignment="1" applyProtection="1">
      <alignment horizontal="right"/>
    </xf>
    <xf numFmtId="167" fontId="12" fillId="0" borderId="0" xfId="2" applyFont="1" applyBorder="1" applyProtection="1"/>
    <xf numFmtId="167" fontId="12" fillId="0" borderId="75" xfId="2" applyFont="1" applyBorder="1" applyProtection="1"/>
    <xf numFmtId="167" fontId="23" fillId="0" borderId="62" xfId="2" applyFont="1" applyFill="1" applyBorder="1" applyProtection="1"/>
    <xf numFmtId="10" fontId="12" fillId="0" borderId="63" xfId="3" applyNumberFormat="1" applyFont="1" applyFill="1" applyBorder="1" applyAlignment="1" applyProtection="1">
      <alignment horizontal="right" vertical="center"/>
    </xf>
    <xf numFmtId="167" fontId="12" fillId="15" borderId="93" xfId="2" applyFont="1" applyFill="1" applyBorder="1" applyAlignment="1" applyProtection="1"/>
    <xf numFmtId="168" fontId="25" fillId="15" borderId="96" xfId="2" applyNumberFormat="1" applyFont="1" applyFill="1" applyBorder="1" applyProtection="1"/>
    <xf numFmtId="168" fontId="25" fillId="15" borderId="129" xfId="2" applyNumberFormat="1" applyFont="1" applyFill="1" applyBorder="1" applyProtection="1"/>
    <xf numFmtId="168" fontId="25" fillId="15" borderId="95" xfId="2" applyNumberFormat="1" applyFont="1" applyFill="1" applyBorder="1" applyProtection="1"/>
    <xf numFmtId="168" fontId="25" fillId="15" borderId="98" xfId="2" applyNumberFormat="1" applyFont="1" applyFill="1" applyBorder="1" applyProtection="1"/>
    <xf numFmtId="168" fontId="25" fillId="15" borderId="130" xfId="2" applyNumberFormat="1" applyFont="1" applyFill="1" applyBorder="1" applyProtection="1"/>
    <xf numFmtId="168" fontId="25" fillId="15" borderId="100" xfId="2" applyNumberFormat="1" applyFont="1" applyFill="1" applyBorder="1" applyProtection="1"/>
    <xf numFmtId="168" fontId="25" fillId="15" borderId="101" xfId="2" applyNumberFormat="1" applyFont="1" applyFill="1" applyBorder="1" applyProtection="1"/>
    <xf numFmtId="168" fontId="25" fillId="15" borderId="131" xfId="2" applyNumberFormat="1" applyFont="1" applyFill="1" applyBorder="1" applyProtection="1"/>
    <xf numFmtId="167" fontId="23" fillId="0" borderId="132" xfId="2" applyFont="1" applyFill="1" applyBorder="1" applyAlignment="1" applyProtection="1">
      <alignment horizontal="left" vertical="center"/>
    </xf>
    <xf numFmtId="10" fontId="23" fillId="0" borderId="133" xfId="3" applyNumberFormat="1" applyFont="1" applyFill="1" applyBorder="1" applyAlignment="1" applyProtection="1">
      <alignment horizontal="right" vertical="center"/>
    </xf>
    <xf numFmtId="168" fontId="24" fillId="0" borderId="134" xfId="5" applyNumberFormat="1" applyFont="1" applyFill="1" applyBorder="1" applyAlignment="1" applyProtection="1">
      <alignment vertical="center"/>
    </xf>
    <xf numFmtId="168" fontId="24" fillId="0" borderId="135" xfId="5" applyNumberFormat="1" applyFont="1" applyFill="1" applyBorder="1" applyAlignment="1" applyProtection="1">
      <alignment vertical="center"/>
    </xf>
    <xf numFmtId="168" fontId="24" fillId="0" borderId="135" xfId="5" applyNumberFormat="1" applyFont="1" applyFill="1" applyBorder="1" applyAlignment="1" applyProtection="1">
      <alignment horizontal="center" vertical="center"/>
    </xf>
    <xf numFmtId="168" fontId="24" fillId="0" borderId="136" xfId="5" applyNumberFormat="1" applyFont="1" applyFill="1" applyBorder="1" applyAlignment="1" applyProtection="1">
      <alignment vertical="center"/>
    </xf>
    <xf numFmtId="168" fontId="24" fillId="0" borderId="137" xfId="5" applyNumberFormat="1" applyFont="1" applyFill="1" applyBorder="1" applyAlignment="1" applyProtection="1">
      <alignment vertical="center"/>
    </xf>
    <xf numFmtId="168" fontId="24" fillId="0" borderId="138" xfId="5" applyNumberFormat="1" applyFont="1" applyFill="1" applyBorder="1" applyAlignment="1" applyProtection="1">
      <alignment vertical="center"/>
    </xf>
    <xf numFmtId="168" fontId="24" fillId="0" borderId="139" xfId="5" applyNumberFormat="1" applyFont="1" applyFill="1" applyBorder="1" applyAlignment="1" applyProtection="1">
      <alignment vertical="center"/>
    </xf>
    <xf numFmtId="168" fontId="24" fillId="0" borderId="140" xfId="5" applyNumberFormat="1" applyFont="1" applyFill="1" applyBorder="1" applyAlignment="1" applyProtection="1">
      <alignment vertical="center"/>
    </xf>
    <xf numFmtId="168" fontId="24" fillId="0" borderId="141" xfId="5" applyNumberFormat="1" applyFont="1" applyFill="1" applyBorder="1" applyAlignment="1" applyProtection="1">
      <alignment vertical="center"/>
    </xf>
    <xf numFmtId="168" fontId="25" fillId="15" borderId="142" xfId="2" applyNumberFormat="1" applyFont="1" applyFill="1" applyBorder="1" applyAlignment="1" applyProtection="1">
      <alignment horizontal="right" vertical="center"/>
    </xf>
    <xf numFmtId="167" fontId="23" fillId="0" borderId="61" xfId="2" applyFont="1" applyFill="1" applyBorder="1" applyProtection="1"/>
    <xf numFmtId="168" fontId="24" fillId="0" borderId="143" xfId="5" applyNumberFormat="1" applyFont="1" applyFill="1" applyBorder="1" applyAlignment="1" applyProtection="1">
      <alignment vertical="center"/>
    </xf>
    <xf numFmtId="168" fontId="24" fillId="0" borderId="144" xfId="5" applyNumberFormat="1" applyFont="1" applyFill="1" applyBorder="1" applyAlignment="1" applyProtection="1">
      <alignment vertical="center"/>
    </xf>
    <xf numFmtId="168" fontId="24" fillId="0" borderId="144" xfId="5" applyNumberFormat="1" applyFont="1" applyFill="1" applyBorder="1" applyAlignment="1" applyProtection="1">
      <alignment horizontal="center" vertical="center"/>
    </xf>
    <xf numFmtId="168" fontId="24" fillId="0" borderId="145" xfId="5" applyNumberFormat="1" applyFont="1" applyFill="1" applyBorder="1" applyAlignment="1" applyProtection="1">
      <alignment vertical="center"/>
    </xf>
    <xf numFmtId="168" fontId="24" fillId="0" borderId="146" xfId="5" applyNumberFormat="1" applyFont="1" applyFill="1" applyBorder="1" applyAlignment="1" applyProtection="1">
      <alignment vertical="center"/>
    </xf>
    <xf numFmtId="168" fontId="24" fillId="0" borderId="147" xfId="5" applyNumberFormat="1" applyFont="1" applyFill="1" applyBorder="1" applyAlignment="1" applyProtection="1">
      <alignment vertical="center"/>
    </xf>
    <xf numFmtId="168" fontId="24" fillId="0" borderId="148" xfId="5" applyNumberFormat="1" applyFont="1" applyFill="1" applyBorder="1" applyAlignment="1" applyProtection="1">
      <alignment vertical="center"/>
    </xf>
    <xf numFmtId="168" fontId="24" fillId="0" borderId="149" xfId="5" applyNumberFormat="1" applyFont="1" applyFill="1" applyBorder="1" applyAlignment="1" applyProtection="1">
      <alignment vertical="center"/>
    </xf>
    <xf numFmtId="168" fontId="24" fillId="0" borderId="150" xfId="5" applyNumberFormat="1" applyFont="1" applyFill="1" applyBorder="1" applyAlignment="1" applyProtection="1">
      <alignment vertical="center"/>
    </xf>
    <xf numFmtId="168" fontId="25" fillId="15" borderId="151" xfId="2" applyNumberFormat="1" applyFont="1" applyFill="1" applyBorder="1" applyAlignment="1" applyProtection="1">
      <alignment horizontal="right" vertical="center"/>
    </xf>
    <xf numFmtId="167" fontId="12" fillId="15" borderId="152" xfId="2" applyFont="1" applyFill="1" applyBorder="1" applyAlignment="1" applyProtection="1"/>
    <xf numFmtId="168" fontId="25" fillId="15" borderId="116" xfId="5" applyNumberFormat="1" applyFont="1" applyFill="1" applyBorder="1" applyAlignment="1" applyProtection="1">
      <alignment horizontal="right"/>
    </xf>
    <xf numFmtId="168" fontId="25" fillId="15" borderId="117" xfId="5" applyNumberFormat="1" applyFont="1" applyFill="1" applyBorder="1" applyAlignment="1" applyProtection="1">
      <alignment horizontal="right"/>
    </xf>
    <xf numFmtId="168" fontId="25" fillId="15" borderId="118" xfId="5" applyNumberFormat="1" applyFont="1" applyFill="1" applyBorder="1" applyAlignment="1" applyProtection="1">
      <alignment horizontal="right"/>
    </xf>
    <xf numFmtId="168" fontId="25" fillId="15" borderId="119" xfId="5" applyNumberFormat="1" applyFont="1" applyFill="1" applyBorder="1" applyAlignment="1" applyProtection="1">
      <alignment horizontal="right"/>
    </xf>
    <xf numFmtId="168" fontId="25" fillId="15" borderId="120" xfId="5" applyNumberFormat="1" applyFont="1" applyFill="1" applyBorder="1" applyAlignment="1" applyProtection="1">
      <alignment horizontal="right"/>
    </xf>
    <xf numFmtId="168" fontId="25" fillId="15" borderId="121" xfId="5" applyNumberFormat="1" applyFont="1" applyFill="1" applyBorder="1" applyAlignment="1" applyProtection="1">
      <alignment horizontal="right"/>
    </xf>
    <xf numFmtId="168" fontId="25" fillId="15" borderId="122" xfId="5" applyNumberFormat="1" applyFont="1" applyFill="1" applyBorder="1" applyAlignment="1" applyProtection="1">
      <alignment horizontal="right"/>
    </xf>
    <xf numFmtId="168" fontId="25" fillId="15" borderId="153" xfId="5" applyNumberFormat="1" applyFont="1" applyFill="1" applyBorder="1" applyAlignment="1" applyProtection="1">
      <alignment horizontal="right"/>
    </xf>
    <xf numFmtId="167" fontId="26" fillId="0" borderId="75" xfId="2" applyFont="1" applyFill="1" applyBorder="1" applyProtection="1"/>
    <xf numFmtId="167" fontId="22" fillId="15" borderId="94" xfId="2" applyFont="1" applyFill="1" applyBorder="1" applyProtection="1"/>
    <xf numFmtId="168" fontId="25" fillId="15" borderId="96" xfId="5" applyNumberFormat="1" applyFont="1" applyFill="1" applyBorder="1" applyAlignment="1" applyProtection="1">
      <alignment horizontal="right"/>
    </xf>
    <xf numFmtId="168" fontId="25" fillId="15" borderId="97" xfId="5" applyNumberFormat="1" applyFont="1" applyFill="1" applyBorder="1" applyAlignment="1" applyProtection="1">
      <alignment horizontal="right"/>
    </xf>
    <xf numFmtId="168" fontId="25" fillId="15" borderId="94" xfId="5" applyNumberFormat="1" applyFont="1" applyFill="1" applyBorder="1" applyAlignment="1" applyProtection="1">
      <alignment horizontal="right"/>
    </xf>
    <xf numFmtId="168" fontId="25" fillId="15" borderId="98" xfId="5" applyNumberFormat="1" applyFont="1" applyFill="1" applyBorder="1" applyAlignment="1" applyProtection="1">
      <alignment horizontal="right"/>
    </xf>
    <xf numFmtId="168" fontId="25" fillId="15" borderId="99" xfId="5" applyNumberFormat="1" applyFont="1" applyFill="1" applyBorder="1" applyAlignment="1" applyProtection="1">
      <alignment horizontal="right"/>
    </xf>
    <xf numFmtId="168" fontId="25" fillId="15" borderId="100" xfId="5" applyNumberFormat="1" applyFont="1" applyFill="1" applyBorder="1" applyAlignment="1" applyProtection="1">
      <alignment horizontal="right"/>
    </xf>
    <xf numFmtId="168" fontId="25" fillId="15" borderId="101" xfId="5" applyNumberFormat="1" applyFont="1" applyFill="1" applyBorder="1" applyAlignment="1" applyProtection="1">
      <alignment horizontal="right"/>
    </xf>
    <xf numFmtId="168" fontId="25" fillId="15" borderId="102" xfId="5" applyNumberFormat="1" applyFont="1" applyFill="1" applyBorder="1" applyAlignment="1" applyProtection="1">
      <alignment horizontal="right"/>
    </xf>
    <xf numFmtId="10" fontId="12" fillId="0" borderId="75" xfId="3" applyNumberFormat="1" applyFont="1" applyFill="1" applyBorder="1" applyAlignment="1" applyProtection="1">
      <alignment horizontal="left" vertical="center"/>
    </xf>
    <xf numFmtId="167" fontId="12" fillId="0" borderId="75" xfId="2" applyFont="1" applyFill="1" applyBorder="1" applyAlignment="1" applyProtection="1">
      <alignment vertical="center"/>
    </xf>
    <xf numFmtId="168" fontId="24" fillId="0" borderId="155" xfId="5" applyNumberFormat="1" applyFont="1" applyFill="1" applyBorder="1" applyAlignment="1" applyProtection="1">
      <alignment horizontal="right"/>
    </xf>
    <xf numFmtId="167" fontId="12" fillId="15" borderId="128" xfId="2" applyFont="1" applyFill="1" applyBorder="1" applyAlignment="1" applyProtection="1">
      <alignment horizontal="center" vertical="center" wrapText="1"/>
    </xf>
    <xf numFmtId="167" fontId="23" fillId="0" borderId="125" xfId="2" applyFont="1" applyFill="1" applyBorder="1" applyProtection="1"/>
    <xf numFmtId="10" fontId="12" fillId="0" borderId="126" xfId="3" applyNumberFormat="1" applyFont="1" applyFill="1" applyBorder="1" applyAlignment="1" applyProtection="1">
      <alignment horizontal="right" vertical="center"/>
    </xf>
    <xf numFmtId="167" fontId="12" fillId="0" borderId="72" xfId="2" applyFont="1" applyFill="1" applyBorder="1" applyAlignment="1" applyProtection="1">
      <alignment horizontal="left" vertical="center"/>
    </xf>
    <xf numFmtId="167" fontId="23" fillId="0" borderId="83" xfId="2" applyFont="1" applyFill="1" applyBorder="1" applyProtection="1"/>
    <xf numFmtId="167" fontId="12" fillId="15" borderId="156" xfId="2" applyFont="1" applyFill="1" applyBorder="1" applyAlignment="1" applyProtection="1">
      <alignment vertical="center"/>
    </xf>
    <xf numFmtId="10" fontId="22" fillId="15" borderId="95" xfId="3" applyNumberFormat="1" applyFont="1" applyFill="1" applyBorder="1" applyAlignment="1" applyProtection="1">
      <alignment horizontal="right"/>
    </xf>
    <xf numFmtId="167" fontId="23" fillId="0" borderId="159" xfId="2" applyFont="1" applyFill="1" applyBorder="1" applyAlignment="1" applyProtection="1">
      <alignment vertical="center"/>
    </xf>
    <xf numFmtId="167" fontId="23" fillId="0" borderId="159" xfId="2" applyFont="1" applyFill="1" applyBorder="1" applyProtection="1"/>
    <xf numFmtId="10" fontId="12" fillId="0" borderId="160" xfId="3" applyNumberFormat="1" applyFont="1" applyBorder="1" applyProtection="1"/>
    <xf numFmtId="167" fontId="23" fillId="0" borderId="163" xfId="2" applyFont="1" applyFill="1" applyBorder="1" applyAlignment="1" applyProtection="1">
      <alignment vertical="center"/>
    </xf>
    <xf numFmtId="167" fontId="23" fillId="0" borderId="163" xfId="2" applyFont="1" applyFill="1" applyBorder="1" applyProtection="1"/>
    <xf numFmtId="10" fontId="12" fillId="0" borderId="164" xfId="3" applyNumberFormat="1" applyFont="1" applyBorder="1" applyProtection="1"/>
    <xf numFmtId="167" fontId="12" fillId="15" borderId="152" xfId="2" applyFont="1" applyFill="1" applyBorder="1" applyAlignment="1" applyProtection="1">
      <alignment vertical="center"/>
    </xf>
    <xf numFmtId="167" fontId="22" fillId="15" borderId="165" xfId="2" applyFont="1" applyFill="1" applyBorder="1" applyAlignment="1" applyProtection="1">
      <alignment vertical="center"/>
    </xf>
    <xf numFmtId="168" fontId="25" fillId="15" borderId="166" xfId="5" applyNumberFormat="1" applyFont="1" applyFill="1" applyBorder="1" applyAlignment="1" applyProtection="1">
      <alignment horizontal="right" vertical="center"/>
    </xf>
    <xf numFmtId="168" fontId="25" fillId="15" borderId="167" xfId="5" applyNumberFormat="1" applyFont="1" applyFill="1" applyBorder="1" applyAlignment="1" applyProtection="1">
      <alignment horizontal="right" vertical="center"/>
    </xf>
    <xf numFmtId="168" fontId="25" fillId="15" borderId="168" xfId="5" applyNumberFormat="1" applyFont="1" applyFill="1" applyBorder="1" applyAlignment="1" applyProtection="1">
      <alignment horizontal="right" vertical="center"/>
    </xf>
    <xf numFmtId="168" fontId="25" fillId="15" borderId="169" xfId="5" applyNumberFormat="1" applyFont="1" applyFill="1" applyBorder="1" applyAlignment="1" applyProtection="1">
      <alignment horizontal="right" vertical="center"/>
    </xf>
    <xf numFmtId="168" fontId="25" fillId="15" borderId="170" xfId="5" applyNumberFormat="1" applyFont="1" applyFill="1" applyBorder="1" applyAlignment="1" applyProtection="1">
      <alignment horizontal="right" vertical="center"/>
    </xf>
    <xf numFmtId="168" fontId="25" fillId="15" borderId="171" xfId="5" applyNumberFormat="1" applyFont="1" applyFill="1" applyBorder="1" applyAlignment="1" applyProtection="1">
      <alignment horizontal="right" vertical="center"/>
    </xf>
    <xf numFmtId="168" fontId="25" fillId="15" borderId="172" xfId="5" applyNumberFormat="1" applyFont="1" applyFill="1" applyBorder="1" applyAlignment="1" applyProtection="1">
      <alignment horizontal="right" vertical="center"/>
    </xf>
    <xf numFmtId="168" fontId="25" fillId="15" borderId="173" xfId="5" applyNumberFormat="1" applyFont="1" applyFill="1" applyBorder="1" applyAlignment="1" applyProtection="1">
      <alignment horizontal="right" vertical="center"/>
    </xf>
    <xf numFmtId="168" fontId="10" fillId="0" borderId="0" xfId="4" applyFont="1" applyAlignment="1" applyProtection="1">
      <alignment vertical="center"/>
    </xf>
    <xf numFmtId="167" fontId="10" fillId="0" borderId="0" xfId="2" applyFont="1" applyAlignment="1" applyProtection="1">
      <alignment vertical="center"/>
    </xf>
    <xf numFmtId="167" fontId="23" fillId="0" borderId="41" xfId="2" applyFont="1" applyBorder="1" applyAlignment="1" applyProtection="1">
      <alignment horizontal="center" vertical="center"/>
    </xf>
    <xf numFmtId="167" fontId="27" fillId="0" borderId="41" xfId="2" applyFont="1" applyBorder="1" applyAlignment="1" applyProtection="1">
      <alignment horizontal="center" vertical="center"/>
    </xf>
    <xf numFmtId="9" fontId="27" fillId="0" borderId="41" xfId="3" applyFont="1" applyBorder="1" applyAlignment="1" applyProtection="1">
      <alignment horizontal="right" vertical="center"/>
    </xf>
    <xf numFmtId="168" fontId="28" fillId="0" borderId="110" xfId="2" applyNumberFormat="1" applyFont="1" applyBorder="1" applyAlignment="1" applyProtection="1">
      <alignment horizontal="center" vertical="center"/>
    </xf>
    <xf numFmtId="168" fontId="28" fillId="0" borderId="0" xfId="2" applyNumberFormat="1" applyFont="1" applyBorder="1" applyAlignment="1" applyProtection="1">
      <alignment horizontal="center" vertical="center"/>
    </xf>
    <xf numFmtId="168" fontId="28" fillId="0" borderId="115" xfId="2" applyNumberFormat="1" applyFont="1" applyBorder="1" applyAlignment="1" applyProtection="1">
      <alignment horizontal="center" vertical="center"/>
    </xf>
    <xf numFmtId="168" fontId="28" fillId="0" borderId="174" xfId="2" applyNumberFormat="1" applyFont="1" applyBorder="1" applyAlignment="1" applyProtection="1">
      <alignment horizontal="center" vertical="center"/>
    </xf>
    <xf numFmtId="168" fontId="28" fillId="0" borderId="0" xfId="3" applyNumberFormat="1" applyFont="1" applyBorder="1" applyAlignment="1" applyProtection="1">
      <alignment horizontal="right" vertical="center"/>
    </xf>
    <xf numFmtId="168" fontId="28" fillId="0" borderId="175" xfId="3" applyNumberFormat="1" applyFont="1" applyBorder="1" applyAlignment="1" applyProtection="1">
      <alignment horizontal="right" vertical="center"/>
    </xf>
    <xf numFmtId="168" fontId="28" fillId="0" borderId="115" xfId="3" applyNumberFormat="1" applyFont="1" applyBorder="1" applyAlignment="1" applyProtection="1">
      <alignment horizontal="right" vertical="center"/>
    </xf>
    <xf numFmtId="168" fontId="28" fillId="0" borderId="110" xfId="3" applyNumberFormat="1" applyFont="1" applyBorder="1" applyAlignment="1" applyProtection="1">
      <alignment horizontal="right" vertical="center"/>
    </xf>
    <xf numFmtId="167" fontId="22" fillId="15" borderId="176" xfId="2" applyFont="1" applyFill="1" applyBorder="1" applyAlignment="1" applyProtection="1">
      <alignment vertical="center"/>
    </xf>
    <xf numFmtId="167" fontId="12" fillId="15" borderId="43" xfId="2" applyFont="1" applyFill="1" applyBorder="1" applyProtection="1"/>
    <xf numFmtId="9" fontId="12" fillId="15" borderId="43" xfId="3" applyFont="1" applyFill="1" applyBorder="1" applyAlignment="1" applyProtection="1">
      <alignment horizontal="right"/>
    </xf>
    <xf numFmtId="168" fontId="25" fillId="15" borderId="177" xfId="2" applyNumberFormat="1" applyFont="1" applyFill="1" applyBorder="1" applyAlignment="1" applyProtection="1">
      <alignment vertical="center"/>
    </xf>
    <xf numFmtId="168" fontId="25" fillId="15" borderId="43" xfId="2" applyNumberFormat="1" applyFont="1" applyFill="1" applyBorder="1" applyAlignment="1" applyProtection="1">
      <alignment vertical="center"/>
    </xf>
    <xf numFmtId="168" fontId="25" fillId="15" borderId="176" xfId="2" applyNumberFormat="1" applyFont="1" applyFill="1" applyBorder="1" applyAlignment="1" applyProtection="1">
      <alignment vertical="center"/>
    </xf>
    <xf numFmtId="168" fontId="25" fillId="15" borderId="178" xfId="2" applyNumberFormat="1" applyFont="1" applyFill="1" applyBorder="1" applyAlignment="1" applyProtection="1">
      <alignment vertical="center"/>
    </xf>
    <xf numFmtId="168" fontId="25" fillId="15" borderId="42" xfId="2" applyNumberFormat="1" applyFont="1" applyFill="1" applyBorder="1" applyAlignment="1" applyProtection="1">
      <alignment vertical="center"/>
    </xf>
    <xf numFmtId="168" fontId="25" fillId="15" borderId="179" xfId="2" applyNumberFormat="1" applyFont="1" applyFill="1" applyBorder="1" applyAlignment="1" applyProtection="1">
      <alignment vertical="center"/>
    </xf>
    <xf numFmtId="168" fontId="25" fillId="15" borderId="44" xfId="2" applyNumberFormat="1" applyFont="1" applyFill="1" applyBorder="1" applyAlignment="1" applyProtection="1">
      <alignment vertical="center"/>
    </xf>
    <xf numFmtId="168" fontId="25" fillId="15" borderId="180" xfId="2" applyNumberFormat="1" applyFont="1" applyFill="1" applyBorder="1" applyAlignment="1" applyProtection="1">
      <alignment vertical="center"/>
    </xf>
    <xf numFmtId="168" fontId="20" fillId="15" borderId="181" xfId="2" applyNumberFormat="1" applyFont="1" applyFill="1" applyBorder="1" applyProtection="1"/>
    <xf numFmtId="168" fontId="29" fillId="0" borderId="0" xfId="4" applyFont="1" applyProtection="1"/>
    <xf numFmtId="10" fontId="10" fillId="0" borderId="0" xfId="3" applyNumberFormat="1" applyFont="1" applyProtection="1"/>
    <xf numFmtId="167" fontId="12" fillId="0" borderId="0" xfId="2" applyFont="1" applyProtection="1"/>
    <xf numFmtId="168" fontId="12" fillId="0" borderId="0" xfId="2" applyNumberFormat="1" applyFont="1" applyProtection="1"/>
    <xf numFmtId="168" fontId="10" fillId="0" borderId="0" xfId="2" applyNumberFormat="1" applyProtection="1"/>
    <xf numFmtId="167" fontId="10" fillId="0" borderId="0" xfId="2" quotePrefix="1" applyFont="1" applyAlignment="1" applyProtection="1">
      <alignment vertical="top" wrapText="1"/>
    </xf>
    <xf numFmtId="168" fontId="10" fillId="0" borderId="0" xfId="4" quotePrefix="1" applyFont="1" applyAlignment="1" applyProtection="1">
      <alignment vertical="top" wrapText="1"/>
    </xf>
    <xf numFmtId="9" fontId="10" fillId="0" borderId="0" xfId="2" applyNumberFormat="1" applyFont="1" applyProtection="1"/>
    <xf numFmtId="169" fontId="10" fillId="0" borderId="0" xfId="2" applyNumberFormat="1" applyFont="1" applyProtection="1"/>
    <xf numFmtId="167" fontId="30" fillId="0" borderId="0" xfId="2" applyFont="1" applyFill="1" applyProtection="1"/>
    <xf numFmtId="167" fontId="11" fillId="0" borderId="0" xfId="2" applyFont="1" applyFill="1" applyBorder="1" applyAlignment="1" applyProtection="1">
      <alignment horizontal="center" vertical="center"/>
    </xf>
    <xf numFmtId="168" fontId="10" fillId="0" borderId="0" xfId="2" applyNumberFormat="1" applyFont="1" applyAlignment="1" applyProtection="1"/>
    <xf numFmtId="168" fontId="10" fillId="0" borderId="0" xfId="2" applyNumberFormat="1" applyFont="1" applyAlignment="1" applyProtection="1">
      <alignment horizontal="centerContinuous"/>
    </xf>
    <xf numFmtId="0" fontId="10" fillId="0" borderId="0" xfId="2" applyNumberFormat="1" applyFont="1" applyFill="1" applyProtection="1"/>
    <xf numFmtId="17" fontId="18" fillId="0" borderId="0" xfId="2" applyNumberFormat="1" applyFont="1" applyFill="1" applyAlignment="1" applyProtection="1">
      <alignment horizontal="centerContinuous" vertical="center" wrapText="1"/>
    </xf>
    <xf numFmtId="0" fontId="17" fillId="0" borderId="0" xfId="2" applyNumberFormat="1" applyFont="1" applyFill="1" applyAlignment="1" applyProtection="1">
      <alignment horizontal="centerContinuous" vertical="center" wrapText="1"/>
    </xf>
    <xf numFmtId="0" fontId="19" fillId="0" borderId="0" xfId="2" applyNumberFormat="1" applyFont="1" applyFill="1" applyAlignment="1" applyProtection="1">
      <alignment horizontal="centerContinuous" vertical="center" wrapText="1"/>
    </xf>
    <xf numFmtId="0" fontId="10" fillId="0" borderId="0" xfId="2" applyNumberFormat="1" applyFont="1" applyProtection="1"/>
    <xf numFmtId="167" fontId="18" fillId="0" borderId="0" xfId="2" applyFont="1" applyFill="1" applyAlignment="1" applyProtection="1">
      <alignment horizontal="centerContinuous" vertical="center" wrapText="1"/>
    </xf>
    <xf numFmtId="167" fontId="22" fillId="0" borderId="0" xfId="2" applyFont="1" applyProtection="1"/>
    <xf numFmtId="167" fontId="23" fillId="0" borderId="63" xfId="2" applyFont="1" applyFill="1" applyBorder="1" applyAlignment="1" applyProtection="1">
      <alignment horizontal="left" vertical="center"/>
    </xf>
    <xf numFmtId="168" fontId="24" fillId="0" borderId="189" xfId="5" applyNumberFormat="1" applyFont="1" applyFill="1" applyBorder="1" applyAlignment="1" applyProtection="1">
      <alignment horizontal="right"/>
    </xf>
    <xf numFmtId="168" fontId="24" fillId="0" borderId="190" xfId="5" applyNumberFormat="1" applyFont="1" applyFill="1" applyBorder="1" applyAlignment="1" applyProtection="1">
      <alignment horizontal="right"/>
    </xf>
    <xf numFmtId="168" fontId="25" fillId="15" borderId="191" xfId="5" applyNumberFormat="1" applyFont="1" applyFill="1" applyBorder="1" applyAlignment="1" applyProtection="1">
      <alignment horizontal="right"/>
    </xf>
    <xf numFmtId="167" fontId="23" fillId="0" borderId="82" xfId="2" applyFont="1" applyFill="1" applyBorder="1" applyAlignment="1" applyProtection="1">
      <alignment horizontal="left" vertical="center"/>
    </xf>
    <xf numFmtId="167" fontId="23" fillId="0" borderId="84" xfId="2" applyFont="1" applyFill="1" applyBorder="1" applyAlignment="1" applyProtection="1">
      <alignment horizontal="left" vertical="center"/>
    </xf>
    <xf numFmtId="168" fontId="25" fillId="15" borderId="192" xfId="5" applyNumberFormat="1" applyFont="1" applyFill="1" applyBorder="1" applyAlignment="1" applyProtection="1">
      <alignment horizontal="right"/>
    </xf>
    <xf numFmtId="168" fontId="24" fillId="0" borderId="193" xfId="5" applyNumberFormat="1" applyFont="1" applyFill="1" applyBorder="1" applyAlignment="1" applyProtection="1">
      <alignment horizontal="right"/>
    </xf>
    <xf numFmtId="168" fontId="24" fillId="0" borderId="194" xfId="5" applyNumberFormat="1" applyFont="1" applyFill="1" applyBorder="1" applyAlignment="1" applyProtection="1">
      <alignment horizontal="right"/>
    </xf>
    <xf numFmtId="168" fontId="25" fillId="15" borderId="88" xfId="5" applyNumberFormat="1" applyFont="1" applyFill="1" applyBorder="1" applyAlignment="1" applyProtection="1">
      <alignment horizontal="right"/>
    </xf>
    <xf numFmtId="167" fontId="22" fillId="15" borderId="95" xfId="2" applyFont="1" applyFill="1" applyBorder="1" applyAlignment="1" applyProtection="1">
      <alignment horizontal="left" vertical="center"/>
    </xf>
    <xf numFmtId="168" fontId="25" fillId="15" borderId="130" xfId="5" applyNumberFormat="1" applyFont="1" applyFill="1" applyBorder="1" applyAlignment="1" applyProtection="1">
      <alignment horizontal="right" vertical="center"/>
    </xf>
    <xf numFmtId="168" fontId="25" fillId="15" borderId="195" xfId="5" applyNumberFormat="1" applyFont="1" applyFill="1" applyBorder="1" applyAlignment="1" applyProtection="1">
      <alignment horizontal="right" vertical="center"/>
    </xf>
    <xf numFmtId="168" fontId="25" fillId="15" borderId="129" xfId="5" applyNumberFormat="1" applyFont="1" applyFill="1" applyBorder="1" applyAlignment="1" applyProtection="1">
      <alignment horizontal="right" vertical="center"/>
    </xf>
    <xf numFmtId="168" fontId="25" fillId="15" borderId="196" xfId="5" applyNumberFormat="1" applyFont="1" applyFill="1" applyBorder="1" applyAlignment="1" applyProtection="1">
      <alignment horizontal="right" vertical="center"/>
    </xf>
    <xf numFmtId="167" fontId="23" fillId="0" borderId="108" xfId="2" applyFont="1" applyFill="1" applyBorder="1" applyAlignment="1" applyProtection="1">
      <alignment horizontal="left" vertical="center"/>
    </xf>
    <xf numFmtId="167" fontId="12" fillId="0" borderId="72" xfId="2" applyFont="1" applyFill="1" applyBorder="1" applyAlignment="1" applyProtection="1">
      <alignment horizontal="left" vertical="center" wrapText="1"/>
    </xf>
    <xf numFmtId="168" fontId="24" fillId="15" borderId="198" xfId="5" applyNumberFormat="1" applyFont="1" applyFill="1" applyBorder="1" applyAlignment="1" applyProtection="1">
      <alignment horizontal="right" vertical="center"/>
    </xf>
    <xf numFmtId="168" fontId="24" fillId="15" borderId="199" xfId="5" applyNumberFormat="1" applyFont="1" applyFill="1" applyBorder="1" applyAlignment="1" applyProtection="1">
      <alignment horizontal="right" vertical="center"/>
    </xf>
    <xf numFmtId="168" fontId="24" fillId="15" borderId="118" xfId="5" applyNumberFormat="1" applyFont="1" applyFill="1" applyBorder="1" applyAlignment="1" applyProtection="1">
      <alignment horizontal="right" vertical="center"/>
    </xf>
    <xf numFmtId="168" fontId="24" fillId="15" borderId="119" xfId="5" applyNumberFormat="1" applyFont="1" applyFill="1" applyBorder="1" applyAlignment="1" applyProtection="1">
      <alignment horizontal="right" vertical="center"/>
    </xf>
    <xf numFmtId="168" fontId="24" fillId="15" borderId="117" xfId="5" applyNumberFormat="1" applyFont="1" applyFill="1" applyBorder="1" applyAlignment="1" applyProtection="1">
      <alignment horizontal="right" vertical="center"/>
    </xf>
    <xf numFmtId="168" fontId="24" fillId="15" borderId="121" xfId="5" applyNumberFormat="1" applyFont="1" applyFill="1" applyBorder="1" applyAlignment="1" applyProtection="1">
      <alignment horizontal="right" vertical="center"/>
    </xf>
    <xf numFmtId="168" fontId="24" fillId="15" borderId="200" xfId="5" applyNumberFormat="1" applyFont="1" applyFill="1" applyBorder="1" applyAlignment="1" applyProtection="1">
      <alignment horizontal="right" vertical="center"/>
    </xf>
    <xf numFmtId="168" fontId="24" fillId="15" borderId="120" xfId="5" applyNumberFormat="1" applyFont="1" applyFill="1" applyBorder="1" applyAlignment="1" applyProtection="1">
      <alignment horizontal="right" vertical="center"/>
    </xf>
    <xf numFmtId="168" fontId="24" fillId="15" borderId="201" xfId="5" applyNumberFormat="1" applyFont="1" applyFill="1" applyBorder="1" applyAlignment="1" applyProtection="1">
      <alignment horizontal="right" vertical="center"/>
    </xf>
    <xf numFmtId="167" fontId="23" fillId="0" borderId="126" xfId="2" applyFont="1" applyFill="1" applyBorder="1" applyAlignment="1" applyProtection="1">
      <alignment horizontal="left" vertical="center"/>
    </xf>
    <xf numFmtId="168" fontId="31" fillId="0" borderId="202" xfId="5" applyNumberFormat="1" applyFont="1" applyFill="1" applyBorder="1" applyAlignment="1" applyProtection="1">
      <alignment horizontal="right" vertical="center"/>
    </xf>
    <xf numFmtId="168" fontId="31" fillId="0" borderId="203" xfId="5" applyNumberFormat="1" applyFont="1" applyFill="1" applyBorder="1" applyAlignment="1" applyProtection="1">
      <alignment horizontal="right" vertical="center"/>
    </xf>
    <xf numFmtId="168" fontId="31" fillId="0" borderId="125" xfId="5" applyNumberFormat="1" applyFont="1" applyFill="1" applyBorder="1" applyAlignment="1" applyProtection="1">
      <alignment horizontal="right" vertical="center"/>
    </xf>
    <xf numFmtId="168" fontId="31" fillId="0" borderId="204" xfId="5" applyNumberFormat="1" applyFont="1" applyFill="1" applyBorder="1" applyAlignment="1" applyProtection="1">
      <alignment horizontal="right" vertical="center"/>
    </xf>
    <xf numFmtId="168" fontId="31" fillId="0" borderId="205" xfId="5" applyNumberFormat="1" applyFont="1" applyFill="1" applyBorder="1" applyAlignment="1" applyProtection="1">
      <alignment horizontal="right" vertical="center"/>
    </xf>
    <xf numFmtId="168" fontId="31" fillId="0" borderId="206" xfId="5" applyNumberFormat="1" applyFont="1" applyFill="1" applyBorder="1" applyAlignment="1" applyProtection="1">
      <alignment horizontal="right" vertical="center"/>
    </xf>
    <xf numFmtId="168" fontId="31" fillId="0" borderId="207" xfId="5" applyNumberFormat="1" applyFont="1" applyFill="1" applyBorder="1" applyAlignment="1" applyProtection="1">
      <alignment horizontal="right" vertical="center"/>
    </xf>
    <xf numFmtId="168" fontId="31" fillId="0" borderId="208" xfId="5" applyNumberFormat="1" applyFont="1" applyFill="1" applyBorder="1" applyAlignment="1" applyProtection="1">
      <alignment horizontal="right" vertical="center"/>
    </xf>
    <xf numFmtId="168" fontId="31" fillId="0" borderId="66" xfId="5" applyNumberFormat="1" applyFont="1" applyFill="1" applyBorder="1" applyAlignment="1" applyProtection="1">
      <alignment horizontal="right" vertical="center"/>
    </xf>
    <xf numFmtId="4" fontId="12" fillId="0" borderId="0" xfId="2" applyNumberFormat="1" applyFont="1" applyProtection="1"/>
    <xf numFmtId="167" fontId="23" fillId="0" borderId="84" xfId="2" applyFont="1" applyFill="1" applyBorder="1" applyAlignment="1" applyProtection="1">
      <alignment vertical="center"/>
    </xf>
    <xf numFmtId="168" fontId="25" fillId="15" borderId="131" xfId="5" applyNumberFormat="1" applyFont="1" applyFill="1" applyBorder="1" applyAlignment="1" applyProtection="1">
      <alignment horizontal="right" vertical="center"/>
    </xf>
    <xf numFmtId="167" fontId="12" fillId="0" borderId="84" xfId="2" applyFont="1" applyFill="1" applyBorder="1" applyAlignment="1" applyProtection="1">
      <alignment horizontal="left" vertical="center"/>
    </xf>
    <xf numFmtId="168" fontId="12" fillId="0" borderId="0" xfId="4" applyFont="1" applyProtection="1"/>
    <xf numFmtId="167" fontId="23" fillId="0" borderId="82" xfId="2" applyFont="1" applyFill="1" applyBorder="1" applyProtection="1"/>
    <xf numFmtId="167" fontId="23" fillId="0" borderId="82" xfId="2" applyFont="1" applyFill="1" applyBorder="1" applyAlignment="1" applyProtection="1">
      <alignment vertical="center"/>
    </xf>
    <xf numFmtId="168" fontId="25" fillId="15" borderId="209" xfId="2" applyNumberFormat="1" applyFont="1" applyFill="1" applyBorder="1" applyProtection="1"/>
    <xf numFmtId="167" fontId="23" fillId="0" borderId="210" xfId="2" applyFont="1" applyFill="1" applyBorder="1" applyAlignment="1" applyProtection="1">
      <alignment horizontal="left" vertical="center"/>
    </xf>
    <xf numFmtId="168" fontId="24" fillId="0" borderId="211" xfId="5" applyNumberFormat="1" applyFont="1" applyFill="1" applyBorder="1" applyAlignment="1" applyProtection="1">
      <alignment vertical="center"/>
    </xf>
    <xf numFmtId="168" fontId="24" fillId="0" borderId="212" xfId="5" applyNumberFormat="1" applyFont="1" applyFill="1" applyBorder="1" applyAlignment="1" applyProtection="1">
      <alignment vertical="center"/>
    </xf>
    <xf numFmtId="168" fontId="24" fillId="0" borderId="213" xfId="5" applyNumberFormat="1" applyFont="1" applyFill="1" applyBorder="1" applyAlignment="1" applyProtection="1">
      <alignment vertical="center"/>
    </xf>
    <xf numFmtId="168" fontId="24" fillId="0" borderId="137" xfId="5" applyNumberFormat="1" applyFont="1" applyFill="1" applyBorder="1" applyAlignment="1" applyProtection="1">
      <alignment horizontal="center" vertical="center"/>
    </xf>
    <xf numFmtId="168" fontId="24" fillId="0" borderId="214" xfId="5" applyNumberFormat="1" applyFont="1" applyFill="1" applyBorder="1" applyAlignment="1" applyProtection="1">
      <alignment horizontal="center" vertical="center"/>
    </xf>
    <xf numFmtId="168" fontId="25" fillId="15" borderId="215" xfId="2" applyNumberFormat="1" applyFont="1" applyFill="1" applyBorder="1" applyAlignment="1" applyProtection="1">
      <alignment vertical="center"/>
    </xf>
    <xf numFmtId="167" fontId="23" fillId="0" borderId="216" xfId="2" applyFont="1" applyFill="1" applyBorder="1" applyAlignment="1" applyProtection="1">
      <alignment horizontal="left" vertical="center"/>
    </xf>
    <xf numFmtId="168" fontId="24" fillId="0" borderId="217" xfId="5" applyNumberFormat="1" applyFont="1" applyFill="1" applyBorder="1" applyAlignment="1" applyProtection="1">
      <alignment vertical="center"/>
    </xf>
    <xf numFmtId="168" fontId="24" fillId="0" borderId="218" xfId="5" applyNumberFormat="1" applyFont="1" applyFill="1" applyBorder="1" applyAlignment="1" applyProtection="1">
      <alignment vertical="center"/>
    </xf>
    <xf numFmtId="168" fontId="24" fillId="0" borderId="219" xfId="5" applyNumberFormat="1" applyFont="1" applyFill="1" applyBorder="1" applyAlignment="1" applyProtection="1">
      <alignment vertical="center"/>
    </xf>
    <xf numFmtId="168" fontId="24" fillId="0" borderId="220" xfId="5" applyNumberFormat="1" applyFont="1" applyFill="1" applyBorder="1" applyAlignment="1" applyProtection="1">
      <alignment vertical="center"/>
    </xf>
    <xf numFmtId="168" fontId="24" fillId="0" borderId="221" xfId="5" applyNumberFormat="1" applyFont="1" applyFill="1" applyBorder="1" applyAlignment="1" applyProtection="1">
      <alignment vertical="center"/>
    </xf>
    <xf numFmtId="168" fontId="24" fillId="0" borderId="222" xfId="5" applyNumberFormat="1" applyFont="1" applyFill="1" applyBorder="1" applyAlignment="1" applyProtection="1">
      <alignment vertical="center"/>
    </xf>
    <xf numFmtId="168" fontId="24" fillId="0" borderId="223" xfId="5" applyNumberFormat="1" applyFont="1" applyFill="1" applyBorder="1" applyAlignment="1" applyProtection="1">
      <alignment horizontal="center" vertical="center"/>
    </xf>
    <xf numFmtId="168" fontId="24" fillId="0" borderId="224" xfId="5" applyNumberFormat="1" applyFont="1" applyFill="1" applyBorder="1" applyAlignment="1" applyProtection="1">
      <alignment horizontal="center" vertical="center"/>
    </xf>
    <xf numFmtId="168" fontId="25" fillId="15" borderId="225" xfId="2" applyNumberFormat="1" applyFont="1" applyFill="1" applyBorder="1" applyAlignment="1" applyProtection="1">
      <alignment vertical="center"/>
    </xf>
    <xf numFmtId="168" fontId="25" fillId="15" borderId="130" xfId="5" applyNumberFormat="1" applyFont="1" applyFill="1" applyBorder="1" applyAlignment="1" applyProtection="1">
      <alignment horizontal="right"/>
    </xf>
    <xf numFmtId="168" fontId="25" fillId="15" borderId="195" xfId="5" applyNumberFormat="1" applyFont="1" applyFill="1" applyBorder="1" applyAlignment="1" applyProtection="1">
      <alignment horizontal="right"/>
    </xf>
    <xf numFmtId="168" fontId="25" fillId="15" borderId="129" xfId="5" applyNumberFormat="1" applyFont="1" applyFill="1" applyBorder="1" applyAlignment="1" applyProtection="1">
      <alignment horizontal="right"/>
    </xf>
    <xf numFmtId="168" fontId="25" fillId="15" borderId="131" xfId="5" applyNumberFormat="1" applyFont="1" applyFill="1" applyBorder="1" applyAlignment="1" applyProtection="1">
      <alignment horizontal="right"/>
    </xf>
    <xf numFmtId="168" fontId="24" fillId="0" borderId="226" xfId="5" applyNumberFormat="1" applyFont="1" applyFill="1" applyBorder="1" applyAlignment="1" applyProtection="1">
      <alignment horizontal="right"/>
    </xf>
    <xf numFmtId="168" fontId="24" fillId="0" borderId="227" xfId="5" applyNumberFormat="1" applyFont="1" applyFill="1" applyBorder="1" applyAlignment="1" applyProtection="1">
      <alignment horizontal="right"/>
    </xf>
    <xf numFmtId="168" fontId="25" fillId="15" borderId="228" xfId="5" applyNumberFormat="1" applyFont="1" applyFill="1" applyBorder="1" applyAlignment="1" applyProtection="1">
      <alignment horizontal="right"/>
    </xf>
    <xf numFmtId="167" fontId="22" fillId="15" borderId="95" xfId="2" applyFont="1" applyFill="1" applyBorder="1" applyProtection="1"/>
    <xf numFmtId="167" fontId="12" fillId="0" borderId="126" xfId="2" applyFont="1" applyFill="1" applyBorder="1" applyAlignment="1" applyProtection="1">
      <alignment horizontal="left" vertical="center"/>
    </xf>
    <xf numFmtId="167" fontId="12" fillId="0" borderId="83" xfId="2" applyFont="1" applyFill="1" applyBorder="1" applyAlignment="1" applyProtection="1">
      <alignment vertical="center"/>
    </xf>
    <xf numFmtId="167" fontId="23" fillId="0" borderId="126" xfId="2" applyFont="1" applyFill="1" applyBorder="1" applyProtection="1"/>
    <xf numFmtId="167" fontId="23" fillId="0" borderId="63" xfId="2" applyFont="1" applyFill="1" applyBorder="1" applyProtection="1"/>
    <xf numFmtId="167" fontId="23" fillId="0" borderId="84" xfId="2" applyFont="1" applyFill="1" applyBorder="1" applyProtection="1"/>
    <xf numFmtId="167" fontId="12" fillId="0" borderId="123" xfId="2" applyFont="1" applyFill="1" applyBorder="1" applyAlignment="1" applyProtection="1">
      <alignment vertical="center"/>
    </xf>
    <xf numFmtId="167" fontId="23" fillId="0" borderId="126" xfId="2" applyFont="1" applyFill="1" applyBorder="1" applyAlignment="1" applyProtection="1">
      <alignment vertical="center"/>
    </xf>
    <xf numFmtId="167" fontId="22" fillId="15" borderId="165" xfId="2" applyFont="1" applyFill="1" applyBorder="1" applyProtection="1"/>
    <xf numFmtId="168" fontId="25" fillId="15" borderId="229" xfId="5" applyNumberFormat="1" applyFont="1" applyFill="1" applyBorder="1" applyAlignment="1" applyProtection="1">
      <alignment horizontal="right"/>
    </xf>
    <xf numFmtId="168" fontId="25" fillId="15" borderId="230" xfId="5" applyNumberFormat="1" applyFont="1" applyFill="1" applyBorder="1" applyAlignment="1" applyProtection="1">
      <alignment horizontal="right"/>
    </xf>
    <xf numFmtId="168" fontId="25" fillId="15" borderId="231" xfId="5" applyNumberFormat="1" applyFont="1" applyFill="1" applyBorder="1" applyAlignment="1" applyProtection="1">
      <alignment horizontal="right"/>
    </xf>
    <xf numFmtId="168" fontId="25" fillId="15" borderId="232" xfId="5" applyNumberFormat="1" applyFont="1" applyFill="1" applyBorder="1" applyAlignment="1" applyProtection="1">
      <alignment horizontal="right"/>
    </xf>
    <xf numFmtId="168" fontId="25" fillId="15" borderId="233" xfId="5" applyNumberFormat="1" applyFont="1" applyFill="1" applyBorder="1" applyAlignment="1" applyProtection="1">
      <alignment horizontal="right"/>
    </xf>
    <xf numFmtId="168" fontId="25" fillId="15" borderId="234" xfId="5" applyNumberFormat="1" applyFont="1" applyFill="1" applyBorder="1" applyAlignment="1" applyProtection="1">
      <alignment horizontal="right"/>
    </xf>
    <xf numFmtId="168" fontId="25" fillId="15" borderId="165" xfId="5" applyNumberFormat="1" applyFont="1" applyFill="1" applyBorder="1" applyAlignment="1" applyProtection="1">
      <alignment horizontal="right"/>
    </xf>
    <xf numFmtId="168" fontId="25" fillId="15" borderId="235" xfId="5" applyNumberFormat="1" applyFont="1" applyFill="1" applyBorder="1" applyAlignment="1" applyProtection="1">
      <alignment horizontal="right"/>
    </xf>
    <xf numFmtId="168" fontId="25" fillId="15" borderId="236" xfId="5" applyNumberFormat="1" applyFont="1" applyFill="1" applyBorder="1" applyAlignment="1" applyProtection="1">
      <alignment horizontal="right"/>
    </xf>
    <xf numFmtId="168" fontId="28" fillId="0" borderId="237" xfId="2" applyNumberFormat="1" applyFont="1" applyBorder="1" applyAlignment="1" applyProtection="1">
      <alignment horizontal="center" vertical="center"/>
    </xf>
    <xf numFmtId="168" fontId="31" fillId="0" borderId="174" xfId="2" applyNumberFormat="1" applyFont="1" applyBorder="1" applyAlignment="1" applyProtection="1">
      <alignment horizontal="center" vertical="center"/>
    </xf>
    <xf numFmtId="168" fontId="31" fillId="0" borderId="115" xfId="2" applyNumberFormat="1" applyFont="1" applyBorder="1" applyAlignment="1" applyProtection="1">
      <alignment horizontal="center" vertical="center"/>
    </xf>
    <xf numFmtId="167" fontId="22" fillId="15" borderId="238" xfId="2" applyFont="1" applyFill="1" applyBorder="1" applyAlignment="1" applyProtection="1">
      <alignment vertical="center"/>
    </xf>
    <xf numFmtId="167" fontId="12" fillId="15" borderId="239" xfId="2" applyFont="1" applyFill="1" applyBorder="1" applyProtection="1"/>
    <xf numFmtId="168" fontId="25" fillId="15" borderId="240" xfId="2" applyNumberFormat="1" applyFont="1" applyFill="1" applyBorder="1" applyAlignment="1" applyProtection="1">
      <alignment vertical="center"/>
    </xf>
    <xf numFmtId="168" fontId="25" fillId="15" borderId="241" xfId="2" applyNumberFormat="1" applyFont="1" applyFill="1" applyBorder="1" applyAlignment="1" applyProtection="1">
      <alignment vertical="center"/>
    </xf>
    <xf numFmtId="168" fontId="25" fillId="15" borderId="238" xfId="2" applyNumberFormat="1" applyFont="1" applyFill="1" applyBorder="1" applyAlignment="1" applyProtection="1">
      <alignment vertical="center"/>
    </xf>
    <xf numFmtId="168" fontId="25" fillId="15" borderId="242" xfId="2" applyNumberFormat="1" applyFont="1" applyFill="1" applyBorder="1" applyAlignment="1" applyProtection="1">
      <alignment vertical="center"/>
    </xf>
    <xf numFmtId="168" fontId="25" fillId="15" borderId="239" xfId="2" applyNumberFormat="1" applyFont="1" applyFill="1" applyBorder="1" applyAlignment="1" applyProtection="1">
      <alignment vertical="center"/>
    </xf>
    <xf numFmtId="168" fontId="25" fillId="15" borderId="243" xfId="2" applyNumberFormat="1" applyFont="1" applyFill="1" applyBorder="1" applyAlignment="1" applyProtection="1">
      <alignment vertical="center"/>
    </xf>
    <xf numFmtId="168" fontId="25" fillId="15" borderId="244" xfId="2" applyNumberFormat="1" applyFont="1" applyFill="1" applyBorder="1" applyProtection="1"/>
    <xf numFmtId="168" fontId="12" fillId="0" borderId="0" xfId="2" applyNumberFormat="1" applyFont="1" applyAlignment="1" applyProtection="1"/>
    <xf numFmtId="3" fontId="12" fillId="0" borderId="0" xfId="2" applyNumberFormat="1" applyFont="1" applyProtection="1"/>
    <xf numFmtId="167" fontId="12" fillId="0" borderId="0" xfId="2" applyFont="1" applyAlignment="1" applyProtection="1">
      <alignment horizontal="left"/>
    </xf>
    <xf numFmtId="167" fontId="10" fillId="0" borderId="0" xfId="2" quotePrefix="1" applyFont="1" applyAlignment="1" applyProtection="1">
      <alignment horizontal="center"/>
    </xf>
    <xf numFmtId="167" fontId="12" fillId="0" borderId="0" xfId="2" applyFont="1" applyAlignment="1" applyProtection="1">
      <alignment vertical="center" wrapText="1"/>
    </xf>
    <xf numFmtId="167" fontId="12" fillId="0" borderId="0" xfId="2" applyFont="1" applyFill="1" applyAlignment="1" applyProtection="1">
      <alignment vertical="center"/>
    </xf>
    <xf numFmtId="167" fontId="33" fillId="0" borderId="0" xfId="2" applyFont="1" applyFill="1" applyAlignment="1" applyProtection="1">
      <alignment vertical="center"/>
    </xf>
    <xf numFmtId="9" fontId="12" fillId="0" borderId="0" xfId="3" applyFont="1" applyFill="1" applyAlignment="1" applyProtection="1">
      <alignment vertical="center"/>
    </xf>
    <xf numFmtId="4" fontId="12" fillId="0" borderId="0" xfId="2" applyNumberFormat="1" applyFont="1" applyFill="1" applyAlignment="1" applyProtection="1">
      <alignment vertical="center"/>
    </xf>
    <xf numFmtId="167" fontId="20" fillId="0" borderId="0" xfId="2" applyFont="1" applyFill="1" applyAlignment="1" applyProtection="1">
      <alignment vertical="center"/>
    </xf>
    <xf numFmtId="167" fontId="25" fillId="0" borderId="0" xfId="2" applyFont="1" applyFill="1" applyAlignment="1" applyProtection="1">
      <alignment vertical="center"/>
    </xf>
    <xf numFmtId="4" fontId="25" fillId="0" borderId="0" xfId="2" applyNumberFormat="1" applyFont="1" applyFill="1" applyAlignment="1" applyProtection="1">
      <alignment vertical="center"/>
    </xf>
    <xf numFmtId="17" fontId="25" fillId="0" borderId="0" xfId="2" quotePrefix="1" applyNumberFormat="1" applyFont="1" applyFill="1" applyAlignment="1" applyProtection="1">
      <alignment horizontal="centerContinuous" vertical="center"/>
    </xf>
    <xf numFmtId="167" fontId="24" fillId="0" borderId="0" xfId="2" applyFont="1" applyFill="1" applyAlignment="1" applyProtection="1">
      <alignment horizontal="centerContinuous" vertical="center"/>
    </xf>
    <xf numFmtId="9" fontId="24" fillId="0" borderId="0" xfId="3" applyFont="1" applyFill="1" applyAlignment="1" applyProtection="1">
      <alignment horizontal="centerContinuous" vertical="center"/>
    </xf>
    <xf numFmtId="4" fontId="24" fillId="0" borderId="0" xfId="2" applyNumberFormat="1" applyFont="1" applyFill="1" applyAlignment="1" applyProtection="1">
      <alignment horizontal="centerContinuous" vertical="center"/>
    </xf>
    <xf numFmtId="2" fontId="22" fillId="0" borderId="0" xfId="2" applyNumberFormat="1" applyFont="1" applyFill="1" applyBorder="1" applyAlignment="1" applyProtection="1">
      <alignment horizontal="center" vertical="center" wrapText="1"/>
    </xf>
    <xf numFmtId="2" fontId="22" fillId="0" borderId="2" xfId="2" applyNumberFormat="1" applyFont="1" applyFill="1" applyBorder="1" applyAlignment="1" applyProtection="1">
      <alignment horizontal="center" vertical="center" wrapText="1"/>
    </xf>
    <xf numFmtId="2" fontId="22" fillId="0" borderId="247" xfId="2" applyNumberFormat="1" applyFont="1" applyFill="1" applyBorder="1" applyAlignment="1" applyProtection="1">
      <alignment horizontal="center" vertical="center" wrapText="1"/>
    </xf>
    <xf numFmtId="2" fontId="22" fillId="0" borderId="1" xfId="2" applyNumberFormat="1" applyFont="1" applyFill="1" applyBorder="1" applyAlignment="1" applyProtection="1">
      <alignment horizontal="center" vertical="center" wrapText="1"/>
    </xf>
    <xf numFmtId="2" fontId="22" fillId="0" borderId="248" xfId="2" applyNumberFormat="1" applyFont="1" applyFill="1" applyBorder="1" applyAlignment="1" applyProtection="1">
      <alignment horizontal="center" vertical="center" wrapText="1"/>
    </xf>
    <xf numFmtId="167" fontId="24" fillId="0" borderId="0" xfId="2" applyFont="1" applyFill="1" applyAlignment="1" applyProtection="1">
      <alignment vertical="center"/>
    </xf>
    <xf numFmtId="167" fontId="24" fillId="0" borderId="10" xfId="6" applyFont="1" applyFill="1" applyBorder="1" applyAlignment="1" applyProtection="1">
      <alignment horizontal="left" vertical="center"/>
    </xf>
    <xf numFmtId="168" fontId="24" fillId="0" borderId="249" xfId="4" applyFont="1" applyFill="1" applyBorder="1" applyAlignment="1" applyProtection="1">
      <alignment horizontal="right" vertical="center"/>
    </xf>
    <xf numFmtId="168" fontId="24" fillId="0" borderId="250" xfId="4" applyFont="1" applyFill="1" applyBorder="1" applyAlignment="1" applyProtection="1">
      <alignment horizontal="right" vertical="center"/>
    </xf>
    <xf numFmtId="168" fontId="24" fillId="15" borderId="251" xfId="4" applyFont="1" applyFill="1" applyBorder="1" applyAlignment="1" applyProtection="1">
      <alignment horizontal="right" vertical="center"/>
    </xf>
    <xf numFmtId="4" fontId="24" fillId="0" borderId="0" xfId="2" applyNumberFormat="1" applyFont="1" applyFill="1" applyAlignment="1" applyProtection="1">
      <alignment vertical="center"/>
    </xf>
    <xf numFmtId="14" fontId="24" fillId="0" borderId="0" xfId="2" applyNumberFormat="1" applyFont="1" applyFill="1" applyAlignment="1" applyProtection="1">
      <alignment vertical="center"/>
    </xf>
    <xf numFmtId="168" fontId="36" fillId="0" borderId="250" xfId="4" applyFont="1" applyFill="1" applyBorder="1" applyAlignment="1" applyProtection="1">
      <alignment horizontal="right" vertical="center"/>
    </xf>
    <xf numFmtId="167" fontId="25" fillId="0" borderId="14" xfId="6" applyFont="1" applyFill="1" applyBorder="1" applyAlignment="1" applyProtection="1">
      <alignment horizontal="left" vertical="center"/>
    </xf>
    <xf numFmtId="168" fontId="25" fillId="15" borderId="252" xfId="4" applyFont="1" applyFill="1" applyBorder="1" applyAlignment="1" applyProtection="1">
      <alignment vertical="center"/>
    </xf>
    <xf numFmtId="168" fontId="25" fillId="15" borderId="253" xfId="4" applyFont="1" applyFill="1" applyBorder="1" applyAlignment="1" applyProtection="1">
      <alignment vertical="center"/>
    </xf>
    <xf numFmtId="168" fontId="25" fillId="15" borderId="254" xfId="4" applyFont="1" applyFill="1" applyBorder="1" applyAlignment="1" applyProtection="1">
      <alignment vertical="center"/>
    </xf>
    <xf numFmtId="167" fontId="24" fillId="0" borderId="5" xfId="6" applyFont="1" applyFill="1" applyBorder="1" applyAlignment="1" applyProtection="1">
      <alignment horizontal="left" vertical="center"/>
    </xf>
    <xf numFmtId="168" fontId="24" fillId="0" borderId="255" xfId="4" applyFont="1" applyFill="1" applyBorder="1" applyAlignment="1" applyProtection="1">
      <alignment vertical="center"/>
    </xf>
    <xf numFmtId="168" fontId="24" fillId="0" borderId="23" xfId="4" applyFont="1" applyFill="1" applyBorder="1" applyAlignment="1" applyProtection="1">
      <alignment vertical="center"/>
    </xf>
    <xf numFmtId="168" fontId="25" fillId="15" borderId="256" xfId="4" applyFont="1" applyFill="1" applyBorder="1" applyAlignment="1" applyProtection="1">
      <alignment vertical="center"/>
    </xf>
    <xf numFmtId="168" fontId="24" fillId="0" borderId="257" xfId="4" applyFont="1" applyFill="1" applyBorder="1" applyAlignment="1" applyProtection="1">
      <alignment vertical="center"/>
    </xf>
    <xf numFmtId="168" fontId="24" fillId="0" borderId="250" xfId="4" applyFont="1" applyFill="1" applyBorder="1" applyAlignment="1" applyProtection="1">
      <alignment vertical="center"/>
    </xf>
    <xf numFmtId="168" fontId="25" fillId="15" borderId="251" xfId="4" applyFont="1" applyFill="1" applyBorder="1" applyAlignment="1" applyProtection="1">
      <alignment vertical="center"/>
    </xf>
    <xf numFmtId="4" fontId="39" fillId="0" borderId="0" xfId="2" applyNumberFormat="1" applyFont="1" applyFill="1" applyAlignment="1" applyProtection="1">
      <alignment vertical="center"/>
    </xf>
    <xf numFmtId="168" fontId="24" fillId="0" borderId="249" xfId="4" applyFont="1" applyFill="1" applyBorder="1" applyAlignment="1" applyProtection="1">
      <alignment vertical="center"/>
    </xf>
    <xf numFmtId="164" fontId="24" fillId="0" borderId="0" xfId="2" applyNumberFormat="1" applyFont="1" applyFill="1" applyAlignment="1" applyProtection="1">
      <alignment vertical="center"/>
    </xf>
    <xf numFmtId="168" fontId="31" fillId="0" borderId="255" xfId="4" applyFont="1" applyFill="1" applyBorder="1" applyAlignment="1" applyProtection="1">
      <alignment vertical="center"/>
    </xf>
    <xf numFmtId="168" fontId="36" fillId="0" borderId="23" xfId="4" applyFont="1" applyFill="1" applyBorder="1" applyAlignment="1" applyProtection="1">
      <alignment vertical="center"/>
    </xf>
    <xf numFmtId="168" fontId="31" fillId="0" borderId="23" xfId="4" applyFont="1" applyFill="1" applyBorder="1" applyAlignment="1" applyProtection="1">
      <alignment vertical="center"/>
    </xf>
    <xf numFmtId="168" fontId="31" fillId="0" borderId="255" xfId="4" applyNumberFormat="1" applyFont="1" applyFill="1" applyBorder="1" applyAlignment="1" applyProtection="1">
      <alignment vertical="center"/>
    </xf>
    <xf numFmtId="168" fontId="36" fillId="0" borderId="23" xfId="4" applyNumberFormat="1" applyFont="1" applyFill="1" applyBorder="1" applyAlignment="1" applyProtection="1">
      <alignment vertical="center"/>
    </xf>
    <xf numFmtId="170" fontId="39" fillId="0" borderId="0" xfId="3" applyNumberFormat="1" applyFont="1" applyFill="1" applyAlignment="1" applyProtection="1">
      <alignment vertical="center"/>
    </xf>
    <xf numFmtId="4" fontId="40" fillId="0" borderId="0" xfId="3" applyNumberFormat="1" applyFont="1" applyFill="1" applyAlignment="1" applyProtection="1">
      <alignment vertical="center"/>
    </xf>
    <xf numFmtId="168" fontId="31" fillId="0" borderId="250" xfId="4" applyFont="1" applyFill="1" applyBorder="1" applyAlignment="1" applyProtection="1">
      <alignment vertical="center"/>
    </xf>
    <xf numFmtId="168" fontId="24" fillId="0" borderId="257" xfId="4" applyNumberFormat="1" applyFont="1" applyFill="1" applyBorder="1" applyAlignment="1" applyProtection="1">
      <alignment vertical="center"/>
    </xf>
    <xf numFmtId="168" fontId="24" fillId="0" borderId="250" xfId="4" applyNumberFormat="1" applyFont="1" applyFill="1" applyBorder="1" applyAlignment="1" applyProtection="1">
      <alignment vertical="center"/>
    </xf>
    <xf numFmtId="168" fontId="31" fillId="0" borderId="257" xfId="4" applyFont="1" applyFill="1" applyBorder="1" applyAlignment="1" applyProtection="1">
      <alignment vertical="center"/>
    </xf>
    <xf numFmtId="168" fontId="31" fillId="0" borderId="257" xfId="4" applyNumberFormat="1" applyFont="1" applyFill="1" applyBorder="1" applyAlignment="1" applyProtection="1">
      <alignment vertical="center"/>
    </xf>
    <xf numFmtId="168" fontId="31" fillId="0" borderId="250" xfId="4" applyNumberFormat="1" applyFont="1" applyFill="1" applyBorder="1" applyAlignment="1" applyProtection="1">
      <alignment vertical="center"/>
    </xf>
    <xf numFmtId="10" fontId="39" fillId="0" borderId="0" xfId="3" applyNumberFormat="1" applyFont="1" applyFill="1" applyAlignment="1" applyProtection="1">
      <alignment vertical="center"/>
    </xf>
    <xf numFmtId="168" fontId="25" fillId="15" borderId="252" xfId="4" applyFont="1" applyFill="1" applyBorder="1" applyAlignment="1" applyProtection="1">
      <alignment horizontal="right" vertical="center"/>
    </xf>
    <xf numFmtId="168" fontId="25" fillId="15" borderId="253" xfId="4" applyFont="1" applyFill="1" applyBorder="1" applyAlignment="1" applyProtection="1">
      <alignment horizontal="right" vertical="center"/>
    </xf>
    <xf numFmtId="167" fontId="24" fillId="17" borderId="0" xfId="2" applyFont="1" applyFill="1" applyAlignment="1" applyProtection="1">
      <alignment vertical="center"/>
    </xf>
    <xf numFmtId="167" fontId="25" fillId="0" borderId="2" xfId="6" applyFont="1" applyFill="1" applyBorder="1" applyAlignment="1" applyProtection="1">
      <alignment horizontal="left" vertical="center"/>
    </xf>
    <xf numFmtId="168" fontId="25" fillId="15" borderId="248" xfId="4" applyFont="1" applyFill="1" applyBorder="1" applyAlignment="1" applyProtection="1">
      <alignment vertical="center"/>
    </xf>
    <xf numFmtId="168" fontId="24" fillId="0" borderId="258" xfId="4" applyFont="1" applyFill="1" applyBorder="1" applyAlignment="1" applyProtection="1">
      <alignment horizontal="right" vertical="center"/>
    </xf>
    <xf numFmtId="168" fontId="36" fillId="0" borderId="23" xfId="4" applyFont="1" applyFill="1" applyBorder="1" applyAlignment="1" applyProtection="1">
      <alignment horizontal="right" vertical="center"/>
    </xf>
    <xf numFmtId="168" fontId="24" fillId="0" borderId="23" xfId="4" applyFont="1" applyFill="1" applyBorder="1" applyAlignment="1" applyProtection="1">
      <alignment horizontal="right" vertical="center"/>
    </xf>
    <xf numFmtId="168" fontId="24" fillId="0" borderId="23" xfId="7" applyFont="1" applyFill="1" applyBorder="1" applyAlignment="1" applyProtection="1">
      <alignment horizontal="right" vertical="center"/>
    </xf>
    <xf numFmtId="4" fontId="25" fillId="15" borderId="247" xfId="6" applyNumberFormat="1" applyFont="1" applyFill="1" applyBorder="1" applyAlignment="1" applyProtection="1">
      <alignment horizontal="right" vertical="center"/>
    </xf>
    <xf numFmtId="4" fontId="25" fillId="15" borderId="1" xfId="6" applyNumberFormat="1" applyFont="1" applyFill="1" applyBorder="1" applyAlignment="1" applyProtection="1">
      <alignment horizontal="right" vertical="center"/>
    </xf>
    <xf numFmtId="4" fontId="40" fillId="0" borderId="0" xfId="2" applyNumberFormat="1" applyFont="1" applyFill="1" applyAlignment="1" applyProtection="1">
      <alignment vertical="center"/>
    </xf>
    <xf numFmtId="167" fontId="41" fillId="0" borderId="0" xfId="6" applyFont="1" applyFill="1" applyBorder="1" applyAlignment="1" applyProtection="1">
      <alignment horizontal="left" vertical="center"/>
    </xf>
    <xf numFmtId="4" fontId="25" fillId="0" borderId="0" xfId="6" applyNumberFormat="1" applyFont="1" applyFill="1" applyBorder="1" applyAlignment="1" applyProtection="1">
      <alignment horizontal="right" vertical="center"/>
    </xf>
    <xf numFmtId="3" fontId="24" fillId="0" borderId="0" xfId="2" applyNumberFormat="1" applyFont="1" applyFill="1" applyAlignment="1" applyProtection="1">
      <alignment vertical="center"/>
    </xf>
    <xf numFmtId="4" fontId="24" fillId="0" borderId="0" xfId="6" applyNumberFormat="1" applyFont="1" applyFill="1" applyBorder="1" applyAlignment="1" applyProtection="1">
      <alignment horizontal="right" vertical="center"/>
    </xf>
    <xf numFmtId="3" fontId="24" fillId="0" borderId="0" xfId="6" applyNumberFormat="1" applyFont="1" applyFill="1" applyBorder="1" applyAlignment="1" applyProtection="1">
      <alignment horizontal="right" vertical="center"/>
    </xf>
    <xf numFmtId="3" fontId="24" fillId="0" borderId="0" xfId="4" applyNumberFormat="1" applyFont="1" applyFill="1" applyBorder="1" applyAlignment="1" applyProtection="1">
      <alignment vertical="center"/>
    </xf>
    <xf numFmtId="3" fontId="25" fillId="0" borderId="0" xfId="6" applyNumberFormat="1" applyFont="1" applyFill="1" applyBorder="1" applyAlignment="1" applyProtection="1">
      <alignment horizontal="right" vertical="center"/>
    </xf>
    <xf numFmtId="3" fontId="25" fillId="0" borderId="0" xfId="4" applyNumberFormat="1" applyFont="1" applyFill="1" applyBorder="1" applyAlignment="1" applyProtection="1">
      <alignment vertical="center"/>
    </xf>
    <xf numFmtId="167" fontId="20" fillId="0" borderId="0" xfId="6" applyFont="1" applyFill="1" applyBorder="1" applyAlignment="1" applyProtection="1">
      <alignment horizontal="left" vertical="center"/>
    </xf>
    <xf numFmtId="167" fontId="41" fillId="0" borderId="0" xfId="2" applyFont="1" applyFill="1" applyAlignment="1" applyProtection="1">
      <alignment vertical="center"/>
    </xf>
    <xf numFmtId="167" fontId="20" fillId="0" borderId="0" xfId="6" applyFont="1" applyFill="1" applyBorder="1" applyAlignment="1" applyProtection="1">
      <alignment horizontal="left" vertical="center" wrapText="1"/>
    </xf>
    <xf numFmtId="4" fontId="43" fillId="0" borderId="0" xfId="6" applyNumberFormat="1" applyFont="1" applyFill="1" applyBorder="1" applyAlignment="1" applyProtection="1">
      <alignment horizontal="right" vertical="center" wrapText="1"/>
    </xf>
    <xf numFmtId="4" fontId="43" fillId="0" borderId="0" xfId="2" applyNumberFormat="1" applyFont="1" applyFill="1" applyAlignment="1" applyProtection="1">
      <alignment vertical="center" wrapText="1"/>
    </xf>
    <xf numFmtId="167" fontId="43" fillId="0" borderId="0" xfId="2" applyFont="1" applyFill="1" applyAlignment="1" applyProtection="1">
      <alignment vertical="center" wrapText="1"/>
    </xf>
    <xf numFmtId="4" fontId="41" fillId="0" borderId="0" xfId="2" applyNumberFormat="1" applyFont="1" applyFill="1" applyAlignment="1" applyProtection="1">
      <alignment vertical="center"/>
    </xf>
    <xf numFmtId="167" fontId="10" fillId="0" borderId="0" xfId="2" applyFill="1" applyAlignment="1" applyProtection="1">
      <alignment vertical="center" wrapText="1"/>
    </xf>
    <xf numFmtId="167" fontId="44" fillId="0" borderId="0" xfId="6" quotePrefix="1" applyFont="1" applyFill="1" applyBorder="1" applyAlignment="1" applyProtection="1">
      <alignment horizontal="left" vertical="center"/>
    </xf>
    <xf numFmtId="4" fontId="45" fillId="0" borderId="0" xfId="6" applyNumberFormat="1" applyFont="1" applyFill="1" applyBorder="1" applyAlignment="1" applyProtection="1">
      <alignment horizontal="right" vertical="center"/>
    </xf>
    <xf numFmtId="167" fontId="45" fillId="0" borderId="0" xfId="2" applyFont="1" applyFill="1" applyBorder="1" applyAlignment="1" applyProtection="1">
      <alignment vertical="center" wrapText="1"/>
    </xf>
    <xf numFmtId="4" fontId="45" fillId="0" borderId="0" xfId="2" applyNumberFormat="1" applyFont="1" applyFill="1" applyBorder="1" applyAlignment="1" applyProtection="1">
      <alignment vertical="center" wrapText="1"/>
    </xf>
    <xf numFmtId="167" fontId="23" fillId="0" borderId="0" xfId="2" applyFont="1" applyFill="1" applyBorder="1" applyAlignment="1" applyProtection="1">
      <alignment vertical="center" wrapText="1"/>
    </xf>
    <xf numFmtId="167" fontId="45" fillId="0" borderId="0" xfId="2" applyFont="1" applyFill="1" applyAlignment="1" applyProtection="1">
      <alignment horizontal="left" vertical="center"/>
    </xf>
    <xf numFmtId="4" fontId="45" fillId="0" borderId="0" xfId="2" applyNumberFormat="1" applyFont="1" applyFill="1" applyAlignment="1" applyProtection="1">
      <alignment vertical="center"/>
    </xf>
    <xf numFmtId="167" fontId="45" fillId="0" borderId="0" xfId="2" applyFont="1" applyFill="1" applyAlignment="1" applyProtection="1">
      <alignment vertical="center"/>
    </xf>
    <xf numFmtId="1" fontId="45" fillId="0" borderId="0" xfId="3" applyNumberFormat="1" applyFont="1" applyFill="1" applyAlignment="1" applyProtection="1">
      <alignment vertical="center"/>
    </xf>
    <xf numFmtId="4" fontId="12" fillId="0" borderId="0" xfId="2" applyNumberFormat="1" applyFont="1" applyFill="1" applyAlignment="1" applyProtection="1">
      <alignment horizontal="centerContinuous" vertical="center"/>
    </xf>
    <xf numFmtId="167" fontId="12" fillId="0" borderId="0" xfId="2" applyFont="1" applyFill="1" applyAlignment="1" applyProtection="1">
      <alignment horizontal="centerContinuous" vertical="center"/>
    </xf>
    <xf numFmtId="17" fontId="20" fillId="0" borderId="0" xfId="2" quotePrefix="1" applyNumberFormat="1" applyFont="1" applyFill="1" applyAlignment="1" applyProtection="1">
      <alignment horizontal="centerContinuous" vertical="center"/>
    </xf>
    <xf numFmtId="17" fontId="22" fillId="0" borderId="0" xfId="2" quotePrefix="1" applyNumberFormat="1" applyFont="1" applyFill="1" applyAlignment="1" applyProtection="1">
      <alignment horizontal="centerContinuous" vertical="center"/>
    </xf>
    <xf numFmtId="168" fontId="22" fillId="0" borderId="0" xfId="2" quotePrefix="1" applyNumberFormat="1" applyFont="1" applyFill="1" applyAlignment="1" applyProtection="1">
      <alignment horizontal="left" vertical="center"/>
    </xf>
    <xf numFmtId="9" fontId="12" fillId="0" borderId="0" xfId="3" applyFont="1" applyFill="1" applyAlignment="1" applyProtection="1">
      <alignment horizontal="centerContinuous" vertical="center"/>
    </xf>
    <xf numFmtId="17" fontId="24" fillId="0" borderId="0" xfId="2" quotePrefix="1" applyNumberFormat="1" applyFont="1" applyFill="1" applyAlignment="1" applyProtection="1">
      <alignment horizontal="centerContinuous" vertical="center"/>
    </xf>
    <xf numFmtId="167" fontId="24" fillId="0" borderId="0" xfId="2" applyFont="1" applyFill="1" applyAlignment="1" applyProtection="1">
      <alignment horizontal="center" vertical="center"/>
    </xf>
    <xf numFmtId="9" fontId="24" fillId="0" borderId="0" xfId="2" applyNumberFormat="1" applyFont="1" applyFill="1" applyBorder="1" applyAlignment="1" applyProtection="1">
      <alignment horizontal="center" vertical="center"/>
    </xf>
    <xf numFmtId="167" fontId="24" fillId="0" borderId="0" xfId="2" applyFont="1" applyFill="1" applyBorder="1" applyAlignment="1" applyProtection="1">
      <alignment horizontal="center" vertical="center"/>
    </xf>
    <xf numFmtId="9" fontId="24" fillId="0" borderId="0" xfId="3" applyFont="1" applyFill="1" applyBorder="1" applyAlignment="1" applyProtection="1">
      <alignment horizontal="center" vertical="center"/>
    </xf>
    <xf numFmtId="4" fontId="24" fillId="0" borderId="0" xfId="2" applyNumberFormat="1" applyFont="1" applyFill="1" applyAlignment="1" applyProtection="1">
      <alignment horizontal="center" vertical="center" wrapText="1"/>
    </xf>
    <xf numFmtId="4" fontId="24" fillId="0" borderId="0" xfId="2" applyNumberFormat="1" applyFont="1" applyFill="1" applyAlignment="1" applyProtection="1">
      <alignment horizontal="center" vertical="center"/>
    </xf>
    <xf numFmtId="167" fontId="25" fillId="18" borderId="259" xfId="2" applyFont="1" applyFill="1" applyBorder="1" applyAlignment="1" applyProtection="1">
      <alignment horizontal="centerContinuous" vertical="center"/>
    </xf>
    <xf numFmtId="167" fontId="25" fillId="18" borderId="260" xfId="2" applyFont="1" applyFill="1" applyBorder="1" applyAlignment="1" applyProtection="1">
      <alignment horizontal="centerContinuous" vertical="center"/>
    </xf>
    <xf numFmtId="167" fontId="25" fillId="18" borderId="261" xfId="2" applyFont="1" applyFill="1" applyBorder="1" applyAlignment="1" applyProtection="1">
      <alignment horizontal="centerContinuous" vertical="center"/>
    </xf>
    <xf numFmtId="167" fontId="25" fillId="0" borderId="259" xfId="2" applyFont="1" applyBorder="1" applyAlignment="1" applyProtection="1">
      <alignment horizontal="centerContinuous" vertical="center"/>
    </xf>
    <xf numFmtId="167" fontId="25" fillId="0" borderId="260" xfId="2" applyFont="1" applyBorder="1" applyAlignment="1" applyProtection="1">
      <alignment horizontal="centerContinuous" vertical="center"/>
    </xf>
    <xf numFmtId="167" fontId="25" fillId="0" borderId="261" xfId="2" applyFont="1" applyBorder="1" applyAlignment="1" applyProtection="1">
      <alignment horizontal="centerContinuous" vertical="center"/>
    </xf>
    <xf numFmtId="4" fontId="25" fillId="18" borderId="260" xfId="2" applyNumberFormat="1" applyFont="1" applyFill="1" applyBorder="1" applyAlignment="1" applyProtection="1">
      <alignment horizontal="centerContinuous" vertical="center"/>
    </xf>
    <xf numFmtId="4" fontId="25" fillId="18" borderId="261" xfId="2" applyNumberFormat="1" applyFont="1" applyFill="1" applyBorder="1" applyAlignment="1" applyProtection="1">
      <alignment horizontal="centerContinuous" vertical="center"/>
    </xf>
    <xf numFmtId="4" fontId="25" fillId="18" borderId="262" xfId="2" applyNumberFormat="1" applyFont="1" applyFill="1" applyBorder="1" applyAlignment="1" applyProtection="1">
      <alignment horizontal="centerContinuous" vertical="center"/>
    </xf>
    <xf numFmtId="167" fontId="24" fillId="18" borderId="0" xfId="2" applyFont="1" applyFill="1" applyAlignment="1" applyProtection="1">
      <alignment vertical="center"/>
    </xf>
    <xf numFmtId="4" fontId="25" fillId="0" borderId="245" xfId="2" applyNumberFormat="1" applyFont="1" applyFill="1" applyBorder="1" applyAlignment="1" applyProtection="1">
      <alignment horizontal="centerContinuous" vertical="center" wrapText="1"/>
    </xf>
    <xf numFmtId="2" fontId="25" fillId="0" borderId="1" xfId="2" applyNumberFormat="1" applyFont="1" applyFill="1" applyBorder="1" applyAlignment="1" applyProtection="1">
      <alignment horizontal="center" vertical="center" wrapText="1"/>
    </xf>
    <xf numFmtId="4" fontId="25" fillId="0" borderId="252" xfId="2" applyNumberFormat="1" applyFont="1" applyFill="1" applyBorder="1" applyAlignment="1" applyProtection="1">
      <alignment horizontal="center" vertical="center" wrapText="1"/>
    </xf>
    <xf numFmtId="4" fontId="25" fillId="0" borderId="253" xfId="2" applyNumberFormat="1" applyFont="1" applyFill="1" applyBorder="1" applyAlignment="1" applyProtection="1">
      <alignment horizontal="center" vertical="center" wrapText="1"/>
    </xf>
    <xf numFmtId="4" fontId="25" fillId="0" borderId="14" xfId="2" applyNumberFormat="1" applyFont="1" applyFill="1" applyBorder="1" applyAlignment="1" applyProtection="1">
      <alignment horizontal="center" vertical="center" wrapText="1"/>
    </xf>
    <xf numFmtId="167" fontId="20" fillId="0" borderId="250" xfId="2" applyFont="1" applyFill="1" applyBorder="1" applyAlignment="1" applyProtection="1">
      <alignment vertical="center"/>
    </xf>
    <xf numFmtId="168" fontId="41" fillId="15" borderId="249" xfId="4" applyNumberFormat="1" applyFont="1" applyFill="1" applyBorder="1" applyAlignment="1" applyProtection="1">
      <alignment horizontal="right" vertical="center"/>
    </xf>
    <xf numFmtId="168" fontId="41" fillId="15" borderId="250" xfId="4" applyNumberFormat="1" applyFont="1" applyFill="1" applyBorder="1" applyAlignment="1" applyProtection="1">
      <alignment horizontal="right" vertical="center"/>
    </xf>
    <xf numFmtId="168" fontId="41" fillId="15" borderId="10" xfId="4" applyNumberFormat="1" applyFont="1" applyFill="1" applyBorder="1" applyAlignment="1" applyProtection="1">
      <alignment horizontal="right" vertical="center"/>
    </xf>
    <xf numFmtId="168" fontId="41" fillId="0" borderId="250" xfId="4" applyFont="1" applyFill="1" applyBorder="1" applyAlignment="1" applyProtection="1">
      <alignment horizontal="right" vertical="center"/>
    </xf>
    <xf numFmtId="168" fontId="41" fillId="15" borderId="251" xfId="4" applyNumberFormat="1" applyFont="1" applyFill="1" applyBorder="1" applyAlignment="1" applyProtection="1">
      <alignment horizontal="right" vertical="center"/>
    </xf>
    <xf numFmtId="168" fontId="41" fillId="0" borderId="11" xfId="4" applyNumberFormat="1" applyFont="1" applyFill="1" applyBorder="1" applyAlignment="1" applyProtection="1">
      <alignment horizontal="right" vertical="center"/>
    </xf>
    <xf numFmtId="168" fontId="41" fillId="0" borderId="250" xfId="4" applyNumberFormat="1" applyFont="1" applyFill="1" applyBorder="1" applyAlignment="1" applyProtection="1">
      <alignment horizontal="right" vertical="center"/>
    </xf>
    <xf numFmtId="168" fontId="41" fillId="0" borderId="10" xfId="4" applyNumberFormat="1" applyFont="1" applyFill="1" applyBorder="1" applyAlignment="1" applyProtection="1">
      <alignment horizontal="right" vertical="center"/>
    </xf>
    <xf numFmtId="168" fontId="41" fillId="0" borderId="274" xfId="4" applyFont="1" applyFill="1" applyBorder="1" applyAlignment="1" applyProtection="1">
      <alignment horizontal="right" vertical="center"/>
    </xf>
    <xf numFmtId="9" fontId="41" fillId="0" borderId="275" xfId="3" applyFont="1" applyFill="1" applyBorder="1" applyAlignment="1" applyProtection="1">
      <alignment horizontal="right" vertical="center"/>
    </xf>
    <xf numFmtId="171" fontId="41" fillId="15" borderId="250" xfId="4" applyNumberFormat="1" applyFont="1" applyFill="1" applyBorder="1" applyAlignment="1" applyProtection="1">
      <alignment horizontal="right" vertical="center"/>
    </xf>
    <xf numFmtId="171" fontId="41" fillId="15" borderId="10" xfId="4" applyNumberFormat="1" applyFont="1" applyFill="1" applyBorder="1" applyAlignment="1" applyProtection="1">
      <alignment horizontal="right" vertical="center"/>
    </xf>
    <xf numFmtId="168" fontId="41" fillId="15" borderId="10" xfId="4" applyNumberFormat="1" applyFont="1" applyFill="1" applyBorder="1" applyAlignment="1" applyProtection="1">
      <alignment vertical="center"/>
    </xf>
    <xf numFmtId="168" fontId="41" fillId="15" borderId="256" xfId="4" applyNumberFormat="1" applyFont="1" applyFill="1" applyBorder="1" applyAlignment="1" applyProtection="1">
      <alignment vertical="center"/>
    </xf>
    <xf numFmtId="168" fontId="41" fillId="15" borderId="11" xfId="4" applyNumberFormat="1" applyFont="1" applyFill="1" applyBorder="1" applyAlignment="1" applyProtection="1">
      <alignment vertical="center"/>
    </xf>
    <xf numFmtId="168" fontId="41" fillId="15" borderId="275" xfId="4" applyNumberFormat="1" applyFont="1" applyFill="1" applyBorder="1" applyAlignment="1" applyProtection="1">
      <alignment vertical="center"/>
    </xf>
    <xf numFmtId="168" fontId="41" fillId="0" borderId="0" xfId="2" applyNumberFormat="1" applyFont="1" applyFill="1" applyAlignment="1" applyProtection="1">
      <alignment vertical="center"/>
    </xf>
    <xf numFmtId="168" fontId="41" fillId="15" borderId="268" xfId="4" applyNumberFormat="1" applyFont="1" applyFill="1" applyBorder="1" applyAlignment="1" applyProtection="1">
      <alignment vertical="center"/>
    </xf>
    <xf numFmtId="3" fontId="18" fillId="18" borderId="0" xfId="3" applyNumberFormat="1" applyFont="1" applyFill="1" applyAlignment="1" applyProtection="1">
      <alignment vertical="center"/>
    </xf>
    <xf numFmtId="169" fontId="18" fillId="18" borderId="0" xfId="3" applyNumberFormat="1" applyFont="1" applyFill="1" applyAlignment="1" applyProtection="1">
      <alignment vertical="center"/>
    </xf>
    <xf numFmtId="167" fontId="41" fillId="18" borderId="0" xfId="2" applyFont="1" applyFill="1" applyAlignment="1" applyProtection="1">
      <alignment vertical="center"/>
    </xf>
    <xf numFmtId="168" fontId="41" fillId="0" borderId="276" xfId="4" applyFont="1" applyFill="1" applyBorder="1" applyAlignment="1" applyProtection="1">
      <alignment horizontal="right" vertical="center"/>
    </xf>
    <xf numFmtId="168" fontId="41" fillId="15" borderId="251" xfId="4" applyNumberFormat="1" applyFont="1" applyFill="1" applyBorder="1" applyAlignment="1" applyProtection="1">
      <alignment vertical="center"/>
    </xf>
    <xf numFmtId="167" fontId="49" fillId="0" borderId="0" xfId="2" applyFont="1" applyFill="1" applyAlignment="1" applyProtection="1">
      <alignment vertical="center"/>
    </xf>
    <xf numFmtId="168" fontId="49" fillId="0" borderId="0" xfId="2" applyNumberFormat="1" applyFont="1" applyFill="1" applyAlignment="1" applyProtection="1">
      <alignment vertical="center"/>
    </xf>
    <xf numFmtId="167" fontId="49" fillId="18" borderId="0" xfId="2" applyFont="1" applyFill="1" applyAlignment="1" applyProtection="1">
      <alignment vertical="center"/>
    </xf>
    <xf numFmtId="9" fontId="41" fillId="0" borderId="277" xfId="3" applyFont="1" applyFill="1" applyBorder="1" applyAlignment="1" applyProtection="1">
      <alignment horizontal="right" vertical="center"/>
    </xf>
    <xf numFmtId="168" fontId="41" fillId="0" borderId="10" xfId="4" applyFont="1" applyFill="1" applyBorder="1" applyAlignment="1" applyProtection="1">
      <alignment horizontal="right" vertical="center"/>
    </xf>
    <xf numFmtId="167" fontId="18" fillId="0" borderId="0" xfId="2" applyFont="1" applyFill="1" applyAlignment="1" applyProtection="1">
      <alignment vertical="center"/>
    </xf>
    <xf numFmtId="167" fontId="18" fillId="0" borderId="253" xfId="2" applyFont="1" applyFill="1" applyBorder="1" applyAlignment="1" applyProtection="1">
      <alignment vertical="center"/>
    </xf>
    <xf numFmtId="167" fontId="20" fillId="0" borderId="15" xfId="6" applyFont="1" applyFill="1" applyBorder="1" applyAlignment="1" applyProtection="1">
      <alignment horizontal="left" vertical="center"/>
    </xf>
    <xf numFmtId="168" fontId="20" fillId="15" borderId="252" xfId="4" applyNumberFormat="1" applyFont="1" applyFill="1" applyBorder="1" applyAlignment="1" applyProtection="1">
      <alignment vertical="center"/>
    </xf>
    <xf numFmtId="168" fontId="20" fillId="15" borderId="253" xfId="4" applyNumberFormat="1" applyFont="1" applyFill="1" applyBorder="1" applyAlignment="1" applyProtection="1">
      <alignment vertical="center"/>
    </xf>
    <xf numFmtId="168" fontId="20" fillId="15" borderId="14" xfId="4" applyNumberFormat="1" applyFont="1" applyFill="1" applyBorder="1" applyAlignment="1" applyProtection="1">
      <alignment vertical="center"/>
    </xf>
    <xf numFmtId="168" fontId="20" fillId="15" borderId="254" xfId="4" applyNumberFormat="1" applyFont="1" applyFill="1" applyBorder="1" applyAlignment="1" applyProtection="1">
      <alignment vertical="center"/>
    </xf>
    <xf numFmtId="168" fontId="20" fillId="15" borderId="16" xfId="4" applyNumberFormat="1" applyFont="1" applyFill="1" applyBorder="1" applyAlignment="1" applyProtection="1">
      <alignment vertical="center"/>
    </xf>
    <xf numFmtId="168" fontId="20" fillId="15" borderId="269" xfId="4" applyNumberFormat="1" applyFont="1" applyFill="1" applyBorder="1" applyAlignment="1" applyProtection="1">
      <alignment vertical="center"/>
    </xf>
    <xf numFmtId="168" fontId="20" fillId="15" borderId="270" xfId="4" applyFont="1" applyFill="1" applyBorder="1" applyAlignment="1" applyProtection="1">
      <alignment vertical="center"/>
    </xf>
    <xf numFmtId="168" fontId="20" fillId="15" borderId="278" xfId="4" applyFont="1" applyFill="1" applyBorder="1" applyAlignment="1" applyProtection="1">
      <alignment vertical="center"/>
    </xf>
    <xf numFmtId="9" fontId="20" fillId="15" borderId="271" xfId="3" applyFont="1" applyFill="1" applyBorder="1" applyAlignment="1" applyProtection="1">
      <alignment vertical="center"/>
    </xf>
    <xf numFmtId="171" fontId="20" fillId="15" borderId="253" xfId="4" applyNumberFormat="1" applyFont="1" applyFill="1" applyBorder="1" applyAlignment="1" applyProtection="1">
      <alignment vertical="center"/>
    </xf>
    <xf numFmtId="171" fontId="20" fillId="15" borderId="14" xfId="4" applyNumberFormat="1" applyFont="1" applyFill="1" applyBorder="1" applyAlignment="1" applyProtection="1">
      <alignment vertical="center"/>
    </xf>
    <xf numFmtId="168" fontId="20" fillId="15" borderId="272" xfId="4" applyNumberFormat="1" applyFont="1" applyFill="1" applyBorder="1" applyAlignment="1" applyProtection="1">
      <alignment vertical="center"/>
    </xf>
    <xf numFmtId="168" fontId="18" fillId="0" borderId="0" xfId="2" applyNumberFormat="1" applyFont="1" applyFill="1" applyAlignment="1" applyProtection="1">
      <alignment vertical="center"/>
    </xf>
    <xf numFmtId="168" fontId="20" fillId="15" borderId="273" xfId="4" applyNumberFormat="1" applyFont="1" applyFill="1" applyBorder="1" applyAlignment="1" applyProtection="1">
      <alignment vertical="center"/>
    </xf>
    <xf numFmtId="167" fontId="18" fillId="18" borderId="0" xfId="2" applyFont="1" applyFill="1" applyAlignment="1" applyProtection="1">
      <alignment vertical="center"/>
    </xf>
    <xf numFmtId="167" fontId="18" fillId="0" borderId="23" xfId="2" applyFont="1" applyFill="1" applyBorder="1" applyAlignment="1" applyProtection="1">
      <alignment vertical="center"/>
    </xf>
    <xf numFmtId="167" fontId="41" fillId="0" borderId="6" xfId="6" applyFont="1" applyFill="1" applyBorder="1" applyAlignment="1" applyProtection="1">
      <alignment horizontal="left" vertical="center"/>
    </xf>
    <xf numFmtId="168" fontId="41" fillId="15" borderId="258" xfId="4" applyNumberFormat="1" applyFont="1" applyFill="1" applyBorder="1" applyAlignment="1" applyProtection="1">
      <alignment vertical="center"/>
    </xf>
    <xf numFmtId="168" fontId="41" fillId="15" borderId="23" xfId="4" applyNumberFormat="1" applyFont="1" applyFill="1" applyBorder="1" applyAlignment="1" applyProtection="1">
      <alignment vertical="center"/>
    </xf>
    <xf numFmtId="168" fontId="41" fillId="15" borderId="5" xfId="4" applyNumberFormat="1" applyFont="1" applyFill="1" applyBorder="1" applyAlignment="1" applyProtection="1">
      <alignment vertical="center"/>
    </xf>
    <xf numFmtId="168" fontId="41" fillId="0" borderId="5" xfId="4" applyNumberFormat="1" applyFont="1" applyFill="1" applyBorder="1" applyAlignment="1" applyProtection="1">
      <alignment vertical="center"/>
    </xf>
    <xf numFmtId="171" fontId="41" fillId="15" borderId="23" xfId="4" applyNumberFormat="1" applyFont="1" applyFill="1" applyBorder="1" applyAlignment="1" applyProtection="1">
      <alignment vertical="center"/>
    </xf>
    <xf numFmtId="171" fontId="41" fillId="15" borderId="5" xfId="4" applyNumberFormat="1" applyFont="1" applyFill="1" applyBorder="1" applyAlignment="1" applyProtection="1">
      <alignment vertical="center"/>
    </xf>
    <xf numFmtId="168" fontId="41" fillId="15" borderId="7" xfId="4" applyNumberFormat="1" applyFont="1" applyFill="1" applyBorder="1" applyAlignment="1" applyProtection="1">
      <alignment vertical="center"/>
    </xf>
    <xf numFmtId="168" fontId="41" fillId="15" borderId="267" xfId="4" applyNumberFormat="1" applyFont="1" applyFill="1" applyBorder="1" applyAlignment="1" applyProtection="1">
      <alignment vertical="center"/>
    </xf>
    <xf numFmtId="168" fontId="41" fillId="15" borderId="279" xfId="4" applyNumberFormat="1" applyFont="1" applyFill="1" applyBorder="1" applyAlignment="1" applyProtection="1">
      <alignment vertical="center"/>
    </xf>
    <xf numFmtId="167" fontId="18" fillId="0" borderId="250" xfId="2" applyFont="1" applyFill="1" applyBorder="1" applyAlignment="1" applyProtection="1">
      <alignment vertical="center"/>
    </xf>
    <xf numFmtId="168" fontId="41" fillId="15" borderId="249" xfId="4" applyNumberFormat="1" applyFont="1" applyFill="1" applyBorder="1" applyAlignment="1" applyProtection="1">
      <alignment vertical="center"/>
    </xf>
    <xf numFmtId="168" fontId="41" fillId="15" borderId="250" xfId="4" applyNumberFormat="1" applyFont="1" applyFill="1" applyBorder="1" applyAlignment="1" applyProtection="1">
      <alignment vertical="center"/>
    </xf>
    <xf numFmtId="168" fontId="41" fillId="0" borderId="10" xfId="4" applyNumberFormat="1" applyFont="1" applyFill="1" applyBorder="1" applyAlignment="1" applyProtection="1">
      <alignment vertical="center"/>
    </xf>
    <xf numFmtId="168" fontId="41" fillId="0" borderId="0" xfId="4" applyFont="1" applyFill="1" applyBorder="1" applyAlignment="1" applyProtection="1">
      <alignment horizontal="right" vertical="center"/>
    </xf>
    <xf numFmtId="171" fontId="41" fillId="15" borderId="250" xfId="4" applyNumberFormat="1" applyFont="1" applyFill="1" applyBorder="1" applyAlignment="1" applyProtection="1">
      <alignment vertical="center"/>
    </xf>
    <xf numFmtId="171" fontId="41" fillId="15" borderId="10" xfId="4" applyNumberFormat="1" applyFont="1" applyFill="1" applyBorder="1" applyAlignment="1" applyProtection="1">
      <alignment vertical="center"/>
    </xf>
    <xf numFmtId="167" fontId="20" fillId="0" borderId="253" xfId="2" applyFont="1" applyFill="1" applyBorder="1" applyAlignment="1" applyProtection="1">
      <alignment vertical="center"/>
    </xf>
    <xf numFmtId="167" fontId="20" fillId="0" borderId="14" xfId="6" applyFont="1" applyFill="1" applyBorder="1" applyAlignment="1" applyProtection="1">
      <alignment horizontal="left" vertical="center"/>
    </xf>
    <xf numFmtId="168" fontId="41" fillId="15" borderId="254" xfId="4" applyNumberFormat="1" applyFont="1" applyFill="1" applyBorder="1" applyAlignment="1" applyProtection="1">
      <alignment vertical="center"/>
    </xf>
    <xf numFmtId="168" fontId="41" fillId="15" borderId="272" xfId="4" applyNumberFormat="1" applyFont="1" applyFill="1" applyBorder="1" applyAlignment="1" applyProtection="1">
      <alignment vertical="center"/>
    </xf>
    <xf numFmtId="167" fontId="20" fillId="0" borderId="23" xfId="2" applyFont="1" applyFill="1" applyBorder="1" applyAlignment="1" applyProtection="1">
      <alignment vertical="center"/>
    </xf>
    <xf numFmtId="167" fontId="41" fillId="0" borderId="10" xfId="6" applyFont="1" applyFill="1" applyBorder="1" applyAlignment="1" applyProtection="1">
      <alignment horizontal="left" vertical="center"/>
    </xf>
    <xf numFmtId="168" fontId="41" fillId="0" borderId="11" xfId="4" applyNumberFormat="1" applyFont="1" applyFill="1" applyBorder="1" applyAlignment="1" applyProtection="1">
      <alignment vertical="center"/>
    </xf>
    <xf numFmtId="168" fontId="41" fillId="0" borderId="250" xfId="4" applyNumberFormat="1" applyFont="1" applyFill="1" applyBorder="1" applyAlignment="1" applyProtection="1">
      <alignment vertical="center"/>
    </xf>
    <xf numFmtId="168" fontId="41" fillId="0" borderId="276" xfId="4" applyFont="1" applyFill="1" applyBorder="1" applyAlignment="1" applyProtection="1">
      <alignment vertical="center"/>
    </xf>
    <xf numFmtId="168" fontId="41" fillId="0" borderId="280" xfId="4" applyFont="1" applyFill="1" applyBorder="1" applyAlignment="1" applyProtection="1">
      <alignment vertical="center"/>
    </xf>
    <xf numFmtId="9" fontId="41" fillId="0" borderId="277" xfId="3" applyFont="1" applyFill="1" applyBorder="1" applyAlignment="1" applyProtection="1">
      <alignment vertical="center"/>
    </xf>
    <xf numFmtId="168" fontId="20" fillId="15" borderId="281" xfId="4" applyFont="1" applyFill="1" applyBorder="1" applyAlignment="1" applyProtection="1">
      <alignment vertical="center"/>
    </xf>
    <xf numFmtId="168" fontId="20" fillId="15" borderId="14" xfId="4" applyFont="1" applyFill="1" applyBorder="1" applyAlignment="1" applyProtection="1">
      <alignment vertical="center"/>
    </xf>
    <xf numFmtId="168" fontId="49" fillId="0" borderId="5" xfId="4" applyNumberFormat="1" applyFont="1" applyFill="1" applyBorder="1" applyAlignment="1" applyProtection="1">
      <alignment vertical="center"/>
    </xf>
    <xf numFmtId="168" fontId="49" fillId="15" borderId="5" xfId="4" applyNumberFormat="1" applyFont="1" applyFill="1" applyBorder="1" applyAlignment="1" applyProtection="1">
      <alignment vertical="center"/>
    </xf>
    <xf numFmtId="168" fontId="49" fillId="15" borderId="256" xfId="4" applyNumberFormat="1" applyFont="1" applyFill="1" applyBorder="1" applyAlignment="1" applyProtection="1">
      <alignment vertical="center"/>
    </xf>
    <xf numFmtId="168" fontId="49" fillId="0" borderId="7" xfId="4" applyNumberFormat="1" applyFont="1" applyFill="1" applyBorder="1" applyAlignment="1" applyProtection="1">
      <alignment vertical="center"/>
    </xf>
    <xf numFmtId="168" fontId="49" fillId="0" borderId="23" xfId="4" applyNumberFormat="1" applyFont="1" applyFill="1" applyBorder="1" applyAlignment="1" applyProtection="1">
      <alignment vertical="center"/>
    </xf>
    <xf numFmtId="2" fontId="49" fillId="0" borderId="274" xfId="4" applyNumberFormat="1" applyFont="1" applyFill="1" applyBorder="1" applyAlignment="1" applyProtection="1">
      <alignment vertical="center"/>
    </xf>
    <xf numFmtId="168" fontId="49" fillId="0" borderId="282" xfId="4" applyFont="1" applyFill="1" applyBorder="1" applyAlignment="1" applyProtection="1">
      <alignment vertical="center"/>
    </xf>
    <xf numFmtId="9" fontId="49" fillId="0" borderId="266" xfId="3" applyFont="1" applyFill="1" applyBorder="1" applyAlignment="1" applyProtection="1">
      <alignment vertical="center"/>
    </xf>
    <xf numFmtId="168" fontId="18" fillId="0" borderId="0" xfId="4" applyNumberFormat="1" applyFont="1" applyFill="1" applyAlignment="1" applyProtection="1">
      <alignment vertical="center"/>
    </xf>
    <xf numFmtId="167" fontId="41" fillId="0" borderId="251" xfId="6" applyFont="1" applyFill="1" applyBorder="1" applyAlignment="1" applyProtection="1">
      <alignment horizontal="left" vertical="center"/>
    </xf>
    <xf numFmtId="168" fontId="41" fillId="15" borderId="11" xfId="4" applyNumberFormat="1" applyFont="1" applyFill="1" applyBorder="1" applyAlignment="1" applyProtection="1">
      <alignment horizontal="right" vertical="center"/>
    </xf>
    <xf numFmtId="168" fontId="49" fillId="0" borderId="250" xfId="4" applyNumberFormat="1" applyFont="1" applyFill="1" applyBorder="1" applyAlignment="1" applyProtection="1">
      <alignment vertical="center"/>
    </xf>
    <xf numFmtId="168" fontId="41" fillId="9" borderId="249" xfId="4" applyNumberFormat="1" applyFont="1" applyFill="1" applyBorder="1" applyAlignment="1" applyProtection="1">
      <alignment horizontal="right" vertical="center"/>
    </xf>
    <xf numFmtId="168" fontId="20" fillId="15" borderId="14" xfId="4" applyNumberFormat="1" applyFont="1" applyFill="1" applyBorder="1" applyAlignment="1" applyProtection="1">
      <alignment horizontal="right" vertical="center"/>
    </xf>
    <xf numFmtId="168" fontId="20" fillId="15" borderId="254" xfId="4" applyNumberFormat="1" applyFont="1" applyFill="1" applyBorder="1" applyAlignment="1" applyProtection="1">
      <alignment horizontal="right" vertical="center"/>
    </xf>
    <xf numFmtId="168" fontId="20" fillId="15" borderId="16" xfId="4" applyNumberFormat="1" applyFont="1" applyFill="1" applyBorder="1" applyAlignment="1" applyProtection="1">
      <alignment horizontal="right" vertical="center"/>
    </xf>
    <xf numFmtId="168" fontId="20" fillId="15" borderId="253" xfId="4" applyNumberFormat="1" applyFont="1" applyFill="1" applyBorder="1" applyAlignment="1" applyProtection="1">
      <alignment horizontal="right" vertical="center"/>
    </xf>
    <xf numFmtId="168" fontId="20" fillId="15" borderId="281" xfId="4" applyFont="1" applyFill="1" applyBorder="1" applyAlignment="1" applyProtection="1">
      <alignment horizontal="right" vertical="center"/>
    </xf>
    <xf numFmtId="168" fontId="20" fillId="15" borderId="14" xfId="4" applyFont="1" applyFill="1" applyBorder="1" applyAlignment="1" applyProtection="1">
      <alignment horizontal="right" vertical="center"/>
    </xf>
    <xf numFmtId="9" fontId="20" fillId="15" borderId="271" xfId="3" applyFont="1" applyFill="1" applyBorder="1" applyAlignment="1" applyProtection="1">
      <alignment horizontal="right" vertical="center"/>
    </xf>
    <xf numFmtId="171" fontId="20" fillId="15" borderId="253" xfId="4" applyNumberFormat="1" applyFont="1" applyFill="1" applyBorder="1" applyAlignment="1" applyProtection="1">
      <alignment horizontal="right" vertical="center"/>
    </xf>
    <xf numFmtId="171" fontId="20" fillId="15" borderId="14" xfId="4" applyNumberFormat="1" applyFont="1" applyFill="1" applyBorder="1" applyAlignment="1" applyProtection="1">
      <alignment horizontal="right" vertical="center"/>
    </xf>
    <xf numFmtId="168" fontId="20" fillId="15" borderId="252" xfId="4" applyNumberFormat="1" applyFont="1" applyFill="1" applyBorder="1" applyAlignment="1" applyProtection="1">
      <alignment horizontal="right" vertical="center"/>
    </xf>
    <xf numFmtId="167" fontId="20" fillId="0" borderId="1" xfId="2" applyFont="1" applyFill="1" applyBorder="1" applyAlignment="1" applyProtection="1">
      <alignment vertical="center"/>
    </xf>
    <xf numFmtId="167" fontId="20" fillId="0" borderId="2" xfId="6" applyFont="1" applyFill="1" applyBorder="1" applyAlignment="1" applyProtection="1">
      <alignment horizontal="left" vertical="center"/>
    </xf>
    <xf numFmtId="168" fontId="20" fillId="15" borderId="247" xfId="4" applyNumberFormat="1" applyFont="1" applyFill="1" applyBorder="1" applyAlignment="1" applyProtection="1">
      <alignment vertical="center"/>
    </xf>
    <xf numFmtId="168" fontId="20" fillId="15" borderId="1" xfId="4" applyNumberFormat="1" applyFont="1" applyFill="1" applyBorder="1" applyAlignment="1" applyProtection="1">
      <alignment vertical="center"/>
    </xf>
    <xf numFmtId="168" fontId="20" fillId="15" borderId="2" xfId="4" applyNumberFormat="1" applyFont="1" applyFill="1" applyBorder="1" applyAlignment="1" applyProtection="1">
      <alignment vertical="center"/>
    </xf>
    <xf numFmtId="168" fontId="20" fillId="0" borderId="2" xfId="4" applyNumberFormat="1" applyFont="1" applyFill="1" applyBorder="1" applyAlignment="1" applyProtection="1">
      <alignment vertical="center"/>
    </xf>
    <xf numFmtId="168" fontId="20" fillId="15" borderId="248" xfId="4" applyNumberFormat="1" applyFont="1" applyFill="1" applyBorder="1" applyAlignment="1" applyProtection="1">
      <alignment vertical="center"/>
    </xf>
    <xf numFmtId="168" fontId="20" fillId="0" borderId="4" xfId="4" applyNumberFormat="1" applyFont="1" applyFill="1" applyBorder="1" applyAlignment="1" applyProtection="1">
      <alignment vertical="center"/>
    </xf>
    <xf numFmtId="168" fontId="20" fillId="0" borderId="1" xfId="4" applyNumberFormat="1" applyFont="1" applyFill="1" applyBorder="1" applyAlignment="1" applyProtection="1">
      <alignment vertical="center"/>
    </xf>
    <xf numFmtId="168" fontId="20" fillId="0" borderId="283" xfId="4" applyFont="1" applyFill="1" applyBorder="1" applyAlignment="1" applyProtection="1">
      <alignment vertical="center"/>
    </xf>
    <xf numFmtId="168" fontId="20" fillId="0" borderId="284" xfId="4" applyFont="1" applyFill="1" applyBorder="1" applyAlignment="1" applyProtection="1">
      <alignment vertical="center"/>
    </xf>
    <xf numFmtId="9" fontId="20" fillId="0" borderId="285" xfId="3" applyFont="1" applyFill="1" applyBorder="1" applyAlignment="1" applyProtection="1">
      <alignment vertical="center"/>
    </xf>
    <xf numFmtId="171" fontId="20" fillId="15" borderId="1" xfId="4" applyNumberFormat="1" applyFont="1" applyFill="1" applyBorder="1" applyAlignment="1" applyProtection="1">
      <alignment horizontal="right" vertical="center"/>
    </xf>
    <xf numFmtId="171" fontId="20" fillId="15" borderId="2" xfId="4" applyNumberFormat="1" applyFont="1" applyFill="1" applyBorder="1" applyAlignment="1" applyProtection="1">
      <alignment horizontal="right" vertical="center"/>
    </xf>
    <xf numFmtId="168" fontId="20" fillId="15" borderId="247" xfId="4" applyNumberFormat="1" applyFont="1" applyFill="1" applyBorder="1" applyAlignment="1" applyProtection="1">
      <alignment horizontal="right" vertical="center"/>
    </xf>
    <xf numFmtId="168" fontId="20" fillId="15" borderId="1" xfId="4" applyNumberFormat="1" applyFont="1" applyFill="1" applyBorder="1" applyAlignment="1" applyProtection="1">
      <alignment horizontal="right" vertical="center"/>
    </xf>
    <xf numFmtId="168" fontId="20" fillId="15" borderId="4" xfId="4" applyNumberFormat="1" applyFont="1" applyFill="1" applyBorder="1" applyAlignment="1" applyProtection="1">
      <alignment vertical="center"/>
    </xf>
    <xf numFmtId="168" fontId="20" fillId="15" borderId="246" xfId="4" applyNumberFormat="1" applyFont="1" applyFill="1" applyBorder="1" applyAlignment="1" applyProtection="1">
      <alignment vertical="center"/>
    </xf>
    <xf numFmtId="168" fontId="20" fillId="15" borderId="286" xfId="4" applyNumberFormat="1" applyFont="1" applyFill="1" applyBorder="1" applyAlignment="1" applyProtection="1">
      <alignment vertical="center"/>
    </xf>
    <xf numFmtId="168" fontId="41" fillId="0" borderId="5" xfId="4" applyNumberFormat="1" applyFont="1" applyFill="1" applyBorder="1" applyAlignment="1" applyProtection="1">
      <alignment horizontal="right" vertical="center"/>
    </xf>
    <xf numFmtId="168" fontId="41" fillId="15" borderId="5" xfId="4" applyNumberFormat="1" applyFont="1" applyFill="1" applyBorder="1" applyAlignment="1" applyProtection="1">
      <alignment horizontal="right" vertical="center"/>
    </xf>
    <xf numFmtId="168" fontId="41" fillId="15" borderId="256" xfId="4" applyNumberFormat="1" applyFont="1" applyFill="1" applyBorder="1" applyAlignment="1" applyProtection="1">
      <alignment horizontal="right" vertical="center"/>
    </xf>
    <xf numFmtId="168" fontId="41" fillId="0" borderId="7" xfId="4" applyNumberFormat="1" applyFont="1" applyFill="1" applyBorder="1" applyAlignment="1" applyProtection="1">
      <alignment horizontal="right" vertical="center"/>
    </xf>
    <xf numFmtId="168" fontId="41" fillId="0" borderId="23" xfId="4" applyNumberFormat="1" applyFont="1" applyFill="1" applyBorder="1" applyAlignment="1" applyProtection="1">
      <alignment horizontal="right" vertical="center"/>
    </xf>
    <xf numFmtId="168" fontId="41" fillId="0" borderId="282" xfId="4" applyFont="1" applyFill="1" applyBorder="1" applyAlignment="1" applyProtection="1">
      <alignment horizontal="right" vertical="center"/>
    </xf>
    <xf numFmtId="9" fontId="41" fillId="0" borderId="266" xfId="3" applyFont="1" applyFill="1" applyBorder="1" applyAlignment="1" applyProtection="1">
      <alignment horizontal="right" vertical="center"/>
    </xf>
    <xf numFmtId="171" fontId="41" fillId="15" borderId="23" xfId="4" applyNumberFormat="1" applyFont="1" applyFill="1" applyBorder="1" applyAlignment="1" applyProtection="1">
      <alignment horizontal="right" vertical="center"/>
    </xf>
    <xf numFmtId="171" fontId="41" fillId="15" borderId="5" xfId="4" applyNumberFormat="1" applyFont="1" applyFill="1" applyBorder="1" applyAlignment="1" applyProtection="1">
      <alignment horizontal="right" vertical="center"/>
    </xf>
    <xf numFmtId="168" fontId="41" fillId="0" borderId="280" xfId="4" applyFont="1" applyFill="1" applyBorder="1" applyAlignment="1" applyProtection="1">
      <alignment horizontal="right" vertical="center"/>
    </xf>
    <xf numFmtId="168" fontId="41" fillId="0" borderId="7" xfId="4" applyNumberFormat="1" applyFont="1" applyFill="1" applyBorder="1" applyAlignment="1" applyProtection="1">
      <alignment vertical="center"/>
    </xf>
    <xf numFmtId="168" fontId="41" fillId="0" borderId="23" xfId="4" applyNumberFormat="1" applyFont="1" applyFill="1" applyBorder="1" applyAlignment="1" applyProtection="1">
      <alignment vertical="center"/>
    </xf>
    <xf numFmtId="168" fontId="41" fillId="0" borderId="274" xfId="4" applyFont="1" applyFill="1" applyBorder="1" applyAlignment="1" applyProtection="1">
      <alignment vertical="center"/>
    </xf>
    <xf numFmtId="168" fontId="41" fillId="0" borderId="282" xfId="4" applyFont="1" applyFill="1" applyBorder="1" applyAlignment="1" applyProtection="1">
      <alignment vertical="center"/>
    </xf>
    <xf numFmtId="9" fontId="41" fillId="0" borderId="266" xfId="3" applyFont="1" applyFill="1" applyBorder="1" applyAlignment="1" applyProtection="1">
      <alignment horizontal="center" vertical="center"/>
    </xf>
    <xf numFmtId="171" fontId="41" fillId="15" borderId="256" xfId="4" applyNumberFormat="1" applyFont="1" applyFill="1" applyBorder="1" applyAlignment="1" applyProtection="1">
      <alignment horizontal="right" vertical="center"/>
    </xf>
    <xf numFmtId="168" fontId="41" fillId="0" borderId="0" xfId="3" applyNumberFormat="1" applyFont="1" applyFill="1" applyAlignment="1" applyProtection="1">
      <alignment vertical="center"/>
    </xf>
    <xf numFmtId="171" fontId="41" fillId="18" borderId="0" xfId="4" applyNumberFormat="1" applyFont="1" applyFill="1" applyAlignment="1" applyProtection="1">
      <alignment vertical="center"/>
    </xf>
    <xf numFmtId="169" fontId="41" fillId="0" borderId="277" xfId="3" applyNumberFormat="1" applyFont="1" applyFill="1" applyBorder="1" applyAlignment="1" applyProtection="1">
      <alignment vertical="center"/>
    </xf>
    <xf numFmtId="169" fontId="18" fillId="18" borderId="0" xfId="2" applyNumberFormat="1" applyFont="1" applyFill="1" applyAlignment="1" applyProtection="1">
      <alignment vertical="center"/>
    </xf>
    <xf numFmtId="168" fontId="20" fillId="15" borderId="287" xfId="4" applyFont="1" applyFill="1" applyBorder="1" applyAlignment="1" applyProtection="1">
      <alignment vertical="center"/>
    </xf>
    <xf numFmtId="168" fontId="20" fillId="15" borderId="271" xfId="4" applyFont="1" applyFill="1" applyBorder="1" applyAlignment="1" applyProtection="1">
      <alignment vertical="center"/>
    </xf>
    <xf numFmtId="168" fontId="41" fillId="15" borderId="258" xfId="4" applyNumberFormat="1" applyFont="1" applyFill="1" applyBorder="1" applyAlignment="1" applyProtection="1">
      <alignment horizontal="right" vertical="center"/>
    </xf>
    <xf numFmtId="168" fontId="41" fillId="15" borderId="23" xfId="4" applyNumberFormat="1" applyFont="1" applyFill="1" applyBorder="1" applyAlignment="1" applyProtection="1">
      <alignment horizontal="right" vertical="center"/>
    </xf>
    <xf numFmtId="168" fontId="41" fillId="0" borderId="5" xfId="7" applyNumberFormat="1" applyFont="1" applyFill="1" applyBorder="1" applyAlignment="1" applyProtection="1">
      <alignment horizontal="right" vertical="center"/>
    </xf>
    <xf numFmtId="9" fontId="41" fillId="0" borderId="267" xfId="3" applyFont="1" applyFill="1" applyBorder="1" applyAlignment="1" applyProtection="1">
      <alignment horizontal="right" vertical="center"/>
    </xf>
    <xf numFmtId="168" fontId="20" fillId="15" borderId="272" xfId="4" applyFont="1" applyFill="1" applyBorder="1" applyAlignment="1" applyProtection="1">
      <alignment vertical="center"/>
    </xf>
    <xf numFmtId="168" fontId="20" fillId="15" borderId="11" xfId="4" applyNumberFormat="1" applyFont="1" applyFill="1" applyBorder="1" applyAlignment="1" applyProtection="1">
      <alignment vertical="center"/>
    </xf>
    <xf numFmtId="168" fontId="20" fillId="15" borderId="275" xfId="4" applyNumberFormat="1" applyFont="1" applyFill="1" applyBorder="1" applyAlignment="1" applyProtection="1">
      <alignment vertical="center"/>
    </xf>
    <xf numFmtId="168" fontId="20" fillId="15" borderId="2" xfId="6" applyNumberFormat="1" applyFont="1" applyFill="1" applyBorder="1" applyAlignment="1" applyProtection="1">
      <alignment horizontal="right" vertical="center"/>
    </xf>
    <xf numFmtId="168" fontId="20" fillId="15" borderId="248" xfId="6" applyNumberFormat="1" applyFont="1" applyFill="1" applyBorder="1" applyAlignment="1" applyProtection="1">
      <alignment horizontal="right" vertical="center"/>
    </xf>
    <xf numFmtId="168" fontId="20" fillId="15" borderId="4" xfId="6" applyNumberFormat="1" applyFont="1" applyFill="1" applyBorder="1" applyAlignment="1" applyProtection="1">
      <alignment horizontal="right" vertical="center"/>
    </xf>
    <xf numFmtId="168" fontId="20" fillId="15" borderId="1" xfId="6" applyNumberFormat="1" applyFont="1" applyFill="1" applyBorder="1" applyAlignment="1" applyProtection="1">
      <alignment horizontal="right" vertical="center"/>
    </xf>
    <xf numFmtId="4" fontId="20" fillId="15" borderId="283" xfId="6" applyNumberFormat="1" applyFont="1" applyFill="1" applyBorder="1" applyAlignment="1" applyProtection="1">
      <alignment horizontal="right" vertical="center"/>
    </xf>
    <xf numFmtId="9" fontId="20" fillId="15" borderId="246" xfId="3" applyFont="1" applyFill="1" applyBorder="1" applyAlignment="1" applyProtection="1">
      <alignment horizontal="right" vertical="center"/>
    </xf>
    <xf numFmtId="171" fontId="20" fillId="15" borderId="1" xfId="6" applyNumberFormat="1" applyFont="1" applyFill="1" applyBorder="1" applyAlignment="1" applyProtection="1">
      <alignment horizontal="right" vertical="center"/>
    </xf>
    <xf numFmtId="171" fontId="20" fillId="15" borderId="2" xfId="6" applyNumberFormat="1" applyFont="1" applyFill="1" applyBorder="1" applyAlignment="1" applyProtection="1">
      <alignment horizontal="right" vertical="center"/>
    </xf>
    <xf numFmtId="168" fontId="20" fillId="15" borderId="247" xfId="6" applyNumberFormat="1" applyFont="1" applyFill="1" applyBorder="1" applyAlignment="1" applyProtection="1">
      <alignment vertical="center"/>
    </xf>
    <xf numFmtId="168" fontId="20" fillId="15" borderId="1" xfId="6" applyNumberFormat="1" applyFont="1" applyFill="1" applyBorder="1" applyAlignment="1" applyProtection="1">
      <alignment vertical="center"/>
    </xf>
    <xf numFmtId="168" fontId="20" fillId="15" borderId="248" xfId="6" applyNumberFormat="1" applyFont="1" applyFill="1" applyBorder="1" applyAlignment="1" applyProtection="1">
      <alignment vertical="center"/>
    </xf>
    <xf numFmtId="168" fontId="20" fillId="15" borderId="288" xfId="6" applyNumberFormat="1" applyFont="1" applyFill="1" applyBorder="1" applyAlignment="1" applyProtection="1">
      <alignment vertical="center"/>
    </xf>
    <xf numFmtId="168" fontId="20" fillId="15" borderId="246" xfId="6" applyNumberFormat="1" applyFont="1" applyFill="1" applyBorder="1" applyAlignment="1" applyProtection="1">
      <alignment vertical="center"/>
    </xf>
    <xf numFmtId="168" fontId="41" fillId="0" borderId="0" xfId="4" applyNumberFormat="1" applyFont="1" applyFill="1" applyAlignment="1" applyProtection="1">
      <alignment vertical="center"/>
    </xf>
    <xf numFmtId="169" fontId="41" fillId="18" borderId="0" xfId="2" applyNumberFormat="1" applyFont="1" applyFill="1" applyAlignment="1" applyProtection="1">
      <alignment vertical="center"/>
    </xf>
    <xf numFmtId="167" fontId="10" fillId="0" borderId="0" xfId="2" applyFill="1" applyAlignment="1" applyProtection="1">
      <alignment vertical="center"/>
    </xf>
    <xf numFmtId="3" fontId="10" fillId="0" borderId="26" xfId="2" applyNumberFormat="1" applyBorder="1" applyAlignment="1">
      <alignment vertical="center"/>
    </xf>
    <xf numFmtId="10" fontId="0" fillId="0" borderId="25" xfId="3" applyNumberFormat="1" applyFont="1" applyBorder="1" applyAlignment="1">
      <alignment horizontal="center" vertical="center"/>
    </xf>
    <xf numFmtId="10" fontId="0" fillId="0" borderId="27" xfId="3" applyNumberFormat="1" applyFont="1" applyBorder="1" applyAlignment="1">
      <alignment horizontal="center" vertical="center"/>
    </xf>
    <xf numFmtId="3" fontId="10" fillId="0" borderId="30" xfId="2" applyNumberFormat="1" applyBorder="1" applyAlignment="1">
      <alignment vertical="center"/>
    </xf>
    <xf numFmtId="10" fontId="0" fillId="0" borderId="29" xfId="3" applyNumberFormat="1" applyFont="1" applyBorder="1" applyAlignment="1">
      <alignment horizontal="center" vertical="center"/>
    </xf>
    <xf numFmtId="10" fontId="0" fillId="0" borderId="31" xfId="3" applyNumberFormat="1" applyFont="1" applyBorder="1" applyAlignment="1">
      <alignment horizontal="center" vertical="center"/>
    </xf>
    <xf numFmtId="167" fontId="10" fillId="0" borderId="291" xfId="2" applyFont="1" applyBorder="1" applyAlignment="1">
      <alignment vertical="center"/>
    </xf>
    <xf numFmtId="3" fontId="10" fillId="0" borderId="292" xfId="2" applyNumberFormat="1" applyBorder="1" applyAlignment="1">
      <alignment vertical="center"/>
    </xf>
    <xf numFmtId="3" fontId="10" fillId="0" borderId="291" xfId="2" applyNumberFormat="1" applyBorder="1" applyAlignment="1">
      <alignment vertical="center"/>
    </xf>
    <xf numFmtId="167" fontId="56" fillId="13" borderId="32" xfId="2" applyFont="1" applyFill="1" applyBorder="1" applyAlignment="1">
      <alignment horizontal="centerContinuous" vertical="center"/>
    </xf>
    <xf numFmtId="3" fontId="56" fillId="13" borderId="33" xfId="2" applyNumberFormat="1" applyFont="1" applyFill="1" applyBorder="1" applyAlignment="1">
      <alignment vertical="center"/>
    </xf>
    <xf numFmtId="10" fontId="56" fillId="13" borderId="34" xfId="3" applyNumberFormat="1" applyFont="1" applyFill="1" applyBorder="1" applyAlignment="1">
      <alignment horizontal="center" vertical="center"/>
    </xf>
    <xf numFmtId="3" fontId="56" fillId="13" borderId="35" xfId="3" applyNumberFormat="1" applyFont="1" applyFill="1" applyBorder="1" applyAlignment="1">
      <alignment horizontal="right" vertical="center"/>
    </xf>
    <xf numFmtId="10" fontId="56" fillId="13" borderId="36" xfId="3" applyNumberFormat="1" applyFont="1" applyFill="1" applyBorder="1" applyAlignment="1">
      <alignment horizontal="center" vertical="center"/>
    </xf>
    <xf numFmtId="3" fontId="12" fillId="0" borderId="0" xfId="2" applyNumberFormat="1" applyFont="1" applyFill="1" applyAlignment="1" applyProtection="1">
      <alignment vertical="center"/>
    </xf>
    <xf numFmtId="167" fontId="28" fillId="0" borderId="0" xfId="2" applyFont="1" applyFill="1" applyAlignment="1" applyProtection="1">
      <alignment horizontal="centerContinuous" vertical="center"/>
    </xf>
    <xf numFmtId="167" fontId="24" fillId="0" borderId="0" xfId="2" applyFont="1" applyAlignment="1" applyProtection="1">
      <alignment horizontal="centerContinuous" vertical="center"/>
    </xf>
    <xf numFmtId="167" fontId="10" fillId="0" borderId="0" xfId="2" applyAlignment="1" applyProtection="1">
      <alignment vertical="center"/>
    </xf>
    <xf numFmtId="17" fontId="28" fillId="0" borderId="0" xfId="2" applyNumberFormat="1" applyFont="1" applyFill="1" applyAlignment="1" applyProtection="1">
      <alignment horizontal="centerContinuous" vertical="center"/>
    </xf>
    <xf numFmtId="0" fontId="24" fillId="0" borderId="0" xfId="2" applyNumberFormat="1" applyFont="1" applyAlignment="1" applyProtection="1">
      <alignment horizontal="centerContinuous" vertical="center"/>
    </xf>
    <xf numFmtId="0" fontId="10" fillId="0" borderId="0" xfId="2" applyNumberFormat="1" applyAlignment="1" applyProtection="1">
      <alignment vertical="center"/>
    </xf>
    <xf numFmtId="167" fontId="7" fillId="0" borderId="295" xfId="2" applyFont="1" applyBorder="1" applyAlignment="1" applyProtection="1">
      <alignment horizontal="centerContinuous" vertical="center"/>
    </xf>
    <xf numFmtId="167" fontId="7" fillId="0" borderId="296" xfId="2" applyFont="1" applyBorder="1" applyAlignment="1" applyProtection="1">
      <alignment horizontal="centerContinuous" vertical="center"/>
    </xf>
    <xf numFmtId="167" fontId="7" fillId="0" borderId="297" xfId="2" applyFont="1" applyBorder="1" applyAlignment="1" applyProtection="1">
      <alignment horizontal="centerContinuous" vertical="center"/>
    </xf>
    <xf numFmtId="167" fontId="7" fillId="0" borderId="260" xfId="2" applyFont="1" applyBorder="1" applyAlignment="1" applyProtection="1">
      <alignment horizontal="centerContinuous" vertical="center"/>
    </xf>
    <xf numFmtId="167" fontId="7" fillId="0" borderId="247" xfId="2" applyFont="1" applyBorder="1" applyAlignment="1" applyProtection="1">
      <alignment horizontal="center" vertical="center" wrapText="1"/>
    </xf>
    <xf numFmtId="167" fontId="7" fillId="0" borderId="1" xfId="2" applyFont="1" applyBorder="1" applyAlignment="1" applyProtection="1">
      <alignment horizontal="center" vertical="center" wrapText="1"/>
    </xf>
    <xf numFmtId="167" fontId="7" fillId="0" borderId="248" xfId="2" applyFont="1" applyBorder="1" applyAlignment="1" applyProtection="1">
      <alignment horizontal="center" vertical="center" wrapText="1"/>
    </xf>
    <xf numFmtId="167" fontId="7" fillId="18" borderId="249" xfId="2" applyFont="1" applyFill="1" applyBorder="1" applyProtection="1"/>
    <xf numFmtId="167" fontId="10" fillId="0" borderId="275" xfId="6" applyFont="1" applyFill="1" applyBorder="1" applyAlignment="1" applyProtection="1">
      <alignment horizontal="left" vertical="center" indent="1"/>
    </xf>
    <xf numFmtId="172" fontId="10" fillId="0" borderId="258" xfId="2" applyNumberFormat="1" applyBorder="1" applyAlignment="1" applyProtection="1">
      <alignment vertical="center"/>
    </xf>
    <xf numFmtId="172" fontId="10" fillId="0" borderId="23" xfId="2" applyNumberFormat="1" applyBorder="1" applyAlignment="1" applyProtection="1">
      <alignment vertical="center"/>
    </xf>
    <xf numFmtId="172" fontId="10" fillId="0" borderId="256" xfId="2" applyNumberFormat="1" applyBorder="1" applyAlignment="1" applyProtection="1">
      <alignment vertical="center"/>
    </xf>
    <xf numFmtId="173" fontId="10" fillId="0" borderId="0" xfId="2" applyNumberFormat="1" applyAlignment="1" applyProtection="1">
      <alignment vertical="center"/>
    </xf>
    <xf numFmtId="172" fontId="10" fillId="0" borderId="0" xfId="2" applyNumberFormat="1" applyAlignment="1" applyProtection="1">
      <alignment vertical="center"/>
    </xf>
    <xf numFmtId="172" fontId="10" fillId="0" borderId="249" xfId="2" applyNumberFormat="1" applyBorder="1" applyAlignment="1" applyProtection="1">
      <alignment vertical="center"/>
    </xf>
    <xf numFmtId="172" fontId="10" fillId="0" borderId="250" xfId="2" applyNumberFormat="1" applyBorder="1" applyAlignment="1" applyProtection="1">
      <alignment vertical="center"/>
    </xf>
    <xf numFmtId="172" fontId="10" fillId="0" borderId="251" xfId="2" applyNumberFormat="1" applyBorder="1" applyAlignment="1" applyProtection="1">
      <alignment vertical="center"/>
    </xf>
    <xf numFmtId="168" fontId="10" fillId="0" borderId="0" xfId="2" applyNumberFormat="1" applyAlignment="1" applyProtection="1">
      <alignment vertical="center"/>
    </xf>
    <xf numFmtId="172" fontId="10" fillId="0" borderId="0" xfId="2" applyNumberFormat="1" applyBorder="1" applyAlignment="1" applyProtection="1">
      <alignment vertical="center"/>
    </xf>
    <xf numFmtId="172" fontId="10" fillId="0" borderId="10" xfId="2" applyNumberFormat="1" applyBorder="1" applyAlignment="1" applyProtection="1">
      <alignment vertical="center"/>
    </xf>
    <xf numFmtId="167" fontId="11" fillId="0" borderId="252" xfId="2" applyFont="1" applyFill="1" applyBorder="1" applyAlignment="1" applyProtection="1">
      <alignment vertical="center"/>
    </xf>
    <xf numFmtId="167" fontId="7" fillId="0" borderId="272" xfId="6" applyFont="1" applyFill="1" applyBorder="1" applyAlignment="1" applyProtection="1">
      <alignment horizontal="left" vertical="center"/>
    </xf>
    <xf numFmtId="172" fontId="7" fillId="0" borderId="252" xfId="2" applyNumberFormat="1" applyFont="1" applyBorder="1" applyAlignment="1" applyProtection="1">
      <alignment vertical="center"/>
    </xf>
    <xf numFmtId="172" fontId="7" fillId="0" borderId="253" xfId="2" applyNumberFormat="1" applyFont="1" applyBorder="1" applyAlignment="1" applyProtection="1">
      <alignment vertical="center"/>
    </xf>
    <xf numFmtId="172" fontId="7" fillId="0" borderId="254" xfId="2" applyNumberFormat="1" applyFont="1" applyBorder="1" applyAlignment="1" applyProtection="1">
      <alignment vertical="center"/>
    </xf>
    <xf numFmtId="172" fontId="7" fillId="0" borderId="14" xfId="2" applyNumberFormat="1" applyFont="1" applyBorder="1" applyAlignment="1" applyProtection="1">
      <alignment vertical="center"/>
    </xf>
    <xf numFmtId="167" fontId="11" fillId="0" borderId="258" xfId="2" applyFont="1" applyFill="1" applyBorder="1" applyAlignment="1" applyProtection="1">
      <alignment vertical="center"/>
    </xf>
    <xf numFmtId="167" fontId="10" fillId="0" borderId="267" xfId="6" applyFont="1" applyFill="1" applyBorder="1" applyAlignment="1" applyProtection="1">
      <alignment horizontal="left" vertical="center"/>
    </xf>
    <xf numFmtId="172" fontId="7" fillId="0" borderId="258" xfId="2" applyNumberFormat="1" applyFont="1" applyBorder="1" applyAlignment="1" applyProtection="1">
      <alignment vertical="center"/>
    </xf>
    <xf numFmtId="172" fontId="7" fillId="0" borderId="23" xfId="2" applyNumberFormat="1" applyFont="1" applyBorder="1" applyAlignment="1" applyProtection="1">
      <alignment vertical="center"/>
    </xf>
    <xf numFmtId="172" fontId="7" fillId="0" borderId="6" xfId="2" applyNumberFormat="1" applyFont="1" applyBorder="1" applyAlignment="1" applyProtection="1">
      <alignment vertical="center"/>
    </xf>
    <xf numFmtId="172" fontId="7" fillId="0" borderId="256" xfId="2" applyNumberFormat="1" applyFont="1" applyBorder="1" applyAlignment="1" applyProtection="1">
      <alignment vertical="center"/>
    </xf>
    <xf numFmtId="172" fontId="7" fillId="0" borderId="267" xfId="2" applyNumberFormat="1" applyFont="1" applyBorder="1" applyAlignment="1" applyProtection="1">
      <alignment vertical="center"/>
    </xf>
    <xf numFmtId="167" fontId="11" fillId="0" borderId="249" xfId="2" applyFont="1" applyFill="1" applyBorder="1" applyAlignment="1" applyProtection="1">
      <alignment vertical="center"/>
    </xf>
    <xf numFmtId="167" fontId="10" fillId="0" borderId="275" xfId="6" applyFont="1" applyFill="1" applyBorder="1" applyAlignment="1" applyProtection="1">
      <alignment horizontal="left" vertical="center"/>
    </xf>
    <xf numFmtId="172" fontId="7" fillId="0" borderId="249" xfId="2" applyNumberFormat="1" applyFont="1" applyBorder="1" applyAlignment="1" applyProtection="1">
      <alignment vertical="center"/>
    </xf>
    <xf numFmtId="172" fontId="7" fillId="0" borderId="250" xfId="2" applyNumberFormat="1" applyFont="1" applyBorder="1" applyAlignment="1" applyProtection="1">
      <alignment vertical="center"/>
    </xf>
    <xf numFmtId="172" fontId="7" fillId="0" borderId="0" xfId="2" applyNumberFormat="1" applyFont="1" applyBorder="1" applyAlignment="1" applyProtection="1">
      <alignment vertical="center"/>
    </xf>
    <xf numFmtId="172" fontId="7" fillId="0" borderId="251" xfId="2" applyNumberFormat="1" applyFont="1" applyBorder="1" applyAlignment="1" applyProtection="1">
      <alignment vertical="center"/>
    </xf>
    <xf numFmtId="172" fontId="7" fillId="0" borderId="275" xfId="2" applyNumberFormat="1" applyFont="1" applyBorder="1" applyAlignment="1" applyProtection="1">
      <alignment vertical="center"/>
    </xf>
    <xf numFmtId="167" fontId="7" fillId="0" borderId="252" xfId="2" applyFont="1" applyFill="1" applyBorder="1" applyAlignment="1" applyProtection="1">
      <alignment vertical="center"/>
    </xf>
    <xf numFmtId="167" fontId="7" fillId="0" borderId="254" xfId="6" applyFont="1" applyFill="1" applyBorder="1" applyAlignment="1" applyProtection="1">
      <alignment horizontal="left" vertical="center"/>
    </xf>
    <xf numFmtId="167" fontId="7" fillId="0" borderId="258" xfId="2" applyFont="1" applyFill="1" applyBorder="1" applyAlignment="1" applyProtection="1">
      <alignment vertical="center"/>
    </xf>
    <xf numFmtId="167" fontId="10" fillId="0" borderId="251" xfId="6" applyFont="1" applyFill="1" applyBorder="1" applyAlignment="1" applyProtection="1">
      <alignment horizontal="left" vertical="center" indent="1"/>
    </xf>
    <xf numFmtId="167" fontId="7" fillId="0" borderId="249" xfId="2" applyFont="1" applyFill="1" applyBorder="1" applyAlignment="1" applyProtection="1">
      <alignment vertical="center"/>
    </xf>
    <xf numFmtId="167" fontId="7" fillId="0" borderId="247" xfId="2" applyFont="1" applyFill="1" applyBorder="1" applyAlignment="1" applyProtection="1">
      <alignment vertical="center"/>
    </xf>
    <xf numFmtId="167" fontId="7" fillId="0" borderId="248" xfId="6" applyFont="1" applyFill="1" applyBorder="1" applyAlignment="1" applyProtection="1">
      <alignment horizontal="left" vertical="center"/>
    </xf>
    <xf numFmtId="172" fontId="7" fillId="0" borderId="247" xfId="2" applyNumberFormat="1" applyFont="1" applyBorder="1" applyAlignment="1" applyProtection="1">
      <alignment vertical="center"/>
    </xf>
    <xf numFmtId="172" fontId="7" fillId="0" borderId="1" xfId="2" applyNumberFormat="1" applyFont="1" applyBorder="1" applyAlignment="1" applyProtection="1">
      <alignment vertical="center"/>
    </xf>
    <xf numFmtId="172" fontId="7" fillId="0" borderId="248" xfId="2" applyNumberFormat="1" applyFont="1" applyBorder="1" applyAlignment="1" applyProtection="1">
      <alignment vertical="center"/>
    </xf>
    <xf numFmtId="167" fontId="10" fillId="0" borderId="251" xfId="6" applyFont="1" applyFill="1" applyBorder="1" applyAlignment="1" applyProtection="1">
      <alignment horizontal="left" vertical="center"/>
    </xf>
    <xf numFmtId="167" fontId="7" fillId="0" borderId="251" xfId="6" applyFont="1" applyFill="1" applyBorder="1" applyAlignment="1" applyProtection="1">
      <alignment horizontal="left" vertical="center"/>
    </xf>
    <xf numFmtId="167" fontId="10" fillId="0" borderId="298" xfId="2" applyFont="1" applyFill="1" applyBorder="1" applyAlignment="1" applyProtection="1">
      <alignment vertical="center"/>
    </xf>
    <xf numFmtId="167" fontId="7" fillId="0" borderId="299" xfId="6" applyFont="1" applyFill="1" applyBorder="1" applyAlignment="1" applyProtection="1">
      <alignment horizontal="left" vertical="center"/>
    </xf>
    <xf numFmtId="172" fontId="7" fillId="0" borderId="298" xfId="2" applyNumberFormat="1" applyFont="1" applyBorder="1" applyAlignment="1" applyProtection="1">
      <alignment vertical="center"/>
    </xf>
    <xf numFmtId="172" fontId="7" fillId="0" borderId="300" xfId="2" applyNumberFormat="1" applyFont="1" applyBorder="1" applyAlignment="1" applyProtection="1">
      <alignment vertical="center"/>
    </xf>
    <xf numFmtId="172" fontId="7" fillId="0" borderId="301" xfId="2" applyNumberFormat="1" applyFont="1" applyBorder="1" applyAlignment="1" applyProtection="1">
      <alignment vertical="center"/>
    </xf>
    <xf numFmtId="167" fontId="10" fillId="0" borderId="0" xfId="2" applyFont="1" applyFill="1" applyAlignment="1" applyProtection="1">
      <alignment vertical="center"/>
    </xf>
    <xf numFmtId="167" fontId="10" fillId="0" borderId="0" xfId="6" applyFont="1" applyFill="1" applyBorder="1" applyAlignment="1" applyProtection="1">
      <alignment horizontal="left" vertical="center"/>
    </xf>
    <xf numFmtId="4" fontId="10" fillId="0" borderId="0" xfId="2" applyNumberFormat="1" applyAlignment="1" applyProtection="1">
      <alignment vertical="center"/>
    </xf>
    <xf numFmtId="174" fontId="10" fillId="0" borderId="0" xfId="2" applyNumberFormat="1" applyAlignment="1" applyProtection="1">
      <alignment vertical="center"/>
    </xf>
    <xf numFmtId="167" fontId="7" fillId="0" borderId="0" xfId="2" applyFont="1" applyAlignment="1" applyProtection="1">
      <alignment vertical="center"/>
    </xf>
    <xf numFmtId="175" fontId="10" fillId="0" borderId="0" xfId="2" applyNumberFormat="1" applyAlignment="1" applyProtection="1">
      <alignment vertical="center"/>
    </xf>
    <xf numFmtId="167" fontId="33" fillId="0" borderId="0" xfId="2" applyFont="1" applyFill="1" applyAlignment="1" applyProtection="1">
      <alignment horizontal="centerContinuous" vertical="center"/>
    </xf>
    <xf numFmtId="167" fontId="17" fillId="0" borderId="0" xfId="2" applyFont="1" applyFill="1" applyAlignment="1" applyProtection="1">
      <alignment horizontal="centerContinuous" vertical="center"/>
    </xf>
    <xf numFmtId="167" fontId="19" fillId="0" borderId="0" xfId="2" applyFont="1" applyFill="1" applyAlignment="1" applyProtection="1">
      <alignment horizontal="centerContinuous" vertical="center"/>
    </xf>
    <xf numFmtId="9" fontId="19" fillId="0" borderId="0" xfId="2" applyNumberFormat="1" applyFont="1" applyFill="1" applyAlignment="1" applyProtection="1">
      <alignment horizontal="centerContinuous" vertical="center"/>
    </xf>
    <xf numFmtId="168" fontId="10" fillId="0" borderId="0" xfId="7" applyFont="1" applyProtection="1"/>
    <xf numFmtId="167" fontId="10" fillId="0" borderId="0" xfId="2" applyFont="1" applyAlignment="1" applyProtection="1">
      <alignment horizontal="centerContinuous"/>
    </xf>
    <xf numFmtId="17" fontId="33" fillId="0" borderId="0" xfId="2" applyNumberFormat="1" applyFont="1" applyFill="1" applyAlignment="1" applyProtection="1">
      <alignment horizontal="centerContinuous" vertical="center" wrapText="1"/>
    </xf>
    <xf numFmtId="0" fontId="10" fillId="0" borderId="0" xfId="7" applyNumberFormat="1" applyFont="1" applyProtection="1"/>
    <xf numFmtId="167" fontId="33" fillId="0" borderId="0" xfId="2" applyFont="1" applyFill="1" applyAlignment="1" applyProtection="1">
      <alignment horizontal="centerContinuous" vertical="center" wrapText="1"/>
    </xf>
    <xf numFmtId="17" fontId="7" fillId="14" borderId="54" xfId="2" applyNumberFormat="1" applyFont="1" applyFill="1" applyBorder="1" applyAlignment="1" applyProtection="1">
      <alignment horizontal="centerContinuous" vertical="center" wrapText="1"/>
    </xf>
    <xf numFmtId="17" fontId="7" fillId="14" borderId="306" xfId="2" applyNumberFormat="1" applyFont="1" applyFill="1" applyBorder="1" applyAlignment="1" applyProtection="1">
      <alignment horizontal="centerContinuous" vertical="center" wrapText="1"/>
    </xf>
    <xf numFmtId="17" fontId="7" fillId="14" borderId="307" xfId="2" applyNumberFormat="1" applyFont="1" applyFill="1" applyBorder="1" applyAlignment="1" applyProtection="1">
      <alignment horizontal="centerContinuous" vertical="center" wrapText="1"/>
    </xf>
    <xf numFmtId="9" fontId="22" fillId="14" borderId="308" xfId="3" applyNumberFormat="1" applyFont="1" applyFill="1" applyBorder="1" applyAlignment="1" applyProtection="1">
      <alignment horizontal="center" vertical="center" wrapText="1"/>
    </xf>
    <xf numFmtId="9" fontId="9" fillId="14" borderId="309" xfId="3" applyNumberFormat="1" applyFont="1" applyFill="1" applyBorder="1" applyAlignment="1" applyProtection="1">
      <alignment horizontal="center" vertical="center" wrapText="1"/>
    </xf>
    <xf numFmtId="17" fontId="9" fillId="15" borderId="59" xfId="2" applyNumberFormat="1" applyFont="1" applyFill="1" applyBorder="1" applyAlignment="1" applyProtection="1">
      <alignment horizontal="center" vertical="center" wrapText="1"/>
    </xf>
    <xf numFmtId="167" fontId="26" fillId="0" borderId="311" xfId="2" applyFont="1" applyFill="1" applyBorder="1" applyAlignment="1" applyProtection="1">
      <alignment horizontal="left" vertical="center" wrapText="1"/>
    </xf>
    <xf numFmtId="167" fontId="26" fillId="0" borderId="62" xfId="2" applyFont="1" applyFill="1" applyBorder="1" applyAlignment="1" applyProtection="1">
      <alignment horizontal="left" vertical="center"/>
    </xf>
    <xf numFmtId="10" fontId="26" fillId="0" borderId="62" xfId="3" applyNumberFormat="1" applyFont="1" applyFill="1" applyBorder="1" applyAlignment="1" applyProtection="1">
      <alignment horizontal="right" vertical="center"/>
    </xf>
    <xf numFmtId="168" fontId="10" fillId="0" borderId="62" xfId="5" applyNumberFormat="1" applyFont="1" applyFill="1" applyBorder="1" applyAlignment="1" applyProtection="1">
      <alignment horizontal="right"/>
    </xf>
    <xf numFmtId="168" fontId="7" fillId="15" borderId="71" xfId="5" applyNumberFormat="1" applyFont="1" applyFill="1" applyBorder="1" applyAlignment="1" applyProtection="1">
      <alignment horizontal="right"/>
    </xf>
    <xf numFmtId="168" fontId="7" fillId="0" borderId="63" xfId="5" applyNumberFormat="1" applyFont="1" applyFill="1" applyBorder="1" applyAlignment="1" applyProtection="1">
      <alignment horizontal="right"/>
    </xf>
    <xf numFmtId="168" fontId="7" fillId="15" borderId="63" xfId="5" applyNumberFormat="1" applyFont="1" applyFill="1" applyBorder="1" applyAlignment="1" applyProtection="1">
      <alignment horizontal="right"/>
    </xf>
    <xf numFmtId="164" fontId="10" fillId="0" borderId="0" xfId="2" applyNumberFormat="1" applyFont="1" applyProtection="1"/>
    <xf numFmtId="168" fontId="7" fillId="0" borderId="0" xfId="7" applyFont="1" applyProtection="1"/>
    <xf numFmtId="167" fontId="26" fillId="0" borderId="75" xfId="2" applyFont="1" applyFill="1" applyBorder="1" applyAlignment="1" applyProtection="1">
      <alignment horizontal="left" vertical="center"/>
    </xf>
    <xf numFmtId="168" fontId="10" fillId="0" borderId="75" xfId="5" applyNumberFormat="1" applyFont="1" applyFill="1" applyBorder="1" applyAlignment="1" applyProtection="1">
      <alignment horizontal="right"/>
    </xf>
    <xf numFmtId="168" fontId="7" fillId="15" borderId="81" xfId="5" applyNumberFormat="1" applyFont="1" applyFill="1" applyBorder="1" applyAlignment="1" applyProtection="1">
      <alignment horizontal="right"/>
    </xf>
    <xf numFmtId="168" fontId="7" fillId="0" borderId="82" xfId="5" applyNumberFormat="1" applyFont="1" applyFill="1" applyBorder="1" applyAlignment="1" applyProtection="1">
      <alignment horizontal="right"/>
    </xf>
    <xf numFmtId="168" fontId="7" fillId="15" borderId="82" xfId="5" applyNumberFormat="1" applyFont="1" applyFill="1" applyBorder="1" applyAlignment="1" applyProtection="1">
      <alignment horizontal="right"/>
    </xf>
    <xf numFmtId="10" fontId="26" fillId="0" borderId="75" xfId="3" applyNumberFormat="1" applyFont="1" applyFill="1" applyBorder="1" applyAlignment="1" applyProtection="1">
      <alignment horizontal="right" vertical="center"/>
    </xf>
    <xf numFmtId="167" fontId="26" fillId="0" borderId="83" xfId="2" applyFont="1" applyFill="1" applyBorder="1" applyAlignment="1" applyProtection="1">
      <alignment horizontal="left" vertical="center"/>
    </xf>
    <xf numFmtId="167" fontId="26" fillId="0" borderId="88" xfId="2" applyFont="1" applyFill="1" applyBorder="1" applyAlignment="1" applyProtection="1">
      <alignment horizontal="left" vertical="center"/>
    </xf>
    <xf numFmtId="10" fontId="26" fillId="0" borderId="86" xfId="3" applyNumberFormat="1" applyFont="1" applyFill="1" applyBorder="1" applyAlignment="1" applyProtection="1">
      <alignment horizontal="right" vertical="center"/>
    </xf>
    <xf numFmtId="168" fontId="10" fillId="0" borderId="83" xfId="5" applyNumberFormat="1" applyFont="1" applyFill="1" applyBorder="1" applyAlignment="1" applyProtection="1">
      <alignment horizontal="right"/>
    </xf>
    <xf numFmtId="168" fontId="7" fillId="15" borderId="92" xfId="5" applyNumberFormat="1" applyFont="1" applyFill="1" applyBorder="1" applyAlignment="1" applyProtection="1">
      <alignment horizontal="right"/>
    </xf>
    <xf numFmtId="168" fontId="7" fillId="0" borderId="84" xfId="5" applyNumberFormat="1" applyFont="1" applyFill="1" applyBorder="1" applyAlignment="1" applyProtection="1">
      <alignment horizontal="right"/>
    </xf>
    <xf numFmtId="168" fontId="7" fillId="15" borderId="84" xfId="5" applyNumberFormat="1" applyFont="1" applyFill="1" applyBorder="1" applyAlignment="1" applyProtection="1">
      <alignment horizontal="right"/>
    </xf>
    <xf numFmtId="167" fontId="12" fillId="15" borderId="313" xfId="2" applyFont="1" applyFill="1" applyBorder="1" applyAlignment="1" applyProtection="1">
      <alignment vertical="center"/>
    </xf>
    <xf numFmtId="167" fontId="7" fillId="15" borderId="129" xfId="2" applyFont="1" applyFill="1" applyBorder="1" applyAlignment="1" applyProtection="1">
      <alignment horizontal="left" vertical="center"/>
    </xf>
    <xf numFmtId="10" fontId="7" fillId="15" borderId="97" xfId="3" applyNumberFormat="1" applyFont="1" applyFill="1" applyBorder="1" applyAlignment="1" applyProtection="1">
      <alignment horizontal="right" vertical="center"/>
    </xf>
    <xf numFmtId="168" fontId="7" fillId="15" borderId="94" xfId="5" applyNumberFormat="1" applyFont="1" applyFill="1" applyBorder="1" applyAlignment="1" applyProtection="1">
      <alignment horizontal="right" vertical="center"/>
    </xf>
    <xf numFmtId="168" fontId="7" fillId="15" borderId="102" xfId="5" applyNumberFormat="1" applyFont="1" applyFill="1" applyBorder="1" applyAlignment="1" applyProtection="1">
      <alignment horizontal="right" vertical="center"/>
    </xf>
    <xf numFmtId="168" fontId="7" fillId="0" borderId="0" xfId="2" applyNumberFormat="1" applyFont="1" applyProtection="1"/>
    <xf numFmtId="168" fontId="7" fillId="15" borderId="81" xfId="7" applyNumberFormat="1" applyFont="1" applyFill="1" applyBorder="1" applyAlignment="1" applyProtection="1">
      <alignment horizontal="right"/>
    </xf>
    <xf numFmtId="168" fontId="7" fillId="16" borderId="81" xfId="7" applyNumberFormat="1" applyFont="1" applyFill="1" applyBorder="1" applyAlignment="1" applyProtection="1">
      <alignment horizontal="right"/>
    </xf>
    <xf numFmtId="168" fontId="10" fillId="5" borderId="75" xfId="5" applyNumberFormat="1" applyFont="1" applyFill="1" applyBorder="1" applyAlignment="1" applyProtection="1">
      <alignment horizontal="right"/>
    </xf>
    <xf numFmtId="168" fontId="7" fillId="5" borderId="81" xfId="7" applyNumberFormat="1" applyFont="1" applyFill="1" applyBorder="1" applyAlignment="1" applyProtection="1">
      <alignment horizontal="right"/>
    </xf>
    <xf numFmtId="167" fontId="12" fillId="15" borderId="314" xfId="2" applyFont="1" applyFill="1" applyBorder="1" applyAlignment="1" applyProtection="1">
      <alignment vertical="center"/>
    </xf>
    <xf numFmtId="10" fontId="7" fillId="15" borderId="117" xfId="3" applyNumberFormat="1" applyFont="1" applyFill="1" applyBorder="1" applyAlignment="1" applyProtection="1">
      <alignment horizontal="right" vertical="center"/>
    </xf>
    <xf numFmtId="168" fontId="7" fillId="15" borderId="118" xfId="7" applyNumberFormat="1" applyFont="1" applyFill="1" applyBorder="1" applyAlignment="1" applyProtection="1">
      <alignment horizontal="right" vertical="center"/>
    </xf>
    <xf numFmtId="168" fontId="7" fillId="15" borderId="153" xfId="7" applyNumberFormat="1" applyFont="1" applyFill="1" applyBorder="1" applyAlignment="1" applyProtection="1">
      <alignment horizontal="right" vertical="center"/>
    </xf>
    <xf numFmtId="167" fontId="26" fillId="0" borderId="124" xfId="2" applyFont="1" applyFill="1" applyBorder="1" applyAlignment="1" applyProtection="1">
      <alignment horizontal="left" vertical="center" wrapText="1"/>
    </xf>
    <xf numFmtId="167" fontId="26" fillId="0" borderId="125" xfId="2" applyFont="1" applyFill="1" applyBorder="1" applyAlignment="1" applyProtection="1">
      <alignment horizontal="left" vertical="center"/>
    </xf>
    <xf numFmtId="10" fontId="26" fillId="0" borderId="125" xfId="3" applyNumberFormat="1" applyFont="1" applyFill="1" applyBorder="1" applyAlignment="1" applyProtection="1">
      <alignment horizontal="right" vertical="center"/>
    </xf>
    <xf numFmtId="168" fontId="10" fillId="0" borderId="75" xfId="5" applyNumberFormat="1" applyFont="1" applyFill="1" applyBorder="1" applyAlignment="1" applyProtection="1">
      <alignment horizontal="right" vertical="center"/>
    </xf>
    <xf numFmtId="168" fontId="7" fillId="15" borderId="81" xfId="7" applyNumberFormat="1" applyFont="1" applyFill="1" applyBorder="1" applyAlignment="1" applyProtection="1">
      <alignment horizontal="right" vertical="center"/>
    </xf>
    <xf numFmtId="168" fontId="7" fillId="0" borderId="82" xfId="7" applyNumberFormat="1" applyFont="1" applyFill="1" applyBorder="1" applyAlignment="1" applyProtection="1">
      <alignment horizontal="right" vertical="center"/>
    </xf>
    <xf numFmtId="168" fontId="7" fillId="15" borderId="82" xfId="7" applyNumberFormat="1" applyFont="1" applyFill="1" applyBorder="1" applyAlignment="1" applyProtection="1">
      <alignment horizontal="right" vertical="center"/>
    </xf>
    <xf numFmtId="4" fontId="10" fillId="0" borderId="0" xfId="2" applyNumberFormat="1" applyFont="1" applyAlignment="1" applyProtection="1">
      <alignment vertical="center"/>
    </xf>
    <xf numFmtId="168" fontId="10" fillId="0" borderId="0" xfId="7" applyFont="1" applyAlignment="1" applyProtection="1">
      <alignment vertical="center"/>
    </xf>
    <xf numFmtId="168" fontId="7" fillId="0" borderId="82" xfId="7" applyNumberFormat="1" applyFont="1" applyFill="1" applyBorder="1" applyAlignment="1" applyProtection="1">
      <alignment horizontal="right"/>
    </xf>
    <xf numFmtId="168" fontId="7" fillId="15" borderId="82" xfId="7" applyNumberFormat="1" applyFont="1" applyFill="1" applyBorder="1" applyAlignment="1" applyProtection="1">
      <alignment horizontal="right"/>
    </xf>
    <xf numFmtId="4" fontId="10" fillId="0" borderId="0" xfId="2" applyNumberFormat="1" applyFont="1" applyProtection="1"/>
    <xf numFmtId="167" fontId="12" fillId="15" borderId="314" xfId="2" applyFont="1" applyFill="1" applyBorder="1" applyAlignment="1" applyProtection="1"/>
    <xf numFmtId="168" fontId="7" fillId="15" borderId="94" xfId="7" applyNumberFormat="1" applyFont="1" applyFill="1" applyBorder="1" applyAlignment="1" applyProtection="1">
      <alignment horizontal="right" vertical="center"/>
    </xf>
    <xf numFmtId="168" fontId="7" fillId="15" borderId="102" xfId="7" applyNumberFormat="1" applyFont="1" applyFill="1" applyBorder="1" applyAlignment="1" applyProtection="1">
      <alignment horizontal="right" vertical="center"/>
    </xf>
    <xf numFmtId="168" fontId="7" fillId="0" borderId="95" xfId="7" applyNumberFormat="1" applyFont="1" applyFill="1" applyBorder="1" applyAlignment="1" applyProtection="1">
      <alignment horizontal="right" vertical="center"/>
    </xf>
    <xf numFmtId="168" fontId="7" fillId="15" borderId="95" xfId="7" applyNumberFormat="1" applyFont="1" applyFill="1" applyBorder="1" applyAlignment="1" applyProtection="1">
      <alignment horizontal="right" vertical="center"/>
    </xf>
    <xf numFmtId="167" fontId="10" fillId="0" borderId="83" xfId="2" applyFont="1" applyFill="1" applyBorder="1" applyAlignment="1" applyProtection="1">
      <alignment horizontal="left" vertical="center"/>
    </xf>
    <xf numFmtId="10" fontId="10" fillId="0" borderId="83" xfId="3" applyNumberFormat="1" applyFont="1" applyFill="1" applyBorder="1" applyAlignment="1" applyProtection="1">
      <alignment horizontal="right" vertical="center"/>
    </xf>
    <xf numFmtId="167" fontId="10" fillId="0" borderId="75" xfId="2" applyFont="1" applyFill="1" applyBorder="1" applyAlignment="1" applyProtection="1">
      <alignment horizontal="left" vertical="center"/>
    </xf>
    <xf numFmtId="10" fontId="10" fillId="0" borderId="75" xfId="3" applyNumberFormat="1" applyFont="1" applyFill="1" applyBorder="1" applyAlignment="1" applyProtection="1">
      <alignment horizontal="right" vertical="center"/>
    </xf>
    <xf numFmtId="168" fontId="7" fillId="16" borderId="81" xfId="5" applyNumberFormat="1" applyFont="1" applyFill="1" applyBorder="1" applyAlignment="1" applyProtection="1">
      <alignment horizontal="right"/>
    </xf>
    <xf numFmtId="168" fontId="7" fillId="5" borderId="81" xfId="5" applyNumberFormat="1" applyFont="1" applyFill="1" applyBorder="1" applyAlignment="1" applyProtection="1">
      <alignment horizontal="right"/>
    </xf>
    <xf numFmtId="167" fontId="10" fillId="0" borderId="0" xfId="2" applyFont="1" applyBorder="1" applyProtection="1"/>
    <xf numFmtId="167" fontId="26" fillId="0" borderId="61" xfId="2" applyFont="1" applyFill="1" applyBorder="1" applyProtection="1"/>
    <xf numFmtId="10" fontId="10" fillId="0" borderId="62" xfId="3" applyNumberFormat="1" applyFont="1" applyFill="1" applyBorder="1" applyAlignment="1" applyProtection="1">
      <alignment horizontal="right" vertical="center"/>
    </xf>
    <xf numFmtId="167" fontId="12" fillId="15" borderId="316" xfId="2" applyFont="1" applyFill="1" applyBorder="1" applyAlignment="1" applyProtection="1"/>
    <xf numFmtId="167" fontId="7" fillId="15" borderId="317" xfId="2" applyFont="1" applyFill="1" applyBorder="1" applyAlignment="1" applyProtection="1">
      <alignment horizontal="left" vertical="center"/>
    </xf>
    <xf numFmtId="168" fontId="7" fillId="15" borderId="95" xfId="2" applyNumberFormat="1" applyFont="1" applyFill="1" applyBorder="1" applyProtection="1"/>
    <xf numFmtId="167" fontId="12" fillId="0" borderId="123" xfId="2" applyFont="1" applyFill="1" applyBorder="1" applyAlignment="1" applyProtection="1">
      <alignment horizontal="left" vertical="center"/>
    </xf>
    <xf numFmtId="167" fontId="26" fillId="0" borderId="124" xfId="2" applyFont="1" applyFill="1" applyBorder="1" applyAlignment="1" applyProtection="1">
      <alignment horizontal="left" vertical="center"/>
    </xf>
    <xf numFmtId="167" fontId="26" fillId="0" borderId="132" xfId="2" applyFont="1" applyFill="1" applyBorder="1" applyAlignment="1" applyProtection="1">
      <alignment horizontal="left" vertical="center"/>
    </xf>
    <xf numFmtId="10" fontId="26" fillId="0" borderId="132" xfId="3" applyNumberFormat="1" applyFont="1" applyFill="1" applyBorder="1" applyAlignment="1" applyProtection="1">
      <alignment horizontal="right" vertical="center"/>
    </xf>
    <xf numFmtId="168" fontId="10" fillId="0" borderId="124" xfId="5" applyNumberFormat="1" applyFont="1" applyFill="1" applyBorder="1" applyAlignment="1" applyProtection="1">
      <alignment horizontal="center" vertical="center"/>
    </xf>
    <xf numFmtId="168" fontId="7" fillId="15" borderId="318" xfId="2" applyNumberFormat="1" applyFont="1" applyFill="1" applyBorder="1" applyAlignment="1" applyProtection="1">
      <alignment horizontal="right" vertical="center"/>
    </xf>
    <xf numFmtId="167" fontId="12" fillId="15" borderId="319" xfId="2" applyFont="1" applyFill="1" applyBorder="1" applyAlignment="1" applyProtection="1"/>
    <xf numFmtId="168" fontId="7" fillId="15" borderId="94" xfId="5" applyNumberFormat="1" applyFont="1" applyFill="1" applyBorder="1" applyAlignment="1" applyProtection="1">
      <alignment horizontal="right"/>
    </xf>
    <xf numFmtId="168" fontId="7" fillId="15" borderId="102" xfId="5" applyNumberFormat="1" applyFont="1" applyFill="1" applyBorder="1" applyAlignment="1" applyProtection="1">
      <alignment horizontal="right"/>
    </xf>
    <xf numFmtId="167" fontId="12" fillId="0" borderId="320" xfId="2" applyFont="1" applyFill="1" applyBorder="1" applyAlignment="1" applyProtection="1">
      <alignment horizontal="left" vertical="center"/>
    </xf>
    <xf numFmtId="167" fontId="7" fillId="15" borderId="129" xfId="2" applyFont="1" applyFill="1" applyBorder="1" applyProtection="1"/>
    <xf numFmtId="168" fontId="7" fillId="0" borderId="95" xfId="5" applyNumberFormat="1" applyFont="1" applyFill="1" applyBorder="1" applyAlignment="1" applyProtection="1">
      <alignment horizontal="right"/>
    </xf>
    <xf numFmtId="168" fontId="7" fillId="15" borderId="95" xfId="5" applyNumberFormat="1" applyFont="1" applyFill="1" applyBorder="1" applyAlignment="1" applyProtection="1">
      <alignment horizontal="right"/>
    </xf>
    <xf numFmtId="167" fontId="26" fillId="0" borderId="61" xfId="2" applyFont="1" applyFill="1" applyBorder="1" applyAlignment="1" applyProtection="1">
      <alignment horizontal="left" vertical="center"/>
    </xf>
    <xf numFmtId="10" fontId="10" fillId="0" borderId="75" xfId="3" applyNumberFormat="1" applyFont="1" applyFill="1" applyBorder="1" applyAlignment="1" applyProtection="1">
      <alignment horizontal="left" vertical="center"/>
    </xf>
    <xf numFmtId="10" fontId="10" fillId="0" borderId="84" xfId="3" applyNumberFormat="1" applyFont="1" applyFill="1" applyBorder="1" applyAlignment="1" applyProtection="1">
      <alignment horizontal="right" vertical="center"/>
    </xf>
    <xf numFmtId="167" fontId="12" fillId="15" borderId="314" xfId="2" applyFont="1" applyFill="1" applyBorder="1" applyAlignment="1" applyProtection="1">
      <alignment horizontal="center" vertical="center" wrapText="1"/>
    </xf>
    <xf numFmtId="168" fontId="7" fillId="15" borderId="102" xfId="2" applyNumberFormat="1" applyFont="1" applyFill="1" applyBorder="1" applyProtection="1"/>
    <xf numFmtId="167" fontId="26" fillId="0" borderId="125" xfId="2" applyFont="1" applyFill="1" applyBorder="1" applyProtection="1"/>
    <xf numFmtId="10" fontId="10" fillId="0" borderId="125" xfId="3" applyNumberFormat="1" applyFont="1" applyFill="1" applyBorder="1" applyAlignment="1" applyProtection="1">
      <alignment horizontal="right" vertical="center"/>
    </xf>
    <xf numFmtId="10" fontId="7" fillId="15" borderId="97" xfId="3" applyNumberFormat="1" applyFont="1" applyFill="1" applyBorder="1" applyAlignment="1" applyProtection="1">
      <alignment horizontal="right"/>
    </xf>
    <xf numFmtId="167" fontId="26" fillId="0" borderId="159" xfId="2" applyFont="1" applyFill="1" applyBorder="1" applyProtection="1"/>
    <xf numFmtId="10" fontId="10" fillId="0" borderId="159" xfId="3" applyNumberFormat="1" applyFont="1" applyBorder="1" applyProtection="1"/>
    <xf numFmtId="167" fontId="26" fillId="0" borderId="163" xfId="2" applyFont="1" applyFill="1" applyBorder="1" applyProtection="1"/>
    <xf numFmtId="10" fontId="10" fillId="0" borderId="163" xfId="3" applyNumberFormat="1" applyFont="1" applyBorder="1" applyProtection="1"/>
    <xf numFmtId="167" fontId="12" fillId="15" borderId="319" xfId="2" applyFont="1" applyFill="1" applyBorder="1" applyAlignment="1" applyProtection="1">
      <alignment vertical="center"/>
    </xf>
    <xf numFmtId="167" fontId="7" fillId="15" borderId="324" xfId="2" applyFont="1" applyFill="1" applyBorder="1" applyProtection="1"/>
    <xf numFmtId="167" fontId="7" fillId="15" borderId="325" xfId="2" applyFont="1" applyFill="1" applyBorder="1" applyProtection="1"/>
    <xf numFmtId="168" fontId="7" fillId="15" borderId="168" xfId="5" applyNumberFormat="1" applyFont="1" applyFill="1" applyBorder="1" applyAlignment="1" applyProtection="1">
      <alignment horizontal="right"/>
    </xf>
    <xf numFmtId="168" fontId="7" fillId="15" borderId="173" xfId="5" applyNumberFormat="1" applyFont="1" applyFill="1" applyBorder="1" applyAlignment="1" applyProtection="1">
      <alignment horizontal="right"/>
    </xf>
    <xf numFmtId="167" fontId="11" fillId="0" borderId="41" xfId="2" applyFont="1" applyBorder="1" applyAlignment="1" applyProtection="1">
      <alignment horizontal="center" vertical="center"/>
    </xf>
    <xf numFmtId="9" fontId="11" fillId="0" borderId="41" xfId="3" applyFont="1" applyBorder="1" applyAlignment="1" applyProtection="1">
      <alignment horizontal="right" vertical="center"/>
    </xf>
    <xf numFmtId="168" fontId="11" fillId="0" borderId="0" xfId="2" applyNumberFormat="1" applyFont="1" applyBorder="1" applyAlignment="1" applyProtection="1">
      <alignment horizontal="center" vertical="center"/>
    </xf>
    <xf numFmtId="168" fontId="11" fillId="0" borderId="0" xfId="2" applyNumberFormat="1" applyFont="1" applyFill="1" applyBorder="1" applyAlignment="1" applyProtection="1">
      <alignment horizontal="center" vertical="center"/>
    </xf>
    <xf numFmtId="167" fontId="22" fillId="15" borderId="238" xfId="2" applyFont="1" applyFill="1" applyBorder="1" applyAlignment="1" applyProtection="1">
      <alignment horizontal="centerContinuous" vertical="center"/>
    </xf>
    <xf numFmtId="167" fontId="10" fillId="15" borderId="239" xfId="2" applyFont="1" applyFill="1" applyBorder="1" applyAlignment="1" applyProtection="1">
      <alignment horizontal="centerContinuous"/>
    </xf>
    <xf numFmtId="9" fontId="10" fillId="15" borderId="239" xfId="3" applyFont="1" applyFill="1" applyBorder="1" applyAlignment="1" applyProtection="1">
      <alignment horizontal="centerContinuous"/>
    </xf>
    <xf numFmtId="168" fontId="7" fillId="15" borderId="238" xfId="2" applyNumberFormat="1" applyFont="1" applyFill="1" applyBorder="1" applyAlignment="1" applyProtection="1">
      <alignment vertical="center"/>
    </xf>
    <xf numFmtId="168" fontId="7" fillId="15" borderId="181" xfId="2" applyNumberFormat="1" applyFont="1" applyFill="1" applyBorder="1" applyProtection="1"/>
    <xf numFmtId="167" fontId="12" fillId="0" borderId="0" xfId="2" applyFont="1" applyAlignment="1" applyProtection="1">
      <alignment wrapText="1"/>
    </xf>
    <xf numFmtId="167" fontId="66" fillId="0" borderId="0" xfId="2" applyFont="1" applyFill="1" applyBorder="1"/>
    <xf numFmtId="167" fontId="10" fillId="0" borderId="0" xfId="2" applyBorder="1"/>
    <xf numFmtId="167" fontId="10" fillId="0" borderId="0" xfId="2" applyFill="1" applyBorder="1"/>
    <xf numFmtId="167" fontId="25" fillId="0" borderId="0" xfId="2" applyFont="1" applyFill="1" applyBorder="1"/>
    <xf numFmtId="167" fontId="24" fillId="0" borderId="0" xfId="2" applyFont="1"/>
    <xf numFmtId="167" fontId="25" fillId="0" borderId="0" xfId="8" applyFont="1" applyFill="1" applyBorder="1"/>
    <xf numFmtId="167" fontId="24" fillId="0" borderId="0" xfId="2" applyFont="1" applyFill="1"/>
    <xf numFmtId="167" fontId="24" fillId="0" borderId="0" xfId="2" applyFont="1" applyBorder="1"/>
    <xf numFmtId="167" fontId="10" fillId="0" borderId="329" xfId="2" applyBorder="1"/>
    <xf numFmtId="167" fontId="25" fillId="0" borderId="0" xfId="2" applyFont="1" applyAlignment="1">
      <alignment horizontal="center"/>
    </xf>
    <xf numFmtId="167" fontId="25" fillId="0" borderId="331" xfId="2" applyFont="1" applyBorder="1" applyAlignment="1">
      <alignment horizontal="center"/>
    </xf>
    <xf numFmtId="167" fontId="25" fillId="0" borderId="338" xfId="2" applyFont="1" applyBorder="1" applyAlignment="1">
      <alignment horizontal="center"/>
    </xf>
    <xf numFmtId="167" fontId="25" fillId="0" borderId="339" xfId="2" applyFont="1" applyBorder="1" applyAlignment="1">
      <alignment horizontal="center" vertical="center" wrapText="1"/>
    </xf>
    <xf numFmtId="167" fontId="25" fillId="0" borderId="341" xfId="2" applyFont="1" applyBorder="1" applyAlignment="1">
      <alignment horizontal="center" vertical="center" wrapText="1"/>
    </xf>
    <xf numFmtId="167" fontId="25" fillId="0" borderId="331" xfId="2" applyFont="1" applyBorder="1" applyAlignment="1">
      <alignment horizontal="center" vertical="center" wrapText="1"/>
    </xf>
    <xf numFmtId="167" fontId="25" fillId="0" borderId="343" xfId="2" applyFont="1" applyBorder="1" applyAlignment="1">
      <alignment horizontal="center" vertical="center" wrapText="1"/>
    </xf>
    <xf numFmtId="167" fontId="25" fillId="0" borderId="345" xfId="2" applyFont="1" applyBorder="1" applyAlignment="1">
      <alignment horizontal="center" vertical="center" wrapText="1"/>
    </xf>
    <xf numFmtId="167" fontId="25" fillId="0" borderId="346" xfId="2" applyFont="1" applyBorder="1" applyAlignment="1">
      <alignment horizontal="center" vertical="center" wrapText="1"/>
    </xf>
    <xf numFmtId="167" fontId="25" fillId="0" borderId="350" xfId="2" applyFont="1" applyBorder="1"/>
    <xf numFmtId="167" fontId="25" fillId="0" borderId="351" xfId="2" applyFont="1" applyFill="1" applyBorder="1"/>
    <xf numFmtId="167" fontId="7" fillId="0" borderId="337" xfId="2" applyFont="1" applyFill="1" applyBorder="1"/>
    <xf numFmtId="167" fontId="7" fillId="0" borderId="336" xfId="2" applyFont="1" applyFill="1" applyBorder="1"/>
    <xf numFmtId="3" fontId="7" fillId="20" borderId="352" xfId="2" applyNumberFormat="1" applyFont="1" applyFill="1" applyBorder="1"/>
    <xf numFmtId="3" fontId="7" fillId="20" borderId="353" xfId="2" applyNumberFormat="1" applyFont="1" applyFill="1" applyBorder="1"/>
    <xf numFmtId="3" fontId="7" fillId="20" borderId="354" xfId="2" applyNumberFormat="1" applyFont="1" applyFill="1" applyBorder="1"/>
    <xf numFmtId="3" fontId="7" fillId="20" borderId="355" xfId="2" applyNumberFormat="1" applyFont="1" applyFill="1" applyBorder="1"/>
    <xf numFmtId="3" fontId="7" fillId="20" borderId="351" xfId="2" applyNumberFormat="1" applyFont="1" applyFill="1" applyBorder="1"/>
    <xf numFmtId="167" fontId="7" fillId="0" borderId="329" xfId="2" applyFont="1" applyBorder="1"/>
    <xf numFmtId="3" fontId="7" fillId="20" borderId="330" xfId="2" applyNumberFormat="1" applyFont="1" applyFill="1" applyBorder="1"/>
    <xf numFmtId="167" fontId="7" fillId="0" borderId="0" xfId="2" applyFont="1"/>
    <xf numFmtId="167" fontId="24" fillId="0" borderId="356" xfId="2" applyFont="1" applyBorder="1"/>
    <xf numFmtId="167" fontId="24" fillId="0" borderId="0" xfId="2" applyFont="1" applyFill="1" applyBorder="1"/>
    <xf numFmtId="167" fontId="24" fillId="0" borderId="337" xfId="2" applyFont="1" applyFill="1" applyBorder="1" applyAlignment="1">
      <alignment horizontal="center"/>
    </xf>
    <xf numFmtId="3" fontId="10" fillId="0" borderId="357" xfId="2" applyNumberFormat="1" applyFill="1" applyBorder="1"/>
    <xf numFmtId="3" fontId="10" fillId="20" borderId="358" xfId="2" applyNumberFormat="1" applyFont="1" applyFill="1" applyBorder="1"/>
    <xf numFmtId="3" fontId="10" fillId="20" borderId="359" xfId="2" applyNumberFormat="1" applyFont="1" applyFill="1" applyBorder="1"/>
    <xf numFmtId="3" fontId="10" fillId="20" borderId="357" xfId="2" applyNumberFormat="1" applyFont="1" applyFill="1" applyBorder="1"/>
    <xf numFmtId="3" fontId="10" fillId="20" borderId="360" xfId="2" applyNumberFormat="1" applyFont="1" applyFill="1" applyBorder="1"/>
    <xf numFmtId="3" fontId="10" fillId="20" borderId="0" xfId="2" applyNumberFormat="1" applyFont="1" applyFill="1" applyBorder="1"/>
    <xf numFmtId="3" fontId="10" fillId="20" borderId="337" xfId="2" applyNumberFormat="1" applyFont="1" applyFill="1" applyBorder="1"/>
    <xf numFmtId="3" fontId="10" fillId="0" borderId="357" xfId="8" applyNumberFormat="1" applyFont="1" applyFill="1" applyBorder="1"/>
    <xf numFmtId="167" fontId="24" fillId="0" borderId="348" xfId="2" applyFont="1" applyBorder="1"/>
    <xf numFmtId="167" fontId="24" fillId="0" borderId="15" xfId="2" applyFont="1" applyFill="1" applyBorder="1" applyAlignment="1">
      <alignment horizontal="left"/>
    </xf>
    <xf numFmtId="167" fontId="24" fillId="0" borderId="349" xfId="2" applyFont="1" applyFill="1" applyBorder="1" applyAlignment="1">
      <alignment horizontal="center"/>
    </xf>
    <xf numFmtId="3" fontId="10" fillId="0" borderId="347" xfId="2" applyNumberFormat="1" applyFill="1" applyBorder="1"/>
    <xf numFmtId="3" fontId="10" fillId="20" borderId="361" xfId="2" applyNumberFormat="1" applyFont="1" applyFill="1" applyBorder="1"/>
    <xf numFmtId="3" fontId="10" fillId="20" borderId="362" xfId="2" applyNumberFormat="1" applyFont="1" applyFill="1" applyBorder="1"/>
    <xf numFmtId="3" fontId="10" fillId="20" borderId="347" xfId="2" applyNumberFormat="1" applyFont="1" applyFill="1" applyBorder="1"/>
    <xf numFmtId="3" fontId="10" fillId="20" borderId="270" xfId="2" applyNumberFormat="1" applyFont="1" applyFill="1" applyBorder="1"/>
    <xf numFmtId="3" fontId="10" fillId="20" borderId="15" xfId="2" applyNumberFormat="1" applyFont="1" applyFill="1" applyBorder="1"/>
    <xf numFmtId="3" fontId="10" fillId="20" borderId="349" xfId="2" applyNumberFormat="1" applyFont="1" applyFill="1" applyBorder="1"/>
    <xf numFmtId="167" fontId="25" fillId="0" borderId="335" xfId="2" applyFont="1" applyBorder="1"/>
    <xf numFmtId="167" fontId="25" fillId="0" borderId="6" xfId="2" applyFont="1" applyFill="1" applyBorder="1"/>
    <xf numFmtId="167" fontId="25" fillId="0" borderId="363" xfId="2" applyFont="1" applyFill="1" applyBorder="1"/>
    <xf numFmtId="3" fontId="7" fillId="0" borderId="336" xfId="2" applyNumberFormat="1" applyFont="1" applyFill="1" applyBorder="1"/>
    <xf numFmtId="3" fontId="7" fillId="0" borderId="332" xfId="2" applyNumberFormat="1" applyFont="1" applyFill="1" applyBorder="1"/>
    <xf numFmtId="3" fontId="7" fillId="0" borderId="364" xfId="2" applyNumberFormat="1" applyFont="1" applyFill="1" applyBorder="1"/>
    <xf numFmtId="3" fontId="7" fillId="0" borderId="265" xfId="2" applyNumberFormat="1" applyFont="1" applyFill="1" applyBorder="1"/>
    <xf numFmtId="3" fontId="7" fillId="0" borderId="6" xfId="2" applyNumberFormat="1" applyFont="1" applyFill="1" applyBorder="1"/>
    <xf numFmtId="3" fontId="7" fillId="0" borderId="363" xfId="2" applyNumberFormat="1" applyFont="1" applyFill="1" applyBorder="1"/>
    <xf numFmtId="168" fontId="7" fillId="0" borderId="0" xfId="7" applyFont="1"/>
    <xf numFmtId="3" fontId="10" fillId="0" borderId="358" xfId="2" applyNumberFormat="1" applyFont="1" applyFill="1" applyBorder="1"/>
    <xf numFmtId="3" fontId="10" fillId="0" borderId="359" xfId="2" applyNumberFormat="1" applyFont="1" applyFill="1" applyBorder="1"/>
    <xf numFmtId="3" fontId="10" fillId="0" borderId="357" xfId="2" applyNumberFormat="1" applyFont="1" applyFill="1" applyBorder="1"/>
    <xf numFmtId="3" fontId="10" fillId="0" borderId="360" xfId="2" applyNumberFormat="1" applyFont="1" applyFill="1" applyBorder="1"/>
    <xf numFmtId="3" fontId="10" fillId="0" borderId="0" xfId="2" applyNumberFormat="1" applyFont="1" applyFill="1" applyBorder="1"/>
    <xf numFmtId="3" fontId="10" fillId="0" borderId="337" xfId="2" applyNumberFormat="1" applyFont="1" applyFill="1" applyBorder="1"/>
    <xf numFmtId="168" fontId="29" fillId="0" borderId="0" xfId="7" applyFont="1"/>
    <xf numFmtId="167" fontId="24" fillId="0" borderId="15" xfId="2" applyFont="1" applyFill="1" applyBorder="1"/>
    <xf numFmtId="3" fontId="10" fillId="0" borderId="361" xfId="2" applyNumberFormat="1" applyFont="1" applyFill="1" applyBorder="1"/>
    <xf numFmtId="3" fontId="10" fillId="0" borderId="362" xfId="2" applyNumberFormat="1" applyFont="1" applyFill="1" applyBorder="1"/>
    <xf numFmtId="3" fontId="10" fillId="0" borderId="347" xfId="2" applyNumberFormat="1" applyFont="1" applyFill="1" applyBorder="1"/>
    <xf numFmtId="3" fontId="10" fillId="0" borderId="270" xfId="2" applyNumberFormat="1" applyFont="1" applyFill="1" applyBorder="1"/>
    <xf numFmtId="3" fontId="10" fillId="0" borderId="15" xfId="2" applyNumberFormat="1" applyFont="1" applyFill="1" applyBorder="1"/>
    <xf numFmtId="3" fontId="10" fillId="0" borderId="349" xfId="2" applyNumberFormat="1" applyFont="1" applyFill="1" applyBorder="1"/>
    <xf numFmtId="3" fontId="10" fillId="20" borderId="363" xfId="2" applyNumberFormat="1" applyFont="1" applyFill="1" applyBorder="1"/>
    <xf numFmtId="167" fontId="25" fillId="0" borderId="356" xfId="2" applyFont="1" applyBorder="1"/>
    <xf numFmtId="167" fontId="25" fillId="0" borderId="0" xfId="2" applyFont="1" applyBorder="1"/>
    <xf numFmtId="167" fontId="25" fillId="0" borderId="337" xfId="2" applyFont="1" applyBorder="1" applyAlignment="1">
      <alignment horizontal="center"/>
    </xf>
    <xf numFmtId="176" fontId="7" fillId="0" borderId="369" xfId="2" applyNumberFormat="1" applyFont="1" applyBorder="1"/>
    <xf numFmtId="3" fontId="10" fillId="0" borderId="370" xfId="2" applyNumberFormat="1" applyFont="1" applyBorder="1"/>
    <xf numFmtId="3" fontId="10" fillId="0" borderId="371" xfId="2" applyNumberFormat="1" applyFont="1" applyBorder="1"/>
    <xf numFmtId="3" fontId="10" fillId="0" borderId="372" xfId="2" applyNumberFormat="1" applyFont="1" applyBorder="1"/>
    <xf numFmtId="3" fontId="10" fillId="0" borderId="370" xfId="8" applyNumberFormat="1" applyFont="1" applyBorder="1"/>
    <xf numFmtId="3" fontId="10" fillId="0" borderId="373" xfId="8" applyNumberFormat="1" applyFont="1" applyBorder="1"/>
    <xf numFmtId="3" fontId="10" fillId="0" borderId="359" xfId="2" applyNumberFormat="1" applyFont="1" applyBorder="1"/>
    <xf numFmtId="3" fontId="10" fillId="0" borderId="0" xfId="2" applyNumberFormat="1" applyFont="1" applyBorder="1"/>
    <xf numFmtId="3" fontId="10" fillId="0" borderId="337" xfId="2" applyNumberFormat="1" applyFont="1" applyBorder="1"/>
    <xf numFmtId="167" fontId="24" fillId="0" borderId="374" xfId="2" applyFont="1" applyBorder="1"/>
    <xf numFmtId="167" fontId="24" fillId="0" borderId="3" xfId="2" applyFont="1" applyBorder="1"/>
    <xf numFmtId="167" fontId="24" fillId="0" borderId="369" xfId="2" applyFont="1" applyBorder="1" applyAlignment="1">
      <alignment horizontal="center"/>
    </xf>
    <xf numFmtId="3" fontId="10" fillId="0" borderId="3" xfId="2" applyNumberFormat="1" applyFont="1" applyBorder="1"/>
    <xf numFmtId="3" fontId="10" fillId="0" borderId="369" xfId="2" applyNumberFormat="1" applyFont="1" applyBorder="1"/>
    <xf numFmtId="167" fontId="25" fillId="0" borderId="374" xfId="2" applyFont="1" applyBorder="1"/>
    <xf numFmtId="167" fontId="25" fillId="0" borderId="3" xfId="2" applyFont="1" applyBorder="1"/>
    <xf numFmtId="167" fontId="25" fillId="0" borderId="369" xfId="2" applyFont="1" applyBorder="1" applyAlignment="1">
      <alignment horizontal="center"/>
    </xf>
    <xf numFmtId="3" fontId="7" fillId="0" borderId="370" xfId="2" applyNumberFormat="1" applyFont="1" applyBorder="1"/>
    <xf numFmtId="3" fontId="7" fillId="0" borderId="371" xfId="2" applyNumberFormat="1" applyFont="1" applyBorder="1"/>
    <xf numFmtId="3" fontId="7" fillId="0" borderId="372" xfId="2" applyNumberFormat="1" applyFont="1" applyBorder="1"/>
    <xf numFmtId="3" fontId="7" fillId="0" borderId="373" xfId="2" applyNumberFormat="1" applyFont="1" applyBorder="1"/>
    <xf numFmtId="3" fontId="7" fillId="0" borderId="3" xfId="2" applyNumberFormat="1" applyFont="1" applyBorder="1"/>
    <xf numFmtId="3" fontId="7" fillId="0" borderId="369" xfId="2" applyNumberFormat="1" applyFont="1" applyBorder="1"/>
    <xf numFmtId="167" fontId="24" fillId="0" borderId="337" xfId="2" applyFont="1" applyBorder="1" applyAlignment="1">
      <alignment horizontal="center"/>
    </xf>
    <xf numFmtId="176" fontId="10" fillId="0" borderId="363" xfId="2" applyNumberFormat="1" applyBorder="1"/>
    <xf numFmtId="3" fontId="30" fillId="20" borderId="335" xfId="2" applyNumberFormat="1" applyFont="1" applyFill="1" applyBorder="1"/>
    <xf numFmtId="3" fontId="30" fillId="20" borderId="6" xfId="2" applyNumberFormat="1" applyFont="1" applyFill="1" applyBorder="1"/>
    <xf numFmtId="3" fontId="30" fillId="20" borderId="336" xfId="2" applyNumberFormat="1" applyFont="1" applyFill="1" applyBorder="1"/>
    <xf numFmtId="3" fontId="30" fillId="20" borderId="332" xfId="2" applyNumberFormat="1" applyFont="1" applyFill="1" applyBorder="1"/>
    <xf numFmtId="3" fontId="30" fillId="20" borderId="265" xfId="2" applyNumberFormat="1" applyFont="1" applyFill="1" applyBorder="1"/>
    <xf numFmtId="3" fontId="30" fillId="20" borderId="366" xfId="2" applyNumberFormat="1" applyFont="1" applyFill="1" applyBorder="1"/>
    <xf numFmtId="3" fontId="30" fillId="20" borderId="0" xfId="2" applyNumberFormat="1" applyFont="1" applyFill="1" applyBorder="1"/>
    <xf numFmtId="3" fontId="30" fillId="20" borderId="363" xfId="2" applyNumberFormat="1" applyFont="1" applyFill="1" applyBorder="1"/>
    <xf numFmtId="176" fontId="10" fillId="0" borderId="337" xfId="2" applyNumberFormat="1" applyBorder="1"/>
    <xf numFmtId="3" fontId="30" fillId="20" borderId="356" xfId="2" applyNumberFormat="1" applyFont="1" applyFill="1" applyBorder="1"/>
    <xf numFmtId="3" fontId="30" fillId="20" borderId="357" xfId="2" applyNumberFormat="1" applyFont="1" applyFill="1" applyBorder="1"/>
    <xf numFmtId="3" fontId="30" fillId="20" borderId="358" xfId="2" applyNumberFormat="1" applyFont="1" applyFill="1" applyBorder="1"/>
    <xf numFmtId="3" fontId="30" fillId="20" borderId="360" xfId="2" applyNumberFormat="1" applyFont="1" applyFill="1" applyBorder="1"/>
    <xf numFmtId="3" fontId="30" fillId="20" borderId="375" xfId="2" applyNumberFormat="1" applyFont="1" applyFill="1" applyBorder="1"/>
    <xf numFmtId="3" fontId="30" fillId="20" borderId="337" xfId="2" applyNumberFormat="1" applyFont="1" applyFill="1" applyBorder="1"/>
    <xf numFmtId="176" fontId="10" fillId="0" borderId="349" xfId="2" applyNumberFormat="1" applyBorder="1"/>
    <xf numFmtId="3" fontId="30" fillId="20" borderId="348" xfId="2" applyNumberFormat="1" applyFont="1" applyFill="1" applyBorder="1"/>
    <xf numFmtId="3" fontId="30" fillId="20" borderId="15" xfId="2" applyNumberFormat="1" applyFont="1" applyFill="1" applyBorder="1"/>
    <xf numFmtId="3" fontId="30" fillId="20" borderId="347" xfId="2" applyNumberFormat="1" applyFont="1" applyFill="1" applyBorder="1"/>
    <xf numFmtId="3" fontId="30" fillId="20" borderId="361" xfId="2" applyNumberFormat="1" applyFont="1" applyFill="1" applyBorder="1"/>
    <xf numFmtId="3" fontId="30" fillId="20" borderId="270" xfId="2" applyNumberFormat="1" applyFont="1" applyFill="1" applyBorder="1"/>
    <xf numFmtId="3" fontId="30" fillId="20" borderId="278" xfId="2" applyNumberFormat="1" applyFont="1" applyFill="1" applyBorder="1"/>
    <xf numFmtId="3" fontId="30" fillId="20" borderId="349" xfId="2" applyNumberFormat="1" applyFont="1" applyFill="1" applyBorder="1"/>
    <xf numFmtId="176" fontId="10" fillId="0" borderId="369" xfId="2" applyNumberFormat="1" applyBorder="1"/>
    <xf numFmtId="3" fontId="10" fillId="0" borderId="374" xfId="2" applyNumberFormat="1" applyFont="1" applyFill="1" applyBorder="1"/>
    <xf numFmtId="3" fontId="10" fillId="0" borderId="3" xfId="2" applyNumberFormat="1" applyFont="1" applyFill="1" applyBorder="1"/>
    <xf numFmtId="3" fontId="10" fillId="0" borderId="372" xfId="2" applyNumberFormat="1" applyFont="1" applyFill="1" applyBorder="1"/>
    <xf numFmtId="3" fontId="10" fillId="0" borderId="370" xfId="2" applyNumberFormat="1" applyFont="1" applyFill="1" applyBorder="1"/>
    <xf numFmtId="3" fontId="10" fillId="0" borderId="373" xfId="2" applyNumberFormat="1" applyFont="1" applyFill="1" applyBorder="1"/>
    <xf numFmtId="3" fontId="10" fillId="0" borderId="376" xfId="2" applyNumberFormat="1" applyFont="1" applyFill="1" applyBorder="1"/>
    <xf numFmtId="176" fontId="10" fillId="0" borderId="329" xfId="2" applyNumberFormat="1" applyBorder="1"/>
    <xf numFmtId="3" fontId="10" fillId="0" borderId="369" xfId="2" applyNumberFormat="1" applyFont="1" applyFill="1" applyBorder="1"/>
    <xf numFmtId="176" fontId="7" fillId="0" borderId="347" xfId="2" applyNumberFormat="1" applyFont="1" applyBorder="1"/>
    <xf numFmtId="3" fontId="30" fillId="20" borderId="374" xfId="2" applyNumberFormat="1" applyFont="1" applyFill="1" applyBorder="1"/>
    <xf numFmtId="3" fontId="30" fillId="20" borderId="3" xfId="2" applyNumberFormat="1" applyFont="1" applyFill="1" applyBorder="1"/>
    <xf numFmtId="3" fontId="30" fillId="20" borderId="372" xfId="2" applyNumberFormat="1" applyFont="1" applyFill="1" applyBorder="1"/>
    <xf numFmtId="3" fontId="30" fillId="20" borderId="370" xfId="2" applyNumberFormat="1" applyFont="1" applyFill="1" applyBorder="1"/>
    <xf numFmtId="3" fontId="30" fillId="20" borderId="373" xfId="2" applyNumberFormat="1" applyFont="1" applyFill="1" applyBorder="1"/>
    <xf numFmtId="3" fontId="30" fillId="20" borderId="376" xfId="2" applyNumberFormat="1" applyFont="1" applyFill="1" applyBorder="1"/>
    <xf numFmtId="3" fontId="30" fillId="20" borderId="369" xfId="2" applyNumberFormat="1" applyFont="1" applyFill="1" applyBorder="1"/>
    <xf numFmtId="176" fontId="10" fillId="0" borderId="357" xfId="2" applyNumberFormat="1" applyFill="1" applyBorder="1"/>
    <xf numFmtId="3" fontId="30" fillId="0" borderId="356" xfId="2" applyNumberFormat="1" applyFont="1" applyFill="1" applyBorder="1"/>
    <xf numFmtId="3" fontId="30" fillId="0" borderId="0" xfId="2" applyNumberFormat="1" applyFont="1" applyFill="1" applyBorder="1"/>
    <xf numFmtId="3" fontId="30" fillId="0" borderId="357" xfId="2" applyNumberFormat="1" applyFont="1" applyFill="1" applyBorder="1"/>
    <xf numFmtId="3" fontId="30" fillId="0" borderId="358" xfId="2" applyNumberFormat="1" applyFont="1" applyFill="1" applyBorder="1"/>
    <xf numFmtId="3" fontId="30" fillId="0" borderId="360" xfId="2" applyNumberFormat="1" applyFont="1" applyFill="1" applyBorder="1"/>
    <xf numFmtId="3" fontId="30" fillId="0" borderId="375" xfId="2" applyNumberFormat="1" applyFont="1" applyFill="1" applyBorder="1"/>
    <xf numFmtId="3" fontId="30" fillId="0" borderId="376" xfId="2" applyNumberFormat="1" applyFont="1" applyFill="1" applyBorder="1"/>
    <xf numFmtId="3" fontId="30" fillId="0" borderId="377" xfId="2" applyNumberFormat="1" applyFont="1" applyFill="1" applyBorder="1"/>
    <xf numFmtId="3" fontId="30" fillId="0" borderId="369" xfId="2" applyNumberFormat="1" applyFont="1" applyFill="1" applyBorder="1"/>
    <xf numFmtId="167" fontId="10" fillId="0" borderId="0" xfId="2" applyFont="1" applyFill="1"/>
    <xf numFmtId="167" fontId="24" fillId="0" borderId="335" xfId="2" applyFont="1" applyFill="1" applyBorder="1"/>
    <xf numFmtId="167" fontId="24" fillId="0" borderId="6" xfId="2" applyFont="1" applyFill="1" applyBorder="1"/>
    <xf numFmtId="167" fontId="24" fillId="0" borderId="363" xfId="2" applyFont="1" applyBorder="1" applyAlignment="1">
      <alignment horizontal="center"/>
    </xf>
    <xf numFmtId="176" fontId="10" fillId="0" borderId="336" xfId="2" applyNumberFormat="1" applyFont="1" applyFill="1" applyBorder="1"/>
    <xf numFmtId="3" fontId="10" fillId="20" borderId="335" xfId="2" applyNumberFormat="1" applyFont="1" applyFill="1" applyBorder="1"/>
    <xf numFmtId="3" fontId="10" fillId="20" borderId="6" xfId="2" applyNumberFormat="1" applyFont="1" applyFill="1" applyBorder="1"/>
    <xf numFmtId="3" fontId="10" fillId="20" borderId="336" xfId="2" applyNumberFormat="1" applyFont="1" applyFill="1" applyBorder="1"/>
    <xf numFmtId="3" fontId="10" fillId="20" borderId="332" xfId="2" applyNumberFormat="1" applyFont="1" applyFill="1" applyBorder="1"/>
    <xf numFmtId="3" fontId="10" fillId="20" borderId="265" xfId="2" applyNumberFormat="1" applyFont="1" applyFill="1" applyBorder="1"/>
    <xf numFmtId="3" fontId="10" fillId="20" borderId="366" xfId="2" applyNumberFormat="1" applyFont="1" applyFill="1" applyBorder="1"/>
    <xf numFmtId="167" fontId="10" fillId="0" borderId="329" xfId="2" applyFont="1" applyFill="1" applyBorder="1"/>
    <xf numFmtId="167" fontId="24" fillId="0" borderId="356" xfId="2" applyFont="1" applyFill="1" applyBorder="1"/>
    <xf numFmtId="176" fontId="10" fillId="0" borderId="357" xfId="2" applyNumberFormat="1" applyFont="1" applyFill="1" applyBorder="1"/>
    <xf numFmtId="3" fontId="10" fillId="20" borderId="356" xfId="2" applyNumberFormat="1" applyFont="1" applyFill="1" applyBorder="1"/>
    <xf numFmtId="3" fontId="10" fillId="20" borderId="375" xfId="2" applyNumberFormat="1" applyFont="1" applyFill="1" applyBorder="1"/>
    <xf numFmtId="9" fontId="10" fillId="0" borderId="357" xfId="9" applyFont="1" applyFill="1" applyBorder="1"/>
    <xf numFmtId="167" fontId="7" fillId="0" borderId="0" xfId="2" applyFont="1" applyFill="1"/>
    <xf numFmtId="167" fontId="25" fillId="0" borderId="356" xfId="2" applyFont="1" applyFill="1" applyBorder="1"/>
    <xf numFmtId="176" fontId="7" fillId="0" borderId="357" xfId="2" applyNumberFormat="1" applyFont="1" applyFill="1" applyBorder="1"/>
    <xf numFmtId="3" fontId="10" fillId="0" borderId="356" xfId="2" applyNumberFormat="1" applyFont="1" applyFill="1" applyBorder="1"/>
    <xf numFmtId="3" fontId="10" fillId="0" borderId="375" xfId="2" applyNumberFormat="1" applyFont="1" applyFill="1" applyBorder="1"/>
    <xf numFmtId="167" fontId="10" fillId="0" borderId="0" xfId="2" applyFill="1"/>
    <xf numFmtId="167" fontId="24" fillId="0" borderId="348" xfId="2" applyFont="1" applyFill="1" applyBorder="1"/>
    <xf numFmtId="167" fontId="24" fillId="0" borderId="349" xfId="2" applyFont="1" applyBorder="1" applyAlignment="1">
      <alignment horizontal="center"/>
    </xf>
    <xf numFmtId="176" fontId="10" fillId="0" borderId="347" xfId="2" applyNumberFormat="1" applyFill="1" applyBorder="1"/>
    <xf numFmtId="167" fontId="10" fillId="0" borderId="329" xfId="2" applyFill="1" applyBorder="1"/>
    <xf numFmtId="167" fontId="24" fillId="0" borderId="363" xfId="2" applyFont="1" applyFill="1" applyBorder="1" applyAlignment="1">
      <alignment horizontal="center"/>
    </xf>
    <xf numFmtId="176" fontId="10" fillId="0" borderId="336" xfId="2" applyNumberFormat="1" applyFill="1" applyBorder="1"/>
    <xf numFmtId="9" fontId="10" fillId="0" borderId="357" xfId="2" applyNumberFormat="1" applyFill="1" applyBorder="1"/>
    <xf numFmtId="167" fontId="25" fillId="0" borderId="348" xfId="2" applyFont="1" applyFill="1" applyBorder="1"/>
    <xf numFmtId="167" fontId="25" fillId="0" borderId="15" xfId="2" applyFont="1" applyFill="1" applyBorder="1"/>
    <xf numFmtId="167" fontId="25" fillId="0" borderId="349" xfId="2" applyFont="1" applyFill="1" applyBorder="1" applyAlignment="1">
      <alignment horizontal="center"/>
    </xf>
    <xf numFmtId="176" fontId="7" fillId="0" borderId="347" xfId="2" applyNumberFormat="1" applyFont="1" applyFill="1" applyBorder="1"/>
    <xf numFmtId="167" fontId="24" fillId="0" borderId="337" xfId="2" applyFont="1" applyFill="1" applyBorder="1"/>
    <xf numFmtId="176" fontId="10" fillId="0" borderId="363" xfId="2" applyNumberFormat="1" applyFill="1" applyBorder="1"/>
    <xf numFmtId="3" fontId="67" fillId="20" borderId="356" xfId="2" applyNumberFormat="1" applyFont="1" applyFill="1" applyBorder="1"/>
    <xf numFmtId="3" fontId="67" fillId="20" borderId="0" xfId="2" applyNumberFormat="1" applyFont="1" applyFill="1" applyBorder="1"/>
    <xf numFmtId="3" fontId="67" fillId="20" borderId="357" xfId="2" applyNumberFormat="1" applyFont="1" applyFill="1" applyBorder="1"/>
    <xf numFmtId="3" fontId="67" fillId="20" borderId="358" xfId="2" applyNumberFormat="1" applyFont="1" applyFill="1" applyBorder="1"/>
    <xf numFmtId="3" fontId="67" fillId="20" borderId="360" xfId="2" applyNumberFormat="1" applyFont="1" applyFill="1" applyBorder="1"/>
    <xf numFmtId="3" fontId="67" fillId="20" borderId="375" xfId="2" applyNumberFormat="1" applyFont="1" applyFill="1" applyBorder="1"/>
    <xf numFmtId="176" fontId="10" fillId="0" borderId="337" xfId="2" applyNumberFormat="1" applyFill="1" applyBorder="1"/>
    <xf numFmtId="167" fontId="24" fillId="0" borderId="378" xfId="2" applyFont="1" applyFill="1" applyBorder="1"/>
    <xf numFmtId="167" fontId="24" fillId="0" borderId="331" xfId="2" applyFont="1" applyFill="1" applyBorder="1"/>
    <xf numFmtId="167" fontId="24" fillId="0" borderId="379" xfId="2" applyFont="1" applyFill="1" applyBorder="1" applyAlignment="1">
      <alignment horizontal="center"/>
    </xf>
    <xf numFmtId="176" fontId="10" fillId="0" borderId="379" xfId="2" applyNumberFormat="1" applyFill="1" applyBorder="1"/>
    <xf numFmtId="3" fontId="10" fillId="0" borderId="378" xfId="2" applyNumberFormat="1" applyFont="1" applyFill="1" applyBorder="1"/>
    <xf numFmtId="3" fontId="10" fillId="0" borderId="331" xfId="2" applyNumberFormat="1" applyFont="1" applyFill="1" applyBorder="1"/>
    <xf numFmtId="3" fontId="10" fillId="0" borderId="380" xfId="2" applyNumberFormat="1" applyFont="1" applyFill="1" applyBorder="1"/>
    <xf numFmtId="3" fontId="10" fillId="0" borderId="340" xfId="2" applyNumberFormat="1" applyFont="1" applyFill="1" applyBorder="1"/>
    <xf numFmtId="3" fontId="10" fillId="0" borderId="342" xfId="2" applyNumberFormat="1" applyFont="1" applyFill="1" applyBorder="1"/>
    <xf numFmtId="3" fontId="10" fillId="0" borderId="381" xfId="2" applyNumberFormat="1" applyFont="1" applyFill="1" applyBorder="1"/>
    <xf numFmtId="3" fontId="10" fillId="0" borderId="379" xfId="2" applyNumberFormat="1" applyFont="1" applyFill="1" applyBorder="1"/>
    <xf numFmtId="167" fontId="24" fillId="0" borderId="326" xfId="2" applyFont="1" applyFill="1" applyBorder="1"/>
    <xf numFmtId="167" fontId="24" fillId="0" borderId="327" xfId="2" applyFont="1" applyFill="1" applyBorder="1"/>
    <xf numFmtId="167" fontId="24" fillId="0" borderId="338" xfId="2" applyFont="1" applyFill="1" applyBorder="1" applyAlignment="1">
      <alignment horizontal="center"/>
    </xf>
    <xf numFmtId="3" fontId="10" fillId="0" borderId="328" xfId="2" applyNumberFormat="1" applyFill="1" applyBorder="1"/>
    <xf numFmtId="3" fontId="10" fillId="0" borderId="350" xfId="2" applyNumberFormat="1" applyFont="1" applyFill="1" applyBorder="1"/>
    <xf numFmtId="3" fontId="10" fillId="0" borderId="330" xfId="2" applyNumberFormat="1" applyFont="1" applyFill="1" applyBorder="1"/>
    <xf numFmtId="167" fontId="25" fillId="0" borderId="382" xfId="2" applyFont="1" applyFill="1" applyBorder="1"/>
    <xf numFmtId="167" fontId="25" fillId="0" borderId="383" xfId="2" applyFont="1" applyFill="1" applyBorder="1"/>
    <xf numFmtId="167" fontId="25" fillId="0" borderId="384" xfId="2" applyFont="1" applyFill="1" applyBorder="1" applyAlignment="1">
      <alignment horizontal="center"/>
    </xf>
    <xf numFmtId="3" fontId="7" fillId="0" borderId="385" xfId="2" applyNumberFormat="1" applyFont="1" applyFill="1" applyBorder="1"/>
    <xf numFmtId="3" fontId="10" fillId="0" borderId="382" xfId="2" applyNumberFormat="1" applyFont="1" applyFill="1" applyBorder="1"/>
    <xf numFmtId="3" fontId="10" fillId="0" borderId="384" xfId="2" applyNumberFormat="1" applyFont="1" applyFill="1" applyBorder="1"/>
    <xf numFmtId="3" fontId="10" fillId="0" borderId="386" xfId="2" applyNumberFormat="1" applyFont="1" applyFill="1" applyBorder="1"/>
    <xf numFmtId="3" fontId="10" fillId="0" borderId="387" xfId="2" applyNumberFormat="1" applyFont="1" applyFill="1" applyBorder="1"/>
    <xf numFmtId="3" fontId="10" fillId="0" borderId="388" xfId="2" applyNumberFormat="1" applyFont="1" applyFill="1" applyBorder="1"/>
    <xf numFmtId="167" fontId="7" fillId="0" borderId="329" xfId="2" applyFont="1" applyFill="1" applyBorder="1"/>
    <xf numFmtId="3" fontId="68" fillId="0" borderId="0" xfId="2" applyNumberFormat="1" applyFont="1" applyFill="1" applyBorder="1"/>
    <xf numFmtId="10" fontId="30" fillId="0" borderId="0" xfId="9" applyNumberFormat="1" applyFont="1" applyFill="1" applyBorder="1"/>
    <xf numFmtId="167" fontId="68" fillId="0" borderId="329" xfId="2" applyFont="1" applyFill="1" applyBorder="1"/>
    <xf numFmtId="3" fontId="30" fillId="0" borderId="389" xfId="2" applyNumberFormat="1" applyFont="1" applyFill="1" applyBorder="1"/>
    <xf numFmtId="167" fontId="25" fillId="0" borderId="390" xfId="2" applyFont="1" applyFill="1" applyBorder="1"/>
    <xf numFmtId="167" fontId="24" fillId="0" borderId="391" xfId="2" applyFont="1" applyFill="1" applyBorder="1"/>
    <xf numFmtId="9" fontId="0" fillId="0" borderId="338" xfId="9" applyFont="1" applyFill="1" applyBorder="1"/>
    <xf numFmtId="176" fontId="0" fillId="0" borderId="392" xfId="9" applyNumberFormat="1" applyFont="1" applyFill="1" applyBorder="1" applyAlignment="1">
      <alignment horizontal="right"/>
    </xf>
    <xf numFmtId="10" fontId="10" fillId="0" borderId="392" xfId="9" applyNumberFormat="1" applyFill="1" applyBorder="1"/>
    <xf numFmtId="10" fontId="10" fillId="0" borderId="326" xfId="9" applyNumberFormat="1" applyFill="1" applyBorder="1"/>
    <xf numFmtId="10" fontId="10" fillId="0" borderId="338" xfId="9" applyNumberFormat="1" applyFill="1" applyBorder="1"/>
    <xf numFmtId="3" fontId="10" fillId="0" borderId="384" xfId="2" applyNumberFormat="1" applyFill="1" applyBorder="1"/>
    <xf numFmtId="177" fontId="10" fillId="0" borderId="386" xfId="2" applyNumberFormat="1" applyFill="1" applyBorder="1" applyAlignment="1">
      <alignment horizontal="right"/>
    </xf>
    <xf numFmtId="177" fontId="10" fillId="0" borderId="386" xfId="2" applyNumberFormat="1" applyFill="1" applyBorder="1"/>
    <xf numFmtId="178" fontId="10" fillId="0" borderId="384" xfId="2" applyNumberFormat="1" applyFill="1" applyBorder="1"/>
    <xf numFmtId="167" fontId="10" fillId="0" borderId="0" xfId="2" applyAlignment="1">
      <alignment horizontal="left" indent="1"/>
    </xf>
    <xf numFmtId="3" fontId="10" fillId="0" borderId="0" xfId="2" applyNumberFormat="1" applyBorder="1"/>
    <xf numFmtId="178" fontId="10" fillId="0" borderId="0" xfId="2" applyNumberFormat="1" applyBorder="1"/>
    <xf numFmtId="178" fontId="10" fillId="0" borderId="337" xfId="2" applyNumberFormat="1" applyBorder="1"/>
    <xf numFmtId="167" fontId="69" fillId="9" borderId="350" xfId="8" applyFont="1" applyFill="1" applyBorder="1" applyAlignment="1">
      <alignment vertical="top"/>
    </xf>
    <xf numFmtId="167" fontId="10" fillId="9" borderId="351" xfId="8" applyFill="1" applyBorder="1"/>
    <xf numFmtId="167" fontId="10" fillId="9" borderId="330" xfId="8" applyFill="1" applyBorder="1"/>
    <xf numFmtId="167" fontId="10" fillId="21" borderId="330" xfId="8" applyFill="1" applyBorder="1"/>
    <xf numFmtId="167" fontId="10" fillId="9" borderId="393" xfId="8" applyFill="1" applyBorder="1"/>
    <xf numFmtId="167" fontId="10" fillId="9" borderId="394" xfId="8" applyFill="1" applyBorder="1"/>
    <xf numFmtId="167" fontId="10" fillId="9" borderId="395" xfId="8" applyFill="1" applyBorder="1"/>
    <xf numFmtId="167" fontId="10" fillId="9" borderId="396" xfId="8" applyFill="1" applyBorder="1"/>
    <xf numFmtId="167" fontId="10" fillId="9" borderId="397" xfId="8" applyFill="1" applyBorder="1"/>
    <xf numFmtId="167" fontId="10" fillId="0" borderId="393" xfId="8" applyFill="1" applyBorder="1"/>
    <xf numFmtId="167" fontId="10" fillId="0" borderId="398" xfId="8" applyFill="1" applyBorder="1"/>
    <xf numFmtId="178" fontId="10" fillId="9" borderId="330" xfId="2" applyNumberFormat="1" applyFill="1" applyBorder="1"/>
    <xf numFmtId="168" fontId="29" fillId="0" borderId="0" xfId="7" applyFont="1" applyFill="1"/>
    <xf numFmtId="167" fontId="10" fillId="9" borderId="399" xfId="8" applyFont="1" applyFill="1" applyBorder="1"/>
    <xf numFmtId="167" fontId="10" fillId="9" borderId="400" xfId="8" applyFont="1" applyFill="1" applyBorder="1"/>
    <xf numFmtId="167" fontId="10" fillId="9" borderId="181" xfId="8" applyFont="1" applyFill="1" applyBorder="1" applyAlignment="1">
      <alignment horizontal="center"/>
    </xf>
    <xf numFmtId="3" fontId="10" fillId="9" borderId="181" xfId="8" applyNumberFormat="1" applyFont="1" applyFill="1" applyBorder="1"/>
    <xf numFmtId="3" fontId="10" fillId="9" borderId="401" xfId="8" applyNumberFormat="1" applyFont="1" applyFill="1" applyBorder="1"/>
    <xf numFmtId="3" fontId="10" fillId="9" borderId="402" xfId="8" applyNumberFormat="1" applyFont="1" applyFill="1" applyBorder="1"/>
    <xf numFmtId="3" fontId="10" fillId="9" borderId="403" xfId="8" applyNumberFormat="1" applyFont="1" applyFill="1" applyBorder="1"/>
    <xf numFmtId="3" fontId="10" fillId="9" borderId="404" xfId="8" applyNumberFormat="1" applyFont="1" applyFill="1" applyBorder="1"/>
    <xf numFmtId="3" fontId="10" fillId="9" borderId="405" xfId="8" applyNumberFormat="1" applyFont="1" applyFill="1" applyBorder="1"/>
    <xf numFmtId="3" fontId="10" fillId="9" borderId="406" xfId="8" applyNumberFormat="1" applyFont="1" applyFill="1" applyBorder="1"/>
    <xf numFmtId="3" fontId="10" fillId="0" borderId="407" xfId="8" applyNumberFormat="1" applyFont="1" applyFill="1" applyBorder="1"/>
    <xf numFmtId="3" fontId="10" fillId="0" borderId="280" xfId="8" applyNumberFormat="1" applyFont="1" applyFill="1" applyBorder="1"/>
    <xf numFmtId="168" fontId="10" fillId="9" borderId="181" xfId="2" applyNumberFormat="1" applyFill="1" applyBorder="1"/>
    <xf numFmtId="168" fontId="29" fillId="0" borderId="0" xfId="2" applyNumberFormat="1" applyFont="1" applyFill="1"/>
    <xf numFmtId="167" fontId="10" fillId="9" borderId="356" xfId="8" applyFont="1" applyFill="1" applyBorder="1"/>
    <xf numFmtId="167" fontId="10" fillId="9" borderId="0" xfId="8" applyFont="1" applyFill="1" applyBorder="1"/>
    <xf numFmtId="167" fontId="10" fillId="9" borderId="337" xfId="8" applyFont="1" applyFill="1" applyBorder="1" applyAlignment="1">
      <alignment horizontal="center"/>
    </xf>
    <xf numFmtId="3" fontId="10" fillId="9" borderId="337" xfId="8" applyNumberFormat="1" applyFont="1" applyFill="1" applyBorder="1"/>
    <xf numFmtId="3" fontId="10" fillId="9" borderId="407" xfId="8" applyNumberFormat="1" applyFont="1" applyFill="1" applyBorder="1"/>
    <xf numFmtId="3" fontId="10" fillId="9" borderId="276" xfId="8" applyNumberFormat="1" applyFont="1" applyFill="1" applyBorder="1"/>
    <xf numFmtId="3" fontId="10" fillId="9" borderId="408" xfId="8" applyNumberFormat="1" applyFont="1" applyFill="1" applyBorder="1"/>
    <xf numFmtId="3" fontId="10" fillId="9" borderId="409" xfId="8" applyNumberFormat="1" applyFont="1" applyFill="1" applyBorder="1"/>
    <xf numFmtId="3" fontId="10" fillId="9" borderId="410" xfId="8" applyNumberFormat="1" applyFont="1" applyFill="1" applyBorder="1"/>
    <xf numFmtId="168" fontId="10" fillId="9" borderId="337" xfId="2" applyNumberFormat="1" applyFill="1" applyBorder="1"/>
    <xf numFmtId="3" fontId="10" fillId="9" borderId="181" xfId="8" applyNumberFormat="1" applyFill="1" applyBorder="1"/>
    <xf numFmtId="3" fontId="10" fillId="9" borderId="337" xfId="8" applyNumberFormat="1" applyFill="1" applyBorder="1"/>
    <xf numFmtId="167" fontId="7" fillId="9" borderId="399" xfId="8" applyFont="1" applyFill="1" applyBorder="1"/>
    <xf numFmtId="3" fontId="10" fillId="9" borderId="411" xfId="8" applyNumberFormat="1" applyFont="1" applyFill="1" applyBorder="1"/>
    <xf numFmtId="167" fontId="7" fillId="9" borderId="356" xfId="8" applyFont="1" applyFill="1" applyBorder="1"/>
    <xf numFmtId="3" fontId="10" fillId="9" borderId="412" xfId="8" applyNumberFormat="1" applyFont="1" applyFill="1" applyBorder="1"/>
    <xf numFmtId="3" fontId="10" fillId="9" borderId="280" xfId="8" applyNumberFormat="1" applyFont="1" applyFill="1" applyBorder="1"/>
    <xf numFmtId="3" fontId="10" fillId="0" borderId="0" xfId="8" applyNumberFormat="1" applyFont="1" applyFill="1" applyBorder="1"/>
    <xf numFmtId="9" fontId="10" fillId="9" borderId="181" xfId="3" applyFont="1" applyFill="1" applyBorder="1"/>
    <xf numFmtId="10" fontId="0" fillId="9" borderId="181" xfId="3" applyNumberFormat="1" applyFont="1" applyFill="1" applyBorder="1"/>
    <xf numFmtId="10" fontId="10" fillId="9" borderId="411" xfId="3" applyNumberFormat="1" applyFont="1" applyFill="1" applyBorder="1"/>
    <xf numFmtId="10" fontId="10" fillId="9" borderId="402" xfId="3" applyNumberFormat="1" applyFont="1" applyFill="1" applyBorder="1"/>
    <xf numFmtId="10" fontId="10" fillId="9" borderId="405" xfId="3" applyNumberFormat="1" applyFont="1" applyFill="1" applyBorder="1"/>
    <xf numFmtId="9" fontId="10" fillId="9" borderId="337" xfId="3" applyFont="1" applyFill="1" applyBorder="1"/>
    <xf numFmtId="10" fontId="0" fillId="9" borderId="337" xfId="3" applyNumberFormat="1" applyFont="1" applyFill="1" applyBorder="1"/>
    <xf numFmtId="10" fontId="10" fillId="9" borderId="412" xfId="3" applyNumberFormat="1" applyFont="1" applyFill="1" applyBorder="1"/>
    <xf numFmtId="10" fontId="10" fillId="9" borderId="276" xfId="3" applyNumberFormat="1" applyFont="1" applyFill="1" applyBorder="1"/>
    <xf numFmtId="10" fontId="10" fillId="9" borderId="410" xfId="3" applyNumberFormat="1" applyFont="1" applyFill="1" applyBorder="1"/>
    <xf numFmtId="10" fontId="10" fillId="9" borderId="280" xfId="3" applyNumberFormat="1" applyFont="1" applyFill="1" applyBorder="1"/>
    <xf numFmtId="9" fontId="10" fillId="9" borderId="337" xfId="3" applyFill="1" applyBorder="1"/>
    <xf numFmtId="10" fontId="10" fillId="9" borderId="413" xfId="3" applyNumberFormat="1" applyFont="1" applyFill="1" applyBorder="1"/>
    <xf numFmtId="10" fontId="10" fillId="9" borderId="414" xfId="3" applyNumberFormat="1" applyFont="1" applyFill="1" applyBorder="1"/>
    <xf numFmtId="10" fontId="10" fillId="9" borderId="415" xfId="3" applyNumberFormat="1" applyFont="1" applyFill="1" applyBorder="1"/>
    <xf numFmtId="10" fontId="10" fillId="9" borderId="416" xfId="3" applyNumberFormat="1" applyFont="1" applyFill="1" applyBorder="1"/>
    <xf numFmtId="3" fontId="10" fillId="9" borderId="181" xfId="8" applyNumberFormat="1" applyFont="1" applyFill="1" applyBorder="1" applyAlignment="1"/>
    <xf numFmtId="3" fontId="10" fillId="9" borderId="400" xfId="8" applyNumberFormat="1" applyFont="1" applyFill="1" applyBorder="1" applyAlignment="1">
      <alignment horizontal="centerContinuous" wrapText="1"/>
    </xf>
    <xf numFmtId="3" fontId="10" fillId="9" borderId="417" xfId="8" applyNumberFormat="1" applyFont="1" applyFill="1" applyBorder="1" applyAlignment="1">
      <alignment horizontal="centerContinuous" wrapText="1"/>
    </xf>
    <xf numFmtId="3" fontId="10" fillId="9" borderId="404" xfId="8" applyNumberFormat="1" applyFont="1" applyFill="1" applyBorder="1" applyAlignment="1"/>
    <xf numFmtId="3" fontId="10" fillId="9" borderId="400" xfId="8" applyNumberFormat="1" applyFont="1" applyFill="1" applyBorder="1" applyAlignment="1">
      <alignment horizontal="centerContinuous"/>
    </xf>
    <xf numFmtId="3" fontId="10" fillId="9" borderId="400" xfId="8" applyNumberFormat="1" applyFont="1" applyFill="1" applyBorder="1" applyAlignment="1">
      <alignment horizontal="center"/>
    </xf>
    <xf numFmtId="3" fontId="10" fillId="9" borderId="406" xfId="8" applyNumberFormat="1" applyFont="1" applyFill="1" applyBorder="1" applyAlignment="1">
      <alignment horizontal="center"/>
    </xf>
    <xf numFmtId="3" fontId="10" fillId="9" borderId="406" xfId="8" applyNumberFormat="1" applyFont="1" applyFill="1" applyBorder="1" applyAlignment="1"/>
    <xf numFmtId="3" fontId="10" fillId="0" borderId="418" xfId="8" applyNumberFormat="1" applyFont="1" applyFill="1" applyBorder="1" applyAlignment="1">
      <alignment horizontal="center"/>
    </xf>
    <xf numFmtId="167" fontId="7" fillId="9" borderId="378" xfId="8" applyFont="1" applyFill="1" applyBorder="1"/>
    <xf numFmtId="167" fontId="7" fillId="9" borderId="331" xfId="8" applyFont="1" applyFill="1" applyBorder="1"/>
    <xf numFmtId="167" fontId="7" fillId="9" borderId="379" xfId="8" applyFont="1" applyFill="1" applyBorder="1" applyAlignment="1">
      <alignment horizontal="center"/>
    </xf>
    <xf numFmtId="3" fontId="7" fillId="9" borderId="379" xfId="8" applyNumberFormat="1" applyFont="1" applyFill="1" applyBorder="1"/>
    <xf numFmtId="3" fontId="7" fillId="22" borderId="379" xfId="8" applyNumberFormat="1" applyFont="1" applyFill="1" applyBorder="1"/>
    <xf numFmtId="3" fontId="7" fillId="22" borderId="419" xfId="8" applyNumberFormat="1" applyFont="1" applyFill="1" applyBorder="1"/>
    <xf numFmtId="3" fontId="7" fillId="22" borderId="414" xfId="8" applyNumberFormat="1" applyFont="1" applyFill="1" applyBorder="1"/>
    <xf numFmtId="3" fontId="7" fillId="22" borderId="420" xfId="8" applyNumberFormat="1" applyFont="1" applyFill="1" applyBorder="1"/>
    <xf numFmtId="3" fontId="7" fillId="22" borderId="344" xfId="8" applyNumberFormat="1" applyFont="1" applyFill="1" applyBorder="1"/>
    <xf numFmtId="3" fontId="7" fillId="22" borderId="331" xfId="8" applyNumberFormat="1" applyFont="1" applyFill="1" applyBorder="1"/>
    <xf numFmtId="3" fontId="7" fillId="22" borderId="416" xfId="8" applyNumberFormat="1" applyFont="1" applyFill="1" applyBorder="1"/>
    <xf numFmtId="3" fontId="7" fillId="22" borderId="415" xfId="8" applyNumberFormat="1" applyFont="1" applyFill="1" applyBorder="1"/>
    <xf numFmtId="3" fontId="7" fillId="20" borderId="331" xfId="8" applyNumberFormat="1" applyFont="1" applyFill="1" applyBorder="1"/>
    <xf numFmtId="3" fontId="7" fillId="20" borderId="416" xfId="8" applyNumberFormat="1" applyFont="1" applyFill="1" applyBorder="1"/>
    <xf numFmtId="3" fontId="10" fillId="9" borderId="379" xfId="8" applyNumberFormat="1" applyFill="1" applyBorder="1"/>
    <xf numFmtId="167" fontId="7" fillId="0" borderId="356" xfId="8" applyFont="1" applyFill="1" applyBorder="1"/>
    <xf numFmtId="167" fontId="7" fillId="0" borderId="0" xfId="8" applyFont="1" applyFill="1" applyBorder="1"/>
    <xf numFmtId="167" fontId="7" fillId="0" borderId="0" xfId="8" applyFont="1" applyFill="1" applyBorder="1" applyAlignment="1">
      <alignment horizontal="center"/>
    </xf>
    <xf numFmtId="3" fontId="7" fillId="0" borderId="0" xfId="8" applyNumberFormat="1" applyFont="1" applyFill="1" applyBorder="1"/>
    <xf numFmtId="3" fontId="10" fillId="0" borderId="0" xfId="8" applyNumberFormat="1" applyFill="1" applyBorder="1"/>
    <xf numFmtId="167" fontId="7" fillId="0" borderId="350" xfId="8" applyFont="1" applyFill="1" applyBorder="1"/>
    <xf numFmtId="167" fontId="10" fillId="0" borderId="351" xfId="8" applyFill="1" applyBorder="1"/>
    <xf numFmtId="167" fontId="10" fillId="0" borderId="330" xfId="2" applyFill="1" applyBorder="1" applyAlignment="1">
      <alignment horizontal="center"/>
    </xf>
    <xf numFmtId="167" fontId="10" fillId="1" borderId="330" xfId="8" applyFill="1" applyBorder="1"/>
    <xf numFmtId="10" fontId="10" fillId="0" borderId="330" xfId="10" applyNumberFormat="1" applyFont="1" applyFill="1" applyBorder="1"/>
    <xf numFmtId="168" fontId="10" fillId="0" borderId="353" xfId="2" applyNumberFormat="1" applyFill="1" applyBorder="1"/>
    <xf numFmtId="168" fontId="10" fillId="0" borderId="355" xfId="2" applyNumberFormat="1" applyFill="1" applyBorder="1"/>
    <xf numFmtId="10" fontId="10" fillId="0" borderId="355" xfId="10" applyNumberFormat="1" applyFont="1" applyFill="1" applyBorder="1"/>
    <xf numFmtId="10" fontId="10" fillId="0" borderId="396" xfId="10" applyNumberFormat="1" applyFont="1" applyFill="1" applyBorder="1"/>
    <xf numFmtId="10" fontId="10" fillId="0" borderId="353" xfId="10" applyNumberFormat="1" applyFont="1" applyFill="1" applyBorder="1"/>
    <xf numFmtId="10" fontId="10" fillId="0" borderId="421" xfId="10" applyNumberFormat="1" applyFont="1" applyFill="1" applyBorder="1"/>
    <xf numFmtId="4" fontId="29" fillId="0" borderId="0" xfId="2" applyNumberFormat="1" applyFont="1" applyFill="1"/>
    <xf numFmtId="167" fontId="10" fillId="0" borderId="356" xfId="8" applyFont="1" applyFill="1" applyBorder="1" applyAlignment="1">
      <alignment horizontal="left" indent="1"/>
    </xf>
    <xf numFmtId="167" fontId="10" fillId="0" borderId="0" xfId="8" applyFill="1" applyBorder="1" applyAlignment="1">
      <alignment horizontal="left"/>
    </xf>
    <xf numFmtId="167" fontId="10" fillId="0" borderId="337" xfId="2" applyFill="1" applyBorder="1" applyAlignment="1">
      <alignment horizontal="center"/>
    </xf>
    <xf numFmtId="3" fontId="61" fillId="0" borderId="337" xfId="8" applyNumberFormat="1" applyFont="1" applyFill="1" applyBorder="1"/>
    <xf numFmtId="168" fontId="10" fillId="0" borderId="337" xfId="7" applyFill="1" applyBorder="1"/>
    <xf numFmtId="168" fontId="10" fillId="0" borderId="359" xfId="2" applyNumberFormat="1" applyFill="1" applyBorder="1"/>
    <xf numFmtId="168" fontId="10" fillId="0" borderId="360" xfId="2" applyNumberFormat="1" applyFill="1" applyBorder="1"/>
    <xf numFmtId="168" fontId="10" fillId="0" borderId="409" xfId="2" applyNumberFormat="1" applyFill="1" applyBorder="1"/>
    <xf numFmtId="3" fontId="10" fillId="0" borderId="359" xfId="3" applyNumberFormat="1" applyFill="1" applyBorder="1"/>
    <xf numFmtId="3" fontId="10" fillId="0" borderId="360" xfId="3" applyNumberFormat="1" applyFill="1" applyBorder="1"/>
    <xf numFmtId="168" fontId="10" fillId="0" borderId="375" xfId="2" applyNumberFormat="1" applyFill="1" applyBorder="1"/>
    <xf numFmtId="168" fontId="10" fillId="0" borderId="337" xfId="2" applyNumberFormat="1" applyFill="1" applyBorder="1"/>
    <xf numFmtId="167" fontId="10" fillId="0" borderId="0" xfId="8" applyFill="1" applyBorder="1"/>
    <xf numFmtId="167" fontId="10" fillId="0" borderId="378" xfId="8" applyFont="1" applyFill="1" applyBorder="1" applyAlignment="1">
      <alignment horizontal="left" indent="1"/>
    </xf>
    <xf numFmtId="167" fontId="10" fillId="0" borderId="331" xfId="8" applyFill="1" applyBorder="1"/>
    <xf numFmtId="167" fontId="10" fillId="0" borderId="379" xfId="2" applyFill="1" applyBorder="1" applyAlignment="1">
      <alignment horizontal="center"/>
    </xf>
    <xf numFmtId="3" fontId="61" fillId="0" borderId="379" xfId="8" applyNumberFormat="1" applyFont="1" applyFill="1" applyBorder="1"/>
    <xf numFmtId="168" fontId="10" fillId="0" borderId="379" xfId="7" applyFill="1" applyBorder="1"/>
    <xf numFmtId="168" fontId="10" fillId="0" borderId="341" xfId="2" applyNumberFormat="1" applyFill="1" applyBorder="1"/>
    <xf numFmtId="168" fontId="10" fillId="0" borderId="342" xfId="2" applyNumberFormat="1" applyFill="1" applyBorder="1"/>
    <xf numFmtId="168" fontId="10" fillId="0" borderId="344" xfId="2" applyNumberFormat="1" applyFill="1" applyBorder="1"/>
    <xf numFmtId="3" fontId="10" fillId="0" borderId="341" xfId="3" applyNumberFormat="1" applyFill="1" applyBorder="1"/>
    <xf numFmtId="3" fontId="10" fillId="0" borderId="342" xfId="3" applyNumberFormat="1" applyFill="1" applyBorder="1"/>
    <xf numFmtId="168" fontId="10" fillId="0" borderId="381" xfId="2" applyNumberFormat="1" applyFill="1" applyBorder="1"/>
    <xf numFmtId="168" fontId="10" fillId="0" borderId="379" xfId="2" applyNumberFormat="1" applyFill="1" applyBorder="1"/>
    <xf numFmtId="167" fontId="10" fillId="0" borderId="330" xfId="2" applyFill="1" applyBorder="1"/>
    <xf numFmtId="167" fontId="7" fillId="0" borderId="0" xfId="2" applyFont="1" applyFill="1" applyBorder="1"/>
    <xf numFmtId="168" fontId="70" fillId="0" borderId="0" xfId="7" applyFont="1" applyFill="1" applyBorder="1"/>
    <xf numFmtId="10" fontId="7" fillId="0" borderId="0" xfId="10" applyNumberFormat="1" applyFont="1" applyFill="1" applyBorder="1"/>
    <xf numFmtId="3" fontId="7" fillId="0" borderId="0" xfId="10" applyNumberFormat="1" applyFont="1" applyFill="1" applyBorder="1"/>
    <xf numFmtId="178" fontId="10" fillId="0" borderId="0" xfId="2" applyNumberFormat="1" applyFill="1" applyBorder="1"/>
    <xf numFmtId="178" fontId="10" fillId="0" borderId="337" xfId="2" applyNumberFormat="1" applyFill="1" applyBorder="1"/>
    <xf numFmtId="167" fontId="7" fillId="0" borderId="326" xfId="8" applyFont="1" applyFill="1" applyBorder="1"/>
    <xf numFmtId="167" fontId="10" fillId="0" borderId="327" xfId="2" applyFill="1" applyBorder="1"/>
    <xf numFmtId="167" fontId="10" fillId="0" borderId="326" xfId="2" applyFill="1" applyBorder="1" applyAlignment="1">
      <alignment horizontal="center"/>
    </xf>
    <xf numFmtId="3" fontId="10" fillId="0" borderId="326" xfId="2" applyNumberFormat="1" applyFill="1" applyBorder="1" applyAlignment="1">
      <alignment horizontal="center"/>
    </xf>
    <xf numFmtId="3" fontId="10" fillId="0" borderId="392" xfId="2" applyNumberFormat="1" applyFill="1" applyBorder="1"/>
    <xf numFmtId="3" fontId="10" fillId="0" borderId="422" xfId="2" applyNumberFormat="1" applyFill="1" applyBorder="1"/>
    <xf numFmtId="3" fontId="10" fillId="0" borderId="423" xfId="2" applyNumberFormat="1" applyFill="1" applyBorder="1"/>
    <xf numFmtId="3" fontId="10" fillId="0" borderId="424" xfId="2" applyNumberFormat="1" applyFill="1" applyBorder="1"/>
    <xf numFmtId="3" fontId="10" fillId="0" borderId="425" xfId="2" applyNumberFormat="1" applyFill="1" applyBorder="1"/>
    <xf numFmtId="3" fontId="10" fillId="0" borderId="338" xfId="2" applyNumberFormat="1" applyFill="1" applyBorder="1"/>
    <xf numFmtId="167" fontId="10" fillId="0" borderId="356" xfId="2" applyFill="1" applyBorder="1" applyAlignment="1">
      <alignment horizontal="center"/>
    </xf>
    <xf numFmtId="3" fontId="10" fillId="0" borderId="356" xfId="2" applyNumberFormat="1" applyFill="1" applyBorder="1" applyAlignment="1">
      <alignment horizontal="center"/>
    </xf>
    <xf numFmtId="3" fontId="10" fillId="0" borderId="358" xfId="2" applyNumberFormat="1" applyFill="1" applyBorder="1"/>
    <xf numFmtId="3" fontId="10" fillId="0" borderId="360" xfId="2" applyNumberFormat="1" applyFill="1" applyBorder="1"/>
    <xf numFmtId="3" fontId="10" fillId="0" borderId="409" xfId="2" applyNumberFormat="1" applyFill="1" applyBorder="1"/>
    <xf numFmtId="3" fontId="10" fillId="0" borderId="359" xfId="2" applyNumberFormat="1" applyFill="1" applyBorder="1"/>
    <xf numFmtId="3" fontId="10" fillId="0" borderId="375" xfId="2" applyNumberFormat="1" applyFill="1" applyBorder="1"/>
    <xf numFmtId="3" fontId="10" fillId="0" borderId="337" xfId="2" applyNumberFormat="1" applyFill="1" applyBorder="1"/>
    <xf numFmtId="167" fontId="7" fillId="0" borderId="378" xfId="8" applyFont="1" applyFill="1" applyBorder="1"/>
    <xf numFmtId="167" fontId="10" fillId="0" borderId="331" xfId="2" applyFill="1" applyBorder="1"/>
    <xf numFmtId="167" fontId="10" fillId="0" borderId="378" xfId="2" applyFill="1" applyBorder="1" applyAlignment="1">
      <alignment horizontal="center"/>
    </xf>
    <xf numFmtId="3" fontId="10" fillId="0" borderId="378" xfId="2" applyNumberFormat="1" applyFill="1" applyBorder="1" applyAlignment="1">
      <alignment horizontal="center"/>
    </xf>
    <xf numFmtId="3" fontId="10" fillId="0" borderId="380" xfId="2" applyNumberFormat="1" applyFill="1" applyBorder="1"/>
    <xf numFmtId="3" fontId="10" fillId="0" borderId="340" xfId="2" applyNumberFormat="1" applyFill="1" applyBorder="1"/>
    <xf numFmtId="3" fontId="10" fillId="0" borderId="342" xfId="2" applyNumberFormat="1" applyFill="1" applyBorder="1"/>
    <xf numFmtId="3" fontId="10" fillId="0" borderId="344" xfId="2" applyNumberFormat="1" applyFill="1" applyBorder="1"/>
    <xf numFmtId="3" fontId="10" fillId="0" borderId="379" xfId="2" applyNumberFormat="1" applyFill="1" applyBorder="1"/>
    <xf numFmtId="167" fontId="67" fillId="0" borderId="0" xfId="2" applyFont="1" applyFill="1"/>
    <xf numFmtId="167" fontId="67" fillId="0" borderId="0" xfId="2" applyFont="1" applyFill="1" applyAlignment="1">
      <alignment horizontal="left" indent="1"/>
    </xf>
    <xf numFmtId="167" fontId="67" fillId="0" borderId="0" xfId="2" applyFont="1" applyFill="1" applyBorder="1"/>
    <xf numFmtId="167" fontId="71" fillId="0" borderId="0" xfId="2" applyFont="1"/>
    <xf numFmtId="167" fontId="10" fillId="0" borderId="356" xfId="2" applyBorder="1"/>
    <xf numFmtId="167" fontId="25" fillId="0" borderId="0" xfId="2" applyFont="1"/>
    <xf numFmtId="167" fontId="24" fillId="0" borderId="350" xfId="2" applyFont="1" applyBorder="1"/>
    <xf numFmtId="167" fontId="24" fillId="0" borderId="351" xfId="2" applyFont="1" applyBorder="1"/>
    <xf numFmtId="167" fontId="10" fillId="0" borderId="351" xfId="2" applyBorder="1"/>
    <xf numFmtId="4" fontId="10" fillId="0" borderId="426" xfId="2" applyNumberFormat="1" applyFont="1" applyFill="1" applyBorder="1"/>
    <xf numFmtId="4" fontId="10" fillId="0" borderId="0" xfId="2" applyNumberFormat="1" applyFont="1" applyFill="1" applyBorder="1"/>
    <xf numFmtId="167" fontId="10" fillId="0" borderId="3" xfId="2" applyBorder="1"/>
    <xf numFmtId="4" fontId="10" fillId="0" borderId="427" xfId="2" applyNumberFormat="1" applyFont="1" applyFill="1" applyBorder="1"/>
    <xf numFmtId="167" fontId="10" fillId="0" borderId="0" xfId="8" applyFont="1" applyFill="1"/>
    <xf numFmtId="167" fontId="25" fillId="0" borderId="378" xfId="2" applyFont="1" applyBorder="1"/>
    <xf numFmtId="167" fontId="25" fillId="0" borderId="331" xfId="2" applyFont="1" applyBorder="1"/>
    <xf numFmtId="167" fontId="7" fillId="0" borderId="331" xfId="2" applyFont="1" applyBorder="1"/>
    <xf numFmtId="4" fontId="7" fillId="0" borderId="428" xfId="2" applyNumberFormat="1" applyFont="1" applyBorder="1"/>
    <xf numFmtId="167" fontId="7" fillId="0" borderId="0" xfId="2" applyFont="1" applyBorder="1"/>
    <xf numFmtId="4" fontId="7" fillId="0" borderId="0" xfId="2" applyNumberFormat="1" applyFont="1" applyFill="1" applyBorder="1"/>
    <xf numFmtId="4" fontId="10" fillId="0" borderId="0" xfId="2" applyNumberFormat="1" applyFont="1"/>
    <xf numFmtId="4" fontId="10" fillId="0" borderId="0" xfId="2" applyNumberFormat="1" applyFont="1" applyBorder="1"/>
    <xf numFmtId="167" fontId="25" fillId="0" borderId="399" xfId="2" applyFont="1" applyBorder="1"/>
    <xf numFmtId="167" fontId="24" fillId="0" borderId="400" xfId="2" applyFont="1" applyBorder="1"/>
    <xf numFmtId="167" fontId="10" fillId="0" borderId="400" xfId="2" applyBorder="1"/>
    <xf numFmtId="168" fontId="10" fillId="0" borderId="429" xfId="7" applyFont="1" applyBorder="1"/>
    <xf numFmtId="4" fontId="10" fillId="0" borderId="426" xfId="2" applyNumberFormat="1" applyFont="1" applyBorder="1"/>
    <xf numFmtId="167" fontId="10" fillId="0" borderId="0" xfId="2" applyFont="1" applyBorder="1"/>
    <xf numFmtId="4" fontId="10" fillId="0" borderId="427" xfId="2" applyNumberFormat="1" applyFont="1" applyBorder="1"/>
    <xf numFmtId="4" fontId="7" fillId="0" borderId="0" xfId="2" applyNumberFormat="1" applyFont="1" applyBorder="1"/>
    <xf numFmtId="167" fontId="22" fillId="0" borderId="0" xfId="8" applyFont="1" applyFill="1" applyBorder="1" applyAlignment="1">
      <alignment horizontal="left"/>
    </xf>
    <xf numFmtId="167" fontId="25" fillId="0" borderId="0" xfId="8" applyFont="1" applyFill="1" applyBorder="1" applyAlignment="1">
      <alignment horizontal="left"/>
    </xf>
    <xf numFmtId="167" fontId="10" fillId="0" borderId="0" xfId="8" applyFill="1"/>
    <xf numFmtId="167" fontId="10" fillId="17" borderId="0" xfId="2" applyFill="1"/>
    <xf numFmtId="168" fontId="72" fillId="0" borderId="0" xfId="7" applyFont="1"/>
    <xf numFmtId="4" fontId="72" fillId="0" borderId="0" xfId="2" applyNumberFormat="1" applyFont="1"/>
    <xf numFmtId="167" fontId="10" fillId="0" borderId="0" xfId="2" applyAlignment="1">
      <alignment horizontal="center"/>
    </xf>
    <xf numFmtId="3" fontId="10" fillId="0" borderId="0" xfId="2" applyNumberFormat="1"/>
    <xf numFmtId="3" fontId="29" fillId="0" borderId="0" xfId="2" applyNumberFormat="1" applyFont="1"/>
    <xf numFmtId="167" fontId="10" fillId="0" borderId="357" xfId="2" applyBorder="1"/>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2" fillId="0" borderId="1" xfId="0" applyFont="1" applyBorder="1" applyAlignment="1">
      <alignment horizontal="center" vertical="center"/>
    </xf>
    <xf numFmtId="0" fontId="4" fillId="0" borderId="0" xfId="0" applyFont="1"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12" fillId="0" borderId="0" xfId="2" applyNumberFormat="1" applyFont="1" applyFill="1" applyAlignment="1" applyProtection="1">
      <alignment horizontal="justify" vertical="top" wrapText="1"/>
    </xf>
    <xf numFmtId="0" fontId="12" fillId="0" borderId="0" xfId="2" applyNumberFormat="1" applyFont="1" applyAlignment="1" applyProtection="1">
      <alignment horizontal="justify" vertical="top" wrapText="1"/>
    </xf>
    <xf numFmtId="167" fontId="12" fillId="0" borderId="123" xfId="2" applyFont="1" applyFill="1" applyBorder="1" applyAlignment="1" applyProtection="1">
      <alignment horizontal="left" vertical="center"/>
    </xf>
    <xf numFmtId="167" fontId="12" fillId="0" borderId="72" xfId="2" applyFont="1" applyFill="1" applyBorder="1" applyAlignment="1" applyProtection="1">
      <alignment horizontal="left" vertical="center"/>
    </xf>
    <xf numFmtId="167" fontId="23" fillId="0" borderId="124" xfId="2" applyFont="1" applyFill="1" applyBorder="1" applyAlignment="1" applyProtection="1">
      <alignment horizontal="left" vertical="center"/>
    </xf>
    <xf numFmtId="167" fontId="23" fillId="0" borderId="61" xfId="2" applyFont="1" applyFill="1" applyBorder="1" applyAlignment="1" applyProtection="1">
      <alignment horizontal="left" vertical="center"/>
    </xf>
    <xf numFmtId="167" fontId="23" fillId="0" borderId="62" xfId="2" applyFont="1" applyFill="1" applyBorder="1" applyAlignment="1" applyProtection="1">
      <alignment horizontal="left" vertical="center"/>
    </xf>
    <xf numFmtId="167" fontId="12" fillId="0" borderId="83" xfId="2" applyFont="1" applyFill="1" applyBorder="1" applyAlignment="1" applyProtection="1">
      <alignment horizontal="left" vertical="center"/>
    </xf>
    <xf numFmtId="167" fontId="12" fillId="0" borderId="61" xfId="2" applyFont="1" applyFill="1" applyBorder="1" applyAlignment="1" applyProtection="1">
      <alignment horizontal="left" vertical="center"/>
    </xf>
    <xf numFmtId="167" fontId="12" fillId="0" borderId="62" xfId="2" applyFont="1" applyFill="1" applyBorder="1" applyAlignment="1" applyProtection="1">
      <alignment horizontal="left" vertical="center"/>
    </xf>
    <xf numFmtId="167" fontId="12" fillId="0" borderId="157" xfId="2" applyFont="1" applyFill="1" applyBorder="1" applyAlignment="1" applyProtection="1">
      <alignment horizontal="left" vertical="center"/>
    </xf>
    <xf numFmtId="167" fontId="12" fillId="0" borderId="161" xfId="2" applyFont="1" applyFill="1" applyBorder="1" applyAlignment="1" applyProtection="1">
      <alignment horizontal="left" vertical="center"/>
    </xf>
    <xf numFmtId="167" fontId="23" fillId="0" borderId="158" xfId="2" applyFont="1" applyFill="1" applyBorder="1" applyAlignment="1" applyProtection="1">
      <alignment horizontal="left" vertical="center"/>
    </xf>
    <xf numFmtId="167" fontId="23" fillId="0" borderId="162" xfId="2" applyFont="1" applyFill="1" applyBorder="1" applyAlignment="1" applyProtection="1">
      <alignment horizontal="left" vertical="center"/>
    </xf>
    <xf numFmtId="167" fontId="23" fillId="0" borderId="0" xfId="2" applyFont="1" applyAlignment="1" applyProtection="1">
      <alignment horizontal="justify" vertical="center" wrapText="1"/>
    </xf>
    <xf numFmtId="167" fontId="12" fillId="0" borderId="60" xfId="2" applyFont="1" applyFill="1" applyBorder="1" applyAlignment="1" applyProtection="1">
      <alignment horizontal="left" vertical="center"/>
    </xf>
    <xf numFmtId="167" fontId="12" fillId="0" borderId="154" xfId="2" applyFont="1" applyFill="1" applyBorder="1" applyAlignment="1" applyProtection="1">
      <alignment horizontal="left" vertical="center"/>
    </xf>
    <xf numFmtId="167" fontId="12" fillId="0" borderId="123" xfId="2" applyFont="1" applyFill="1" applyBorder="1" applyAlignment="1" applyProtection="1">
      <alignment horizontal="left" vertical="center" wrapText="1"/>
    </xf>
    <xf numFmtId="167" fontId="12" fillId="0" borderId="72" xfId="2" applyFont="1" applyFill="1" applyBorder="1" applyAlignment="1" applyProtection="1">
      <alignment horizontal="left" vertical="center" wrapText="1"/>
    </xf>
    <xf numFmtId="167" fontId="12" fillId="0" borderId="127" xfId="2" applyFont="1" applyFill="1" applyBorder="1" applyAlignment="1" applyProtection="1">
      <alignment horizontal="left" vertical="center" wrapText="1"/>
    </xf>
    <xf numFmtId="167" fontId="12" fillId="0" borderId="124" xfId="2" applyFont="1" applyFill="1" applyBorder="1" applyAlignment="1" applyProtection="1">
      <alignment horizontal="left" vertical="center"/>
    </xf>
    <xf numFmtId="167" fontId="12" fillId="0" borderId="83" xfId="2" applyFont="1" applyFill="1" applyBorder="1" applyAlignment="1" applyProtection="1">
      <alignment horizontal="center" vertical="center"/>
    </xf>
    <xf numFmtId="167" fontId="12" fillId="0" borderId="61" xfId="2" applyFont="1" applyFill="1" applyBorder="1" applyAlignment="1" applyProtection="1">
      <alignment horizontal="center" vertical="center"/>
    </xf>
    <xf numFmtId="167" fontId="12" fillId="0" borderId="62" xfId="2" applyFont="1" applyFill="1" applyBorder="1" applyAlignment="1" applyProtection="1">
      <alignment horizontal="center" vertical="center"/>
    </xf>
    <xf numFmtId="167" fontId="12" fillId="0" borderId="123" xfId="2" applyFont="1" applyFill="1" applyBorder="1" applyAlignment="1" applyProtection="1">
      <alignment horizontal="center" vertical="center"/>
    </xf>
    <xf numFmtId="167" fontId="12" fillId="0" borderId="72" xfId="2" applyFont="1" applyFill="1" applyBorder="1" applyAlignment="1" applyProtection="1">
      <alignment horizontal="center" vertical="center"/>
    </xf>
    <xf numFmtId="167" fontId="23" fillId="0" borderId="83" xfId="2" applyFont="1" applyFill="1" applyBorder="1" applyAlignment="1" applyProtection="1">
      <alignment horizontal="left" vertical="center"/>
    </xf>
    <xf numFmtId="167" fontId="12" fillId="0" borderId="60" xfId="2" applyFont="1" applyFill="1" applyBorder="1" applyAlignment="1" applyProtection="1">
      <alignment horizontal="center" vertical="center"/>
    </xf>
    <xf numFmtId="167" fontId="23" fillId="0" borderId="61" xfId="2" applyFont="1" applyFill="1" applyBorder="1" applyAlignment="1" applyProtection="1">
      <alignment horizontal="left" vertical="center" wrapText="1"/>
    </xf>
    <xf numFmtId="167" fontId="23" fillId="0" borderId="62" xfId="2" applyFont="1" applyFill="1" applyBorder="1" applyAlignment="1" applyProtection="1">
      <alignment horizontal="left" vertical="center" wrapText="1"/>
    </xf>
    <xf numFmtId="167" fontId="23" fillId="0" borderId="103" xfId="2" applyFont="1" applyFill="1" applyBorder="1" applyAlignment="1" applyProtection="1">
      <alignment horizontal="center" vertical="center"/>
    </xf>
    <xf numFmtId="167" fontId="23" fillId="0" borderId="105" xfId="2" applyFont="1" applyFill="1" applyBorder="1" applyAlignment="1" applyProtection="1">
      <alignment horizontal="center" vertical="center"/>
    </xf>
    <xf numFmtId="167" fontId="23" fillId="0" borderId="104" xfId="2" applyFont="1" applyFill="1" applyBorder="1" applyAlignment="1" applyProtection="1">
      <alignment horizontal="left" vertical="center"/>
    </xf>
    <xf numFmtId="167" fontId="23" fillId="0" borderId="106" xfId="2" applyFont="1" applyFill="1" applyBorder="1" applyAlignment="1" applyProtection="1">
      <alignment horizontal="left" vertical="center"/>
    </xf>
    <xf numFmtId="167" fontId="23" fillId="0" borderId="109" xfId="2" applyFont="1" applyFill="1" applyBorder="1" applyAlignment="1" applyProtection="1">
      <alignment horizontal="left" vertical="center"/>
    </xf>
    <xf numFmtId="167" fontId="12" fillId="0" borderId="127" xfId="2" applyFont="1" applyFill="1" applyBorder="1" applyAlignment="1" applyProtection="1">
      <alignment horizontal="left" vertical="center"/>
    </xf>
    <xf numFmtId="167" fontId="23" fillId="0" borderId="124" xfId="2" applyFont="1" applyFill="1" applyBorder="1" applyAlignment="1" applyProtection="1">
      <alignment horizontal="left" vertical="center" wrapText="1"/>
    </xf>
    <xf numFmtId="167" fontId="22" fillId="14" borderId="37" xfId="2" applyFont="1" applyFill="1" applyBorder="1" applyAlignment="1" applyProtection="1">
      <alignment horizontal="center" vertical="center" wrapText="1"/>
    </xf>
    <xf numFmtId="167" fontId="22" fillId="14" borderId="47" xfId="2" applyFont="1" applyFill="1" applyBorder="1" applyAlignment="1" applyProtection="1">
      <alignment horizontal="center" vertical="center" wrapText="1"/>
    </xf>
    <xf numFmtId="167" fontId="22" fillId="14" borderId="38" xfId="2" applyFont="1" applyFill="1" applyBorder="1" applyAlignment="1" applyProtection="1">
      <alignment horizontal="center" vertical="center" wrapText="1"/>
    </xf>
    <xf numFmtId="167" fontId="22" fillId="14" borderId="48" xfId="2" applyFont="1" applyFill="1" applyBorder="1" applyAlignment="1" applyProtection="1">
      <alignment horizontal="center" vertical="center" wrapText="1"/>
    </xf>
    <xf numFmtId="167" fontId="22" fillId="14" borderId="39" xfId="2" applyFont="1" applyFill="1" applyBorder="1" applyAlignment="1" applyProtection="1">
      <alignment horizontal="center" vertical="center" wrapText="1"/>
    </xf>
    <xf numFmtId="167" fontId="22" fillId="14" borderId="49" xfId="2" applyFont="1" applyFill="1" applyBorder="1" applyAlignment="1" applyProtection="1">
      <alignment horizontal="center" vertical="center" wrapText="1"/>
    </xf>
    <xf numFmtId="167" fontId="22" fillId="14" borderId="40" xfId="2" applyFont="1" applyFill="1" applyBorder="1" applyAlignment="1" applyProtection="1">
      <alignment horizontal="center" vertical="center" wrapText="1"/>
    </xf>
    <xf numFmtId="167" fontId="22" fillId="14" borderId="41" xfId="2" applyFont="1" applyFill="1" applyBorder="1" applyAlignment="1" applyProtection="1">
      <alignment horizontal="center" vertical="center" wrapText="1"/>
    </xf>
    <xf numFmtId="168" fontId="22" fillId="14" borderId="42" xfId="2" applyNumberFormat="1" applyFont="1" applyFill="1" applyBorder="1" applyAlignment="1" applyProtection="1">
      <alignment horizontal="center" vertical="center" wrapText="1"/>
    </xf>
    <xf numFmtId="168" fontId="22" fillId="14" borderId="43" xfId="2" applyNumberFormat="1" applyFont="1" applyFill="1" applyBorder="1" applyAlignment="1" applyProtection="1">
      <alignment horizontal="center" vertical="center" wrapText="1"/>
    </xf>
    <xf numFmtId="168" fontId="22" fillId="14" borderId="44" xfId="2" applyNumberFormat="1" applyFont="1" applyFill="1" applyBorder="1" applyAlignment="1" applyProtection="1">
      <alignment horizontal="center" vertical="center" wrapText="1"/>
    </xf>
    <xf numFmtId="168" fontId="22" fillId="15" borderId="46" xfId="2" applyNumberFormat="1" applyFont="1" applyFill="1" applyBorder="1" applyAlignment="1" applyProtection="1">
      <alignment horizontal="center" vertical="center" wrapText="1"/>
    </xf>
    <xf numFmtId="168" fontId="22" fillId="15" borderId="59" xfId="2" applyNumberFormat="1" applyFont="1" applyFill="1" applyBorder="1" applyAlignment="1" applyProtection="1">
      <alignment horizontal="center" vertical="center" wrapText="1"/>
    </xf>
    <xf numFmtId="167" fontId="23" fillId="0" borderId="197" xfId="2" applyFont="1" applyFill="1" applyBorder="1" applyAlignment="1" applyProtection="1">
      <alignment horizontal="left" vertical="center"/>
    </xf>
    <xf numFmtId="167" fontId="23" fillId="0" borderId="124" xfId="2" applyFont="1" applyFill="1" applyBorder="1" applyAlignment="1" applyProtection="1">
      <alignment horizontal="center" vertical="center"/>
    </xf>
    <xf numFmtId="167" fontId="23" fillId="0" borderId="61" xfId="2" applyFont="1" applyFill="1" applyBorder="1" applyAlignment="1" applyProtection="1">
      <alignment horizontal="center" vertical="center"/>
    </xf>
    <xf numFmtId="167" fontId="23" fillId="0" borderId="197" xfId="2" applyFont="1" applyFill="1" applyBorder="1" applyAlignment="1" applyProtection="1">
      <alignment horizontal="center" vertical="center"/>
    </xf>
    <xf numFmtId="167" fontId="22" fillId="14" borderId="183" xfId="2" applyFont="1" applyFill="1" applyBorder="1" applyAlignment="1" applyProtection="1">
      <alignment horizontal="center" vertical="center" wrapText="1"/>
    </xf>
    <xf numFmtId="167" fontId="22" fillId="14" borderId="184" xfId="2" applyFont="1" applyFill="1" applyBorder="1" applyAlignment="1" applyProtection="1">
      <alignment horizontal="center" vertical="center" wrapText="1"/>
    </xf>
    <xf numFmtId="167" fontId="22" fillId="14" borderId="54" xfId="2" applyFont="1" applyFill="1" applyBorder="1" applyAlignment="1" applyProtection="1">
      <alignment horizontal="center" vertical="center" wrapText="1"/>
    </xf>
    <xf numFmtId="167" fontId="22" fillId="14" borderId="185" xfId="2" applyFont="1" applyFill="1" applyBorder="1" applyAlignment="1" applyProtection="1">
      <alignment horizontal="center" vertical="center" wrapText="1"/>
    </xf>
    <xf numFmtId="168" fontId="22" fillId="15" borderId="182" xfId="2" applyNumberFormat="1" applyFont="1" applyFill="1" applyBorder="1" applyAlignment="1" applyProtection="1">
      <alignment horizontal="center" vertical="center" wrapText="1"/>
    </xf>
    <xf numFmtId="168" fontId="22" fillId="15" borderId="186" xfId="2" applyNumberFormat="1" applyFont="1" applyFill="1" applyBorder="1" applyAlignment="1" applyProtection="1">
      <alignment horizontal="center" vertical="center" wrapText="1"/>
    </xf>
    <xf numFmtId="167" fontId="12" fillId="0" borderId="187" xfId="2" applyFont="1" applyFill="1" applyBorder="1" applyAlignment="1" applyProtection="1">
      <alignment horizontal="center" vertical="center" wrapText="1"/>
    </xf>
    <xf numFmtId="167" fontId="12" fillId="0" borderId="72" xfId="2" applyFont="1" applyFill="1" applyBorder="1" applyAlignment="1" applyProtection="1">
      <alignment horizontal="center" vertical="center" wrapText="1"/>
    </xf>
    <xf numFmtId="167" fontId="23" fillId="0" borderId="188" xfId="2" applyFont="1" applyFill="1" applyBorder="1" applyAlignment="1" applyProtection="1">
      <alignment horizontal="left" vertical="center" wrapText="1"/>
    </xf>
    <xf numFmtId="167" fontId="55" fillId="19" borderId="23" xfId="2" applyFont="1" applyFill="1" applyBorder="1" applyAlignment="1">
      <alignment horizontal="center" vertical="center" wrapText="1"/>
    </xf>
    <xf numFmtId="167" fontId="55" fillId="19" borderId="253" xfId="2" applyFont="1" applyFill="1" applyBorder="1" applyAlignment="1">
      <alignment horizontal="center" vertical="center" wrapText="1"/>
    </xf>
    <xf numFmtId="4" fontId="25" fillId="0" borderId="248" xfId="2" applyNumberFormat="1" applyFont="1" applyFill="1" applyBorder="1" applyAlignment="1" applyProtection="1">
      <alignment horizontal="center" vertical="center" wrapText="1"/>
    </xf>
    <xf numFmtId="4" fontId="25" fillId="0" borderId="7" xfId="2" applyNumberFormat="1" applyFont="1" applyFill="1" applyBorder="1" applyAlignment="1" applyProtection="1">
      <alignment horizontal="center" vertical="center" wrapText="1"/>
    </xf>
    <xf numFmtId="4" fontId="25" fillId="0" borderId="16" xfId="2" applyNumberFormat="1" applyFont="1" applyFill="1" applyBorder="1" applyAlignment="1" applyProtection="1">
      <alignment horizontal="center" vertical="center" wrapText="1"/>
    </xf>
    <xf numFmtId="2" fontId="25" fillId="0" borderId="267" xfId="2" applyNumberFormat="1" applyFont="1" applyFill="1" applyBorder="1" applyAlignment="1" applyProtection="1">
      <alignment horizontal="center" vertical="center" wrapText="1"/>
    </xf>
    <xf numFmtId="2" fontId="25" fillId="0" borderId="272" xfId="2" applyNumberFormat="1" applyFont="1" applyFill="1" applyBorder="1" applyAlignment="1" applyProtection="1">
      <alignment horizontal="center" vertical="center" wrapText="1"/>
    </xf>
    <xf numFmtId="167" fontId="25" fillId="0" borderId="257" xfId="2" applyFont="1" applyFill="1" applyBorder="1" applyAlignment="1" applyProtection="1">
      <alignment horizontal="center" vertical="center" wrapText="1"/>
    </xf>
    <xf numFmtId="167" fontId="25" fillId="0" borderId="0" xfId="2" applyFont="1" applyFill="1" applyBorder="1" applyAlignment="1" applyProtection="1">
      <alignment horizontal="center" vertical="center" wrapText="1"/>
    </xf>
    <xf numFmtId="167" fontId="54" fillId="19" borderId="24" xfId="2" applyFont="1" applyFill="1" applyBorder="1" applyAlignment="1">
      <alignment horizontal="center" vertical="center" wrapText="1"/>
    </xf>
    <xf numFmtId="167" fontId="54" fillId="19" borderId="32" xfId="2" applyFont="1" applyFill="1" applyBorder="1" applyAlignment="1">
      <alignment horizontal="center" vertical="center" wrapText="1"/>
    </xf>
    <xf numFmtId="167" fontId="54" fillId="19" borderId="21" xfId="2" applyFont="1" applyFill="1" applyBorder="1" applyAlignment="1">
      <alignment horizontal="center" vertical="center" wrapText="1"/>
    </xf>
    <xf numFmtId="167" fontId="54" fillId="19" borderId="289" xfId="2" applyFont="1" applyFill="1" applyBorder="1" applyAlignment="1">
      <alignment horizontal="center" vertical="center" wrapText="1"/>
    </xf>
    <xf numFmtId="167" fontId="55" fillId="19" borderId="22" xfId="2" applyFont="1" applyFill="1" applyBorder="1" applyAlignment="1">
      <alignment horizontal="center" vertical="center" wrapText="1"/>
    </xf>
    <xf numFmtId="167" fontId="55" fillId="19" borderId="290" xfId="2" applyFont="1" applyFill="1" applyBorder="1" applyAlignment="1">
      <alignment horizontal="center" vertical="center" wrapText="1"/>
    </xf>
    <xf numFmtId="167" fontId="54" fillId="19" borderId="23" xfId="2" applyFont="1" applyFill="1" applyBorder="1" applyAlignment="1">
      <alignment horizontal="center" vertical="center" wrapText="1"/>
    </xf>
    <xf numFmtId="167" fontId="54" fillId="19" borderId="253" xfId="2" applyFont="1" applyFill="1" applyBorder="1" applyAlignment="1">
      <alignment horizontal="center" vertical="center" wrapText="1"/>
    </xf>
    <xf numFmtId="2" fontId="25" fillId="0" borderId="265" xfId="2" applyNumberFormat="1" applyFont="1" applyFill="1" applyBorder="1" applyAlignment="1" applyProtection="1">
      <alignment horizontal="center" vertical="center" wrapText="1"/>
    </xf>
    <xf numFmtId="2" fontId="25" fillId="0" borderId="270" xfId="2" applyNumberFormat="1" applyFont="1" applyFill="1" applyBorder="1" applyAlignment="1" applyProtection="1">
      <alignment horizontal="center" vertical="center" wrapText="1"/>
    </xf>
    <xf numFmtId="9" fontId="25" fillId="0" borderId="266" xfId="3" applyFont="1" applyFill="1" applyBorder="1" applyAlignment="1" applyProtection="1">
      <alignment horizontal="center" vertical="center" wrapText="1"/>
    </xf>
    <xf numFmtId="9" fontId="25" fillId="0" borderId="271" xfId="3" applyFont="1" applyFill="1" applyBorder="1" applyAlignment="1" applyProtection="1">
      <alignment horizontal="center" vertical="center" wrapText="1"/>
    </xf>
    <xf numFmtId="2" fontId="25" fillId="0" borderId="2" xfId="2" applyNumberFormat="1" applyFont="1" applyFill="1" applyBorder="1" applyAlignment="1" applyProtection="1">
      <alignment horizontal="center" vertical="center" wrapText="1"/>
    </xf>
    <xf numFmtId="2" fontId="25" fillId="0" borderId="23" xfId="2" applyNumberFormat="1" applyFont="1" applyFill="1" applyBorder="1" applyAlignment="1" applyProtection="1">
      <alignment horizontal="center" vertical="center" wrapText="1"/>
    </xf>
    <xf numFmtId="2" fontId="25" fillId="0" borderId="253" xfId="2" applyNumberFormat="1" applyFont="1" applyFill="1" applyBorder="1" applyAlignment="1" applyProtection="1">
      <alignment horizontal="center" vertical="center" wrapText="1"/>
    </xf>
    <xf numFmtId="2" fontId="25" fillId="0" borderId="5" xfId="2" applyNumberFormat="1" applyFont="1" applyFill="1" applyBorder="1" applyAlignment="1" applyProtection="1">
      <alignment horizontal="center" vertical="center" wrapText="1"/>
    </xf>
    <xf numFmtId="167" fontId="10" fillId="0" borderId="254" xfId="2" applyBorder="1" applyAlignment="1" applyProtection="1">
      <alignment vertical="center"/>
    </xf>
    <xf numFmtId="2" fontId="25" fillId="0" borderId="256" xfId="2" applyNumberFormat="1" applyFont="1" applyFill="1" applyBorder="1" applyAlignment="1" applyProtection="1">
      <alignment horizontal="center" vertical="center" wrapText="1"/>
    </xf>
    <xf numFmtId="2" fontId="25" fillId="0" borderId="254" xfId="2" applyNumberFormat="1" applyFont="1" applyFill="1" applyBorder="1" applyAlignment="1" applyProtection="1">
      <alignment horizontal="center" vertical="center" wrapText="1"/>
    </xf>
    <xf numFmtId="2" fontId="25" fillId="0" borderId="7" xfId="2" applyNumberFormat="1" applyFont="1" applyFill="1" applyBorder="1" applyAlignment="1" applyProtection="1">
      <alignment horizontal="center" vertical="center" wrapText="1"/>
    </xf>
    <xf numFmtId="2" fontId="25" fillId="0" borderId="16" xfId="2" applyNumberFormat="1" applyFont="1" applyFill="1" applyBorder="1" applyAlignment="1" applyProtection="1">
      <alignment horizontal="center" vertical="center" wrapText="1"/>
    </xf>
    <xf numFmtId="2" fontId="25" fillId="0" borderId="264" xfId="2" applyNumberFormat="1" applyFont="1" applyFill="1" applyBorder="1" applyAlignment="1" applyProtection="1">
      <alignment horizontal="center" vertical="center" wrapText="1"/>
    </xf>
    <xf numFmtId="2" fontId="25" fillId="0" borderId="269" xfId="2" applyNumberFormat="1" applyFont="1" applyFill="1" applyBorder="1" applyAlignment="1" applyProtection="1">
      <alignment horizontal="center" vertical="center" wrapText="1"/>
    </xf>
    <xf numFmtId="4" fontId="41" fillId="0" borderId="0" xfId="6" applyNumberFormat="1" applyFont="1" applyFill="1" applyBorder="1" applyAlignment="1" applyProtection="1">
      <alignment horizontal="justify" vertical="center" wrapText="1"/>
    </xf>
    <xf numFmtId="4" fontId="41" fillId="0" borderId="0" xfId="2" applyNumberFormat="1" applyFont="1" applyFill="1" applyAlignment="1" applyProtection="1">
      <alignment horizontal="left" vertical="center" wrapText="1"/>
    </xf>
    <xf numFmtId="9" fontId="24" fillId="0" borderId="0" xfId="2" applyNumberFormat="1" applyFont="1" applyFill="1" applyBorder="1" applyAlignment="1" applyProtection="1">
      <alignment horizontal="center" vertical="center"/>
    </xf>
    <xf numFmtId="4" fontId="25" fillId="0" borderId="263" xfId="2" applyNumberFormat="1" applyFont="1" applyFill="1" applyBorder="1" applyAlignment="1" applyProtection="1">
      <alignment horizontal="center" vertical="center" wrapText="1"/>
    </xf>
    <xf numFmtId="4" fontId="25" fillId="0" borderId="268" xfId="2" applyNumberFormat="1" applyFont="1" applyFill="1" applyBorder="1" applyAlignment="1" applyProtection="1">
      <alignment horizontal="center" vertical="center" wrapText="1"/>
    </xf>
    <xf numFmtId="4" fontId="25" fillId="0" borderId="273" xfId="2" applyNumberFormat="1" applyFont="1" applyFill="1" applyBorder="1" applyAlignment="1" applyProtection="1">
      <alignment horizontal="center" vertical="center" wrapText="1"/>
    </xf>
    <xf numFmtId="2" fontId="25" fillId="0" borderId="14" xfId="2" applyNumberFormat="1" applyFont="1" applyFill="1" applyBorder="1" applyAlignment="1" applyProtection="1">
      <alignment horizontal="center" vertical="center" wrapText="1"/>
    </xf>
    <xf numFmtId="2" fontId="25" fillId="0" borderId="258" xfId="2" applyNumberFormat="1" applyFont="1" applyFill="1" applyBorder="1" applyAlignment="1" applyProtection="1">
      <alignment horizontal="center" vertical="center" wrapText="1"/>
    </xf>
    <xf numFmtId="2" fontId="25" fillId="0" borderId="252" xfId="2" applyNumberFormat="1" applyFont="1" applyFill="1" applyBorder="1" applyAlignment="1" applyProtection="1">
      <alignment horizontal="center" vertical="center" wrapText="1"/>
    </xf>
    <xf numFmtId="2" fontId="25" fillId="0" borderId="6" xfId="2" applyNumberFormat="1" applyFont="1" applyFill="1" applyBorder="1" applyAlignment="1" applyProtection="1">
      <alignment horizontal="center" vertical="center" wrapText="1"/>
    </xf>
    <xf numFmtId="2" fontId="25" fillId="0" borderId="15" xfId="2" applyNumberFormat="1" applyFont="1" applyFill="1" applyBorder="1" applyAlignment="1" applyProtection="1">
      <alignment horizontal="center" vertical="center" wrapText="1"/>
    </xf>
    <xf numFmtId="2" fontId="25" fillId="0" borderId="4" xfId="2" applyNumberFormat="1" applyFont="1" applyFill="1" applyBorder="1" applyAlignment="1" applyProtection="1">
      <alignment horizontal="center" vertical="center" wrapText="1"/>
    </xf>
    <xf numFmtId="2" fontId="22" fillId="0" borderId="245" xfId="2" applyNumberFormat="1" applyFont="1" applyFill="1" applyBorder="1" applyAlignment="1" applyProtection="1">
      <alignment horizontal="center" vertical="center" wrapText="1"/>
    </xf>
    <xf numFmtId="2" fontId="22" fillId="0" borderId="3" xfId="2" applyNumberFormat="1" applyFont="1" applyFill="1" applyBorder="1" applyAlignment="1" applyProtection="1">
      <alignment horizontal="center" vertical="center" wrapText="1"/>
    </xf>
    <xf numFmtId="2" fontId="22" fillId="0" borderId="246" xfId="2" applyNumberFormat="1" applyFont="1" applyFill="1" applyBorder="1" applyAlignment="1" applyProtection="1">
      <alignment horizontal="center" vertical="center" wrapText="1"/>
    </xf>
    <xf numFmtId="167" fontId="41" fillId="0" borderId="0" xfId="2" applyFont="1" applyFill="1" applyAlignment="1" applyProtection="1">
      <alignment horizontal="justify" vertical="center" wrapText="1"/>
    </xf>
    <xf numFmtId="167" fontId="41" fillId="0" borderId="0" xfId="2" applyFont="1" applyFill="1" applyAlignment="1" applyProtection="1">
      <alignment horizontal="left" vertical="center" wrapText="1"/>
    </xf>
    <xf numFmtId="167" fontId="42" fillId="0" borderId="0" xfId="2" applyFont="1" applyFill="1" applyAlignment="1" applyProtection="1">
      <alignment horizontal="left" vertical="center" wrapText="1"/>
    </xf>
    <xf numFmtId="4" fontId="42" fillId="0" borderId="0" xfId="6" applyNumberFormat="1" applyFont="1" applyFill="1" applyBorder="1" applyAlignment="1" applyProtection="1">
      <alignment horizontal="justify" vertical="center" wrapText="1"/>
    </xf>
    <xf numFmtId="2" fontId="7" fillId="0" borderId="293" xfId="2" applyNumberFormat="1" applyFont="1" applyFill="1" applyBorder="1" applyAlignment="1" applyProtection="1">
      <alignment horizontal="center" vertical="center" wrapText="1"/>
    </xf>
    <xf numFmtId="2" fontId="7" fillId="0" borderId="252" xfId="2" applyNumberFormat="1" applyFont="1" applyFill="1" applyBorder="1" applyAlignment="1" applyProtection="1">
      <alignment horizontal="center" vertical="center" wrapText="1"/>
    </xf>
    <xf numFmtId="2" fontId="7" fillId="0" borderId="294" xfId="2" applyNumberFormat="1" applyFont="1" applyFill="1" applyBorder="1" applyAlignment="1" applyProtection="1">
      <alignment horizontal="center" vertical="center" wrapText="1"/>
    </xf>
    <xf numFmtId="2" fontId="7" fillId="0" borderId="254" xfId="2" applyNumberFormat="1" applyFont="1" applyFill="1" applyBorder="1" applyAlignment="1" applyProtection="1">
      <alignment horizontal="center" vertical="center" wrapText="1"/>
    </xf>
    <xf numFmtId="0" fontId="7" fillId="0" borderId="0" xfId="2" applyNumberFormat="1" applyFont="1" applyAlignment="1" applyProtection="1">
      <alignment horizontal="left" vertical="center" wrapText="1"/>
    </xf>
    <xf numFmtId="167" fontId="12" fillId="0" borderId="323" xfId="2" applyFont="1" applyFill="1" applyBorder="1" applyAlignment="1" applyProtection="1">
      <alignment horizontal="left" vertical="center"/>
    </xf>
    <xf numFmtId="167" fontId="26" fillId="0" borderId="158" xfId="2" applyFont="1" applyFill="1" applyBorder="1" applyAlignment="1" applyProtection="1">
      <alignment horizontal="left" vertical="center"/>
    </xf>
    <xf numFmtId="167" fontId="26" fillId="0" borderId="162" xfId="2" applyFont="1" applyFill="1" applyBorder="1" applyAlignment="1" applyProtection="1">
      <alignment horizontal="left" vertical="center"/>
    </xf>
    <xf numFmtId="167" fontId="8" fillId="0" borderId="0" xfId="2" applyFont="1" applyAlignment="1" applyProtection="1">
      <alignment horizontal="left" vertical="center" wrapText="1"/>
    </xf>
    <xf numFmtId="167" fontId="12" fillId="0" borderId="315" xfId="2" applyFont="1" applyFill="1" applyBorder="1" applyAlignment="1" applyProtection="1">
      <alignment horizontal="left" vertical="center"/>
    </xf>
    <xf numFmtId="167" fontId="10" fillId="0" borderId="124" xfId="2" applyFont="1" applyFill="1" applyBorder="1" applyAlignment="1" applyProtection="1">
      <alignment horizontal="left" vertical="center"/>
    </xf>
    <xf numFmtId="167" fontId="10" fillId="0" borderId="61" xfId="2" applyFont="1" applyFill="1" applyBorder="1" applyAlignment="1" applyProtection="1">
      <alignment horizontal="left" vertical="center"/>
    </xf>
    <xf numFmtId="167" fontId="10" fillId="0" borderId="62" xfId="2" applyFont="1" applyFill="1" applyBorder="1" applyAlignment="1" applyProtection="1">
      <alignment horizontal="left" vertical="center"/>
    </xf>
    <xf numFmtId="167" fontId="26" fillId="0" borderId="83" xfId="2" applyFont="1" applyFill="1" applyBorder="1" applyAlignment="1" applyProtection="1">
      <alignment horizontal="left" vertical="center"/>
    </xf>
    <xf numFmtId="167" fontId="26" fillId="0" borderId="61" xfId="2" applyFont="1" applyFill="1" applyBorder="1" applyAlignment="1" applyProtection="1">
      <alignment horizontal="left" vertical="center"/>
    </xf>
    <xf numFmtId="167" fontId="26" fillId="0" borderId="62" xfId="2" applyFont="1" applyFill="1" applyBorder="1" applyAlignment="1" applyProtection="1">
      <alignment horizontal="left" vertical="center"/>
    </xf>
    <xf numFmtId="167" fontId="12" fillId="0" borderId="321" xfId="2" applyFont="1" applyFill="1" applyBorder="1" applyAlignment="1" applyProtection="1">
      <alignment horizontal="center" vertical="center" wrapText="1"/>
    </xf>
    <xf numFmtId="167" fontId="12" fillId="0" borderId="312" xfId="2" applyFont="1" applyFill="1" applyBorder="1" applyAlignment="1" applyProtection="1">
      <alignment horizontal="center" vertical="center" wrapText="1"/>
    </xf>
    <xf numFmtId="167" fontId="12" fillId="0" borderId="322" xfId="2" applyFont="1" applyFill="1" applyBorder="1" applyAlignment="1" applyProtection="1">
      <alignment horizontal="center" vertical="center" wrapText="1"/>
    </xf>
    <xf numFmtId="167" fontId="10" fillId="0" borderId="83" xfId="2" applyFont="1" applyFill="1" applyBorder="1" applyAlignment="1" applyProtection="1">
      <alignment horizontal="left" vertical="center"/>
    </xf>
    <xf numFmtId="167" fontId="10" fillId="0" borderId="86" xfId="2" applyFont="1" applyFill="1" applyBorder="1" applyAlignment="1" applyProtection="1">
      <alignment horizontal="left" vertical="center"/>
    </xf>
    <xf numFmtId="167" fontId="10" fillId="0" borderId="111" xfId="2" applyFont="1" applyFill="1" applyBorder="1" applyAlignment="1" applyProtection="1">
      <alignment horizontal="left" vertical="center"/>
    </xf>
    <xf numFmtId="167" fontId="10" fillId="0" borderId="65" xfId="2" applyFont="1" applyFill="1" applyBorder="1" applyAlignment="1" applyProtection="1">
      <alignment horizontal="left" vertical="center"/>
    </xf>
    <xf numFmtId="17" fontId="61" fillId="14" borderId="54" xfId="2" applyNumberFormat="1" applyFont="1" applyFill="1" applyBorder="1" applyAlignment="1" applyProtection="1">
      <alignment horizontal="center" vertical="center" wrapText="1"/>
    </xf>
    <xf numFmtId="17" fontId="61" fillId="14" borderId="303" xfId="2" applyNumberFormat="1" applyFont="1" applyFill="1" applyBorder="1" applyAlignment="1" applyProtection="1">
      <alignment horizontal="center" vertical="center" wrapText="1"/>
    </xf>
    <xf numFmtId="17" fontId="61" fillId="14" borderId="304" xfId="2" applyNumberFormat="1" applyFont="1" applyFill="1" applyBorder="1" applyAlignment="1" applyProtection="1">
      <alignment horizontal="center" vertical="center" wrapText="1"/>
    </xf>
    <xf numFmtId="17" fontId="7" fillId="14" borderId="305" xfId="2" applyNumberFormat="1" applyFont="1" applyFill="1" applyBorder="1" applyAlignment="1" applyProtection="1">
      <alignment horizontal="center" vertical="center" wrapText="1"/>
    </xf>
    <xf numFmtId="17" fontId="7" fillId="14" borderId="303" xfId="2" applyNumberFormat="1" applyFont="1" applyFill="1" applyBorder="1" applyAlignment="1" applyProtection="1">
      <alignment horizontal="center" vertical="center" wrapText="1"/>
    </xf>
    <xf numFmtId="17" fontId="7" fillId="14" borderId="304" xfId="2" applyNumberFormat="1" applyFont="1" applyFill="1" applyBorder="1" applyAlignment="1" applyProtection="1">
      <alignment horizontal="center" vertical="center" wrapText="1"/>
    </xf>
    <xf numFmtId="167" fontId="12" fillId="0" borderId="310" xfId="2" applyFont="1" applyFill="1" applyBorder="1" applyAlignment="1" applyProtection="1">
      <alignment horizontal="center" vertical="center" wrapText="1"/>
    </xf>
    <xf numFmtId="167" fontId="23" fillId="0" borderId="123" xfId="2" applyFont="1" applyFill="1" applyBorder="1" applyAlignment="1" applyProtection="1">
      <alignment horizontal="left" vertical="center"/>
    </xf>
    <xf numFmtId="167" fontId="23" fillId="0" borderId="72" xfId="2" applyFont="1" applyFill="1" applyBorder="1" applyAlignment="1" applyProtection="1">
      <alignment horizontal="left" vertical="center"/>
    </xf>
    <xf numFmtId="167" fontId="23" fillId="0" borderId="127" xfId="2" applyFont="1" applyFill="1" applyBorder="1" applyAlignment="1" applyProtection="1">
      <alignment horizontal="left" vertical="center"/>
    </xf>
    <xf numFmtId="167" fontId="22" fillId="14" borderId="302" xfId="2" applyFont="1" applyFill="1" applyBorder="1" applyAlignment="1" applyProtection="1">
      <alignment horizontal="center" vertical="center" wrapText="1"/>
    </xf>
    <xf numFmtId="0" fontId="10" fillId="0" borderId="0" xfId="8" applyNumberFormat="1" applyFont="1" applyFill="1" applyBorder="1" applyAlignment="1">
      <alignment horizontal="left" wrapText="1"/>
    </xf>
    <xf numFmtId="167" fontId="10" fillId="0" borderId="0" xfId="8" applyFont="1" applyFill="1" applyBorder="1" applyAlignment="1">
      <alignment horizontal="left" wrapText="1"/>
    </xf>
    <xf numFmtId="4" fontId="10" fillId="0" borderId="265" xfId="2" applyNumberFormat="1" applyFont="1" applyFill="1" applyBorder="1" applyAlignment="1">
      <alignment horizontal="center" vertical="center"/>
    </xf>
    <xf numFmtId="4" fontId="10" fillId="0" borderId="270" xfId="2" applyNumberFormat="1" applyFont="1" applyFill="1" applyBorder="1" applyAlignment="1">
      <alignment horizontal="center" vertical="center"/>
    </xf>
    <xf numFmtId="4" fontId="10" fillId="0" borderId="366" xfId="2" applyNumberFormat="1" applyFont="1" applyFill="1" applyBorder="1" applyAlignment="1">
      <alignment horizontal="center" vertical="center"/>
    </xf>
    <xf numFmtId="4" fontId="10" fillId="0" borderId="278" xfId="2" applyNumberFormat="1" applyFont="1" applyFill="1" applyBorder="1" applyAlignment="1">
      <alignment horizontal="center" vertical="center"/>
    </xf>
    <xf numFmtId="4" fontId="10" fillId="0" borderId="363" xfId="2" applyNumberFormat="1" applyFont="1" applyFill="1" applyBorder="1" applyAlignment="1">
      <alignment horizontal="center" vertical="center"/>
    </xf>
    <xf numFmtId="4" fontId="10" fillId="0" borderId="349" xfId="2" applyNumberFormat="1" applyFont="1" applyFill="1" applyBorder="1" applyAlignment="1">
      <alignment horizontal="center" vertical="center"/>
    </xf>
    <xf numFmtId="167" fontId="25" fillId="0" borderId="382" xfId="2" applyFont="1" applyFill="1" applyBorder="1" applyAlignment="1">
      <alignment horizontal="left"/>
    </xf>
    <xf numFmtId="167" fontId="25" fillId="0" borderId="383" xfId="2" applyFont="1" applyFill="1" applyBorder="1" applyAlignment="1">
      <alignment horizontal="left"/>
    </xf>
    <xf numFmtId="0" fontId="10" fillId="0" borderId="0" xfId="8" applyNumberFormat="1" applyFont="1" applyFill="1" applyBorder="1" applyAlignment="1">
      <alignment horizontal="justify" vertical="center" wrapText="1"/>
    </xf>
    <xf numFmtId="4" fontId="10" fillId="0" borderId="265" xfId="8" applyNumberFormat="1" applyFont="1" applyFill="1" applyBorder="1" applyAlignment="1">
      <alignment horizontal="center" vertical="center"/>
    </xf>
    <xf numFmtId="4" fontId="10" fillId="0" borderId="270" xfId="8" applyNumberFormat="1" applyFont="1" applyFill="1" applyBorder="1" applyAlignment="1">
      <alignment horizontal="center" vertical="center"/>
    </xf>
    <xf numFmtId="4" fontId="10" fillId="0" borderId="274" xfId="2" applyNumberFormat="1" applyFont="1" applyFill="1" applyBorder="1" applyAlignment="1">
      <alignment horizontal="center" vertical="center"/>
    </xf>
    <xf numFmtId="4" fontId="10" fillId="0" borderId="281" xfId="2" applyNumberFormat="1" applyFont="1" applyFill="1" applyBorder="1" applyAlignment="1">
      <alignment horizontal="center" vertical="center"/>
    </xf>
    <xf numFmtId="4" fontId="10" fillId="0" borderId="365" xfId="2" applyNumberFormat="1" applyFont="1" applyFill="1" applyBorder="1" applyAlignment="1">
      <alignment horizontal="center" vertical="center"/>
    </xf>
    <xf numFmtId="4" fontId="10" fillId="0" borderId="368" xfId="2" applyNumberFormat="1" applyFont="1" applyFill="1" applyBorder="1" applyAlignment="1">
      <alignment horizontal="center" vertical="center"/>
    </xf>
    <xf numFmtId="4" fontId="10" fillId="0" borderId="332" xfId="2" applyNumberFormat="1" applyFont="1" applyFill="1" applyBorder="1" applyAlignment="1">
      <alignment horizontal="center" vertical="center"/>
    </xf>
    <xf numFmtId="4" fontId="10" fillId="0" borderId="361" xfId="2" applyNumberFormat="1" applyFont="1" applyFill="1" applyBorder="1" applyAlignment="1">
      <alignment horizontal="center" vertical="center"/>
    </xf>
    <xf numFmtId="4" fontId="10" fillId="0" borderId="334" xfId="2" applyNumberFormat="1" applyFont="1" applyFill="1" applyBorder="1" applyAlignment="1">
      <alignment horizontal="center" vertical="center"/>
    </xf>
    <xf numFmtId="4" fontId="10" fillId="0" borderId="367" xfId="2" applyNumberFormat="1" applyFont="1" applyFill="1" applyBorder="1" applyAlignment="1">
      <alignment horizontal="center" vertical="center"/>
    </xf>
    <xf numFmtId="4" fontId="10" fillId="0" borderId="332" xfId="8" applyNumberFormat="1" applyFont="1" applyFill="1" applyBorder="1" applyAlignment="1">
      <alignment horizontal="center" vertical="center"/>
    </xf>
    <xf numFmtId="4" fontId="10" fillId="0" borderId="361" xfId="8" applyNumberFormat="1" applyFont="1" applyFill="1" applyBorder="1" applyAlignment="1">
      <alignment horizontal="center" vertical="center"/>
    </xf>
    <xf numFmtId="167" fontId="7" fillId="0" borderId="0" xfId="2" applyFont="1" applyAlignment="1">
      <alignment horizontal="center"/>
    </xf>
    <xf numFmtId="167" fontId="25" fillId="0" borderId="335" xfId="2" applyFont="1" applyBorder="1" applyAlignment="1">
      <alignment horizontal="left" vertical="center" wrapText="1"/>
    </xf>
    <xf numFmtId="167" fontId="25" fillId="0" borderId="6" xfId="2" applyFont="1" applyBorder="1" applyAlignment="1">
      <alignment horizontal="left" vertical="center" wrapText="1"/>
    </xf>
    <xf numFmtId="167" fontId="25" fillId="0" borderId="348" xfId="2" applyFont="1" applyBorder="1" applyAlignment="1">
      <alignment horizontal="left" vertical="center" wrapText="1"/>
    </xf>
    <xf numFmtId="167" fontId="25" fillId="0" borderId="15" xfId="2" applyFont="1" applyBorder="1" applyAlignment="1">
      <alignment horizontal="left" vertical="center" wrapText="1"/>
    </xf>
    <xf numFmtId="167" fontId="24" fillId="0" borderId="335" xfId="2" applyFont="1" applyBorder="1" applyAlignment="1">
      <alignment horizontal="center" vertical="center" wrapText="1"/>
    </xf>
    <xf numFmtId="167" fontId="24" fillId="0" borderId="348" xfId="2" applyFont="1" applyBorder="1" applyAlignment="1">
      <alignment horizontal="center" vertical="center" wrapText="1"/>
    </xf>
    <xf numFmtId="4" fontId="10" fillId="0" borderId="364" xfId="2" applyNumberFormat="1" applyFont="1" applyFill="1" applyBorder="1" applyAlignment="1">
      <alignment horizontal="center" vertical="center"/>
    </xf>
    <xf numFmtId="4" fontId="10" fillId="0" borderId="362" xfId="2" applyNumberFormat="1" applyFont="1" applyFill="1" applyBorder="1" applyAlignment="1">
      <alignment horizontal="center" vertical="center"/>
    </xf>
    <xf numFmtId="167" fontId="25" fillId="0" borderId="335" xfId="2" applyFont="1" applyBorder="1" applyAlignment="1">
      <alignment horizontal="center" vertical="center"/>
    </xf>
    <xf numFmtId="167" fontId="25" fillId="0" borderId="6" xfId="2" applyFont="1" applyBorder="1" applyAlignment="1">
      <alignment horizontal="center" vertical="center"/>
    </xf>
    <xf numFmtId="167" fontId="25" fillId="0" borderId="265" xfId="2" applyFont="1" applyBorder="1" applyAlignment="1">
      <alignment horizontal="center" vertical="center" wrapText="1"/>
    </xf>
    <xf numFmtId="167" fontId="25" fillId="0" borderId="270" xfId="2" applyFont="1" applyBorder="1" applyAlignment="1">
      <alignment horizontal="center" vertical="center" wrapText="1"/>
    </xf>
    <xf numFmtId="167" fontId="25" fillId="0" borderId="336" xfId="2" applyFont="1" applyBorder="1" applyAlignment="1">
      <alignment horizontal="center" vertical="center" wrapText="1"/>
    </xf>
    <xf numFmtId="167" fontId="25" fillId="0" borderId="347" xfId="2" applyFont="1" applyBorder="1" applyAlignment="1">
      <alignment horizontal="center" vertical="center" wrapText="1"/>
    </xf>
    <xf numFmtId="167" fontId="25" fillId="0" borderId="335" xfId="2" applyFont="1" applyBorder="1" applyAlignment="1">
      <alignment horizontal="center" vertical="center" wrapText="1"/>
    </xf>
    <xf numFmtId="167" fontId="25" fillId="0" borderId="348" xfId="2" applyFont="1" applyBorder="1" applyAlignment="1">
      <alignment horizontal="center" vertical="center" wrapText="1"/>
    </xf>
    <xf numFmtId="167" fontId="25" fillId="0" borderId="6" xfId="2" applyFont="1" applyBorder="1" applyAlignment="1">
      <alignment horizontal="center" vertical="center" wrapText="1"/>
    </xf>
    <xf numFmtId="167" fontId="25" fillId="0" borderId="15" xfId="2" applyFont="1" applyBorder="1" applyAlignment="1">
      <alignment horizontal="center" vertical="center" wrapText="1"/>
    </xf>
    <xf numFmtId="167" fontId="25" fillId="0" borderId="326" xfId="2" applyFont="1" applyBorder="1" applyAlignment="1">
      <alignment horizontal="center"/>
    </xf>
    <xf numFmtId="167" fontId="25" fillId="0" borderId="327" xfId="2" applyFont="1" applyBorder="1" applyAlignment="1">
      <alignment horizontal="center"/>
    </xf>
    <xf numFmtId="167" fontId="25" fillId="0" borderId="328" xfId="2" applyFont="1" applyBorder="1" applyAlignment="1">
      <alignment horizontal="center"/>
    </xf>
    <xf numFmtId="167" fontId="25" fillId="0" borderId="330" xfId="2" applyFont="1" applyFill="1" applyBorder="1" applyAlignment="1">
      <alignment horizontal="center" vertical="center" wrapText="1"/>
    </xf>
    <xf numFmtId="167" fontId="25" fillId="0" borderId="337" xfId="2" applyFont="1" applyFill="1" applyBorder="1" applyAlignment="1">
      <alignment horizontal="center" vertical="center" wrapText="1"/>
    </xf>
    <xf numFmtId="167" fontId="25" fillId="0" borderId="349" xfId="2" applyFont="1" applyFill="1" applyBorder="1" applyAlignment="1">
      <alignment horizontal="center" vertical="center" wrapText="1"/>
    </xf>
    <xf numFmtId="167" fontId="25" fillId="0" borderId="332" xfId="2" applyFont="1" applyBorder="1" applyAlignment="1">
      <alignment horizontal="center" vertical="center" wrapText="1"/>
    </xf>
    <xf numFmtId="167" fontId="25" fillId="0" borderId="340" xfId="2" applyFont="1" applyBorder="1" applyAlignment="1">
      <alignment horizontal="center" vertical="center" wrapText="1"/>
    </xf>
    <xf numFmtId="167" fontId="25" fillId="0" borderId="333" xfId="2" applyFont="1" applyBorder="1" applyAlignment="1">
      <alignment horizontal="center"/>
    </xf>
    <xf numFmtId="167" fontId="25" fillId="0" borderId="342" xfId="2" applyFont="1" applyBorder="1" applyAlignment="1">
      <alignment horizontal="center" vertical="center" wrapText="1"/>
    </xf>
    <xf numFmtId="167" fontId="25" fillId="0" borderId="334" xfId="2" applyFont="1" applyBorder="1" applyAlignment="1">
      <alignment horizontal="center" vertical="center" wrapText="1"/>
    </xf>
    <xf numFmtId="167" fontId="25" fillId="0" borderId="344" xfId="2" applyFont="1" applyBorder="1" applyAlignment="1">
      <alignment horizontal="center" vertical="center" wrapText="1"/>
    </xf>
  </cellXfs>
  <cellStyles count="331">
    <cellStyle name="0,0_x000d__x000a_NA_x000d__x000a_" xfId="11"/>
    <cellStyle name="0752-93035" xfId="12"/>
    <cellStyle name="20% - Accent1" xfId="13"/>
    <cellStyle name="20% - Accent2" xfId="14"/>
    <cellStyle name="20% - Accent3" xfId="15"/>
    <cellStyle name="20% - Accent4" xfId="16"/>
    <cellStyle name="20% - Accent5" xfId="17"/>
    <cellStyle name="20% - Accent6" xfId="18"/>
    <cellStyle name="20% - Énfasis1 2" xfId="19"/>
    <cellStyle name="20% - Énfasis1 3" xfId="20"/>
    <cellStyle name="20% - Énfasis2 2" xfId="21"/>
    <cellStyle name="20% - Énfasis2 3" xfId="22"/>
    <cellStyle name="20% - Énfasis3 2" xfId="23"/>
    <cellStyle name="20% - Énfasis3 3" xfId="24"/>
    <cellStyle name="20% - Énfasis4 2" xfId="25"/>
    <cellStyle name="20% - Énfasis4 3" xfId="26"/>
    <cellStyle name="20% - Énfasis5 2" xfId="27"/>
    <cellStyle name="20% - Énfasis5 3" xfId="28"/>
    <cellStyle name="20% - Énfasis6 2" xfId="29"/>
    <cellStyle name="20% - Énfasis6 3" xfId="30"/>
    <cellStyle name="40% - Accent1" xfId="31"/>
    <cellStyle name="40% - Accent2" xfId="32"/>
    <cellStyle name="40% - Accent3" xfId="33"/>
    <cellStyle name="40% - Accent4" xfId="34"/>
    <cellStyle name="40% - Accent5" xfId="35"/>
    <cellStyle name="40% - Accent6" xfId="36"/>
    <cellStyle name="40% - Énfasis1 2" xfId="37"/>
    <cellStyle name="40% - Énfasis1 3" xfId="38"/>
    <cellStyle name="40% - Énfasis2 2" xfId="39"/>
    <cellStyle name="40% - Énfasis2 3" xfId="40"/>
    <cellStyle name="40% - Énfasis3 2" xfId="41"/>
    <cellStyle name="40% - Énfasis3 3" xfId="42"/>
    <cellStyle name="40% - Énfasis4 2" xfId="43"/>
    <cellStyle name="40% - Énfasis4 3" xfId="44"/>
    <cellStyle name="40% - Énfasis5 2" xfId="45"/>
    <cellStyle name="40% - Énfasis5 3" xfId="46"/>
    <cellStyle name="40% - Énfasis6 2" xfId="47"/>
    <cellStyle name="40% - Énfasis6 3" xfId="48"/>
    <cellStyle name="60% - Accent1" xfId="49"/>
    <cellStyle name="60% - Accent2" xfId="50"/>
    <cellStyle name="60% - Accent3" xfId="51"/>
    <cellStyle name="60% - Accent4" xfId="52"/>
    <cellStyle name="60% - Accent5" xfId="53"/>
    <cellStyle name="60% - Accent6" xfId="54"/>
    <cellStyle name="60% - Énfasis1 2" xfId="55"/>
    <cellStyle name="60% - Énfasis1 3" xfId="56"/>
    <cellStyle name="60% - Énfasis2 2" xfId="57"/>
    <cellStyle name="60% - Énfasis2 3" xfId="58"/>
    <cellStyle name="60% - Énfasis3 2" xfId="59"/>
    <cellStyle name="60% - Énfasis3 3" xfId="60"/>
    <cellStyle name="60% - Énfasis4 2" xfId="61"/>
    <cellStyle name="60% - Énfasis4 3" xfId="62"/>
    <cellStyle name="60% - Énfasis5 2" xfId="63"/>
    <cellStyle name="60% - Énfasis5 3" xfId="64"/>
    <cellStyle name="60% - Énfasis6 2" xfId="65"/>
    <cellStyle name="60% - Énfasis6 3" xfId="66"/>
    <cellStyle name="Accent1" xfId="67"/>
    <cellStyle name="Accent2" xfId="68"/>
    <cellStyle name="Accent3" xfId="69"/>
    <cellStyle name="Accent4" xfId="70"/>
    <cellStyle name="Accent5" xfId="71"/>
    <cellStyle name="Accent6" xfId="72"/>
    <cellStyle name="Bad" xfId="73"/>
    <cellStyle name="Buena 2" xfId="74"/>
    <cellStyle name="Buena 3" xfId="75"/>
    <cellStyle name="Calculation" xfId="76"/>
    <cellStyle name="Cálculo 2" xfId="77"/>
    <cellStyle name="Cálculo 3" xfId="78"/>
    <cellStyle name="Cancel" xfId="79"/>
    <cellStyle name="Celda de comprobación 2" xfId="80"/>
    <cellStyle name="Celda de comprobación 3" xfId="81"/>
    <cellStyle name="Celda vinculada 2" xfId="82"/>
    <cellStyle name="Celda vinculada 3" xfId="83"/>
    <cellStyle name="Check Cell 2" xfId="84"/>
    <cellStyle name="Comma  - Style1" xfId="85"/>
    <cellStyle name="Comma  - Style2" xfId="86"/>
    <cellStyle name="Comma  - Style3" xfId="87"/>
    <cellStyle name="Comma  - Style4" xfId="88"/>
    <cellStyle name="Comma  - Style5" xfId="89"/>
    <cellStyle name="Comma  - Style6" xfId="90"/>
    <cellStyle name="Comma  - Style7" xfId="91"/>
    <cellStyle name="Comma  - Style8" xfId="92"/>
    <cellStyle name="Date" xfId="93"/>
    <cellStyle name="Encabezado 4 2" xfId="94"/>
    <cellStyle name="Encabezado 4 3" xfId="95"/>
    <cellStyle name="Énfasis1 2" xfId="96"/>
    <cellStyle name="Énfasis1 3" xfId="97"/>
    <cellStyle name="Énfasis2 2" xfId="98"/>
    <cellStyle name="Énfasis2 3" xfId="99"/>
    <cellStyle name="Énfasis3 2" xfId="100"/>
    <cellStyle name="Énfasis3 3" xfId="101"/>
    <cellStyle name="Énfasis4 2" xfId="102"/>
    <cellStyle name="Énfasis4 3" xfId="103"/>
    <cellStyle name="Énfasis5 2" xfId="104"/>
    <cellStyle name="Énfasis5 3" xfId="105"/>
    <cellStyle name="Énfasis6 2" xfId="106"/>
    <cellStyle name="Énfasis6 3" xfId="107"/>
    <cellStyle name="Entrada 2" xfId="108"/>
    <cellStyle name="Entrada 3" xfId="109"/>
    <cellStyle name="Estilo 1" xfId="110"/>
    <cellStyle name="Estilo 1 2" xfId="111"/>
    <cellStyle name="Euro" xfId="112"/>
    <cellStyle name="Euro 2" xfId="113"/>
    <cellStyle name="Euro 3" xfId="114"/>
    <cellStyle name="Euro 4" xfId="115"/>
    <cellStyle name="Euro 5" xfId="116"/>
    <cellStyle name="Euro 6" xfId="117"/>
    <cellStyle name="Euro 7" xfId="118"/>
    <cellStyle name="Euro 8" xfId="119"/>
    <cellStyle name="Euro 9" xfId="120"/>
    <cellStyle name="Explanatory Text" xfId="121"/>
    <cellStyle name="F2" xfId="122"/>
    <cellStyle name="F2 2" xfId="123"/>
    <cellStyle name="F3" xfId="124"/>
    <cellStyle name="F3 2" xfId="125"/>
    <cellStyle name="F4" xfId="126"/>
    <cellStyle name="F4 2" xfId="127"/>
    <cellStyle name="F5" xfId="128"/>
    <cellStyle name="F5 2" xfId="129"/>
    <cellStyle name="F6" xfId="130"/>
    <cellStyle name="F6 2" xfId="131"/>
    <cellStyle name="F7" xfId="132"/>
    <cellStyle name="F7 2" xfId="133"/>
    <cellStyle name="F8" xfId="134"/>
    <cellStyle name="F8 2" xfId="135"/>
    <cellStyle name="Fixed" xfId="136"/>
    <cellStyle name="Followed Hyperlink" xfId="137"/>
    <cellStyle name="Heading 1" xfId="138"/>
    <cellStyle name="Heading 2" xfId="139"/>
    <cellStyle name="Heading 3" xfId="140"/>
    <cellStyle name="Heading 3 2" xfId="141"/>
    <cellStyle name="Heading1" xfId="142"/>
    <cellStyle name="Heading2" xfId="143"/>
    <cellStyle name="Hipervínculo 2" xfId="144"/>
    <cellStyle name="Hipervínculo 3" xfId="145"/>
    <cellStyle name="Hyperlink" xfId="146"/>
    <cellStyle name="Hyperlink 2" xfId="147"/>
    <cellStyle name="Incorrecto 2" xfId="148"/>
    <cellStyle name="Incorrecto 3" xfId="149"/>
    <cellStyle name="Indefinido" xfId="150"/>
    <cellStyle name="Millares" xfId="1" builtinId="3"/>
    <cellStyle name="Millares [0] 2" xfId="151"/>
    <cellStyle name="Millares 10" xfId="7"/>
    <cellStyle name="Millares 10 2" xfId="152"/>
    <cellStyle name="Millares 10 3" xfId="153"/>
    <cellStyle name="Millares 10 3 2" xfId="154"/>
    <cellStyle name="Millares 11" xfId="155"/>
    <cellStyle name="Millares 11 2" xfId="156"/>
    <cellStyle name="Millares 11 2 2" xfId="157"/>
    <cellStyle name="Millares 12" xfId="158"/>
    <cellStyle name="Millares 12 2" xfId="159"/>
    <cellStyle name="Millares 12 3" xfId="160"/>
    <cellStyle name="Millares 12 3 2" xfId="161"/>
    <cellStyle name="Millares 13" xfId="162"/>
    <cellStyle name="Millares 13 2" xfId="163"/>
    <cellStyle name="Millares 13 3" xfId="164"/>
    <cellStyle name="Millares 14" xfId="165"/>
    <cellStyle name="Millares 14 2" xfId="166"/>
    <cellStyle name="Millares 15" xfId="167"/>
    <cellStyle name="Millares 15 2" xfId="168"/>
    <cellStyle name="Millares 16" xfId="169"/>
    <cellStyle name="Millares 17" xfId="170"/>
    <cellStyle name="Millares 17 2" xfId="171"/>
    <cellStyle name="Millares 18" xfId="172"/>
    <cellStyle name="Millares 19" xfId="173"/>
    <cellStyle name="Millares 2" xfId="4"/>
    <cellStyle name="Millares 2 10" xfId="174"/>
    <cellStyle name="Millares 2 2" xfId="175"/>
    <cellStyle name="Millares 2 2 2" xfId="176"/>
    <cellStyle name="Millares 2 2 2 2" xfId="177"/>
    <cellStyle name="Millares 2 2 3" xfId="178"/>
    <cellStyle name="Millares 2 3" xfId="179"/>
    <cellStyle name="Millares 2 3 2" xfId="180"/>
    <cellStyle name="Millares 2 4" xfId="181"/>
    <cellStyle name="Millares 2 5" xfId="182"/>
    <cellStyle name="Millares 2 6" xfId="183"/>
    <cellStyle name="Millares 2 7" xfId="184"/>
    <cellStyle name="Millares 2 8" xfId="185"/>
    <cellStyle name="Millares 2 9" xfId="186"/>
    <cellStyle name="Millares 20" xfId="187"/>
    <cellStyle name="Millares 21" xfId="188"/>
    <cellStyle name="Millares 21 2" xfId="189"/>
    <cellStyle name="Millares 22" xfId="190"/>
    <cellStyle name="Millares 22 2" xfId="191"/>
    <cellStyle name="Millares 23" xfId="192"/>
    <cellStyle name="Millares 23 2" xfId="193"/>
    <cellStyle name="Millares 24" xfId="194"/>
    <cellStyle name="Millares 24 2" xfId="195"/>
    <cellStyle name="Millares 25" xfId="196"/>
    <cellStyle name="Millares 25 2" xfId="197"/>
    <cellStyle name="Millares 26" xfId="198"/>
    <cellStyle name="Millares 27" xfId="199"/>
    <cellStyle name="Millares 28" xfId="200"/>
    <cellStyle name="Millares 29" xfId="201"/>
    <cellStyle name="Millares 29 2" xfId="202"/>
    <cellStyle name="Millares 3" xfId="203"/>
    <cellStyle name="Millares 3 2" xfId="204"/>
    <cellStyle name="Millares 3 2 2" xfId="205"/>
    <cellStyle name="Millares 30" xfId="206"/>
    <cellStyle name="Millares 30 2" xfId="207"/>
    <cellStyle name="Millares 31" xfId="208"/>
    <cellStyle name="Millares 31 2" xfId="209"/>
    <cellStyle name="Millares 4" xfId="210"/>
    <cellStyle name="Millares 4 2" xfId="211"/>
    <cellStyle name="Millares 5" xfId="212"/>
    <cellStyle name="Millares 5 2" xfId="213"/>
    <cellStyle name="Millares 6" xfId="214"/>
    <cellStyle name="Millares 6 2" xfId="215"/>
    <cellStyle name="Millares 7" xfId="216"/>
    <cellStyle name="Millares 7 2" xfId="217"/>
    <cellStyle name="Millares 8" xfId="218"/>
    <cellStyle name="Millares 8 2" xfId="219"/>
    <cellStyle name="Millares 9" xfId="220"/>
    <cellStyle name="Millares 9 2" xfId="221"/>
    <cellStyle name="Millares_CUADRO PURPURA GAS EXP AGOSTO 2007" xfId="5"/>
    <cellStyle name="Moeda [0]_ANEXOC6" xfId="222"/>
    <cellStyle name="Moeda_ANEXOC6" xfId="223"/>
    <cellStyle name="Neutral 2" xfId="224"/>
    <cellStyle name="Neutral 3" xfId="225"/>
    <cellStyle name="Normal" xfId="0" builtinId="0"/>
    <cellStyle name="Normal - Style1" xfId="226"/>
    <cellStyle name="Normal - Style2" xfId="227"/>
    <cellStyle name="Normal 10" xfId="228"/>
    <cellStyle name="Normal 10 4" xfId="8"/>
    <cellStyle name="Normal 11" xfId="229"/>
    <cellStyle name="Normal 11 2" xfId="230"/>
    <cellStyle name="Normal 12" xfId="231"/>
    <cellStyle name="Normal 12 3" xfId="232"/>
    <cellStyle name="Normal 16" xfId="233"/>
    <cellStyle name="Normal 2" xfId="234"/>
    <cellStyle name="Normal 2 2" xfId="2"/>
    <cellStyle name="Normal 2 2 2" xfId="235"/>
    <cellStyle name="Normal 2 2 2 2" xfId="236"/>
    <cellStyle name="Normal 2 2 3" xfId="237"/>
    <cellStyle name="Normal 2 3" xfId="238"/>
    <cellStyle name="Normal 2 3 2" xfId="239"/>
    <cellStyle name="Normal 2 4" xfId="240"/>
    <cellStyle name="Normal 3" xfId="241"/>
    <cellStyle name="Normal 3 2" xfId="242"/>
    <cellStyle name="Normal 3 3" xfId="243"/>
    <cellStyle name="Normal 3 3 2" xfId="244"/>
    <cellStyle name="Normal 4" xfId="245"/>
    <cellStyle name="Normal 4 2" xfId="246"/>
    <cellStyle name="Normal 4 3" xfId="247"/>
    <cellStyle name="Normal 5" xfId="248"/>
    <cellStyle name="Normal 5 2" xfId="249"/>
    <cellStyle name="Normal 6" xfId="250"/>
    <cellStyle name="Normal 6 2" xfId="251"/>
    <cellStyle name="Normal 7" xfId="252"/>
    <cellStyle name="Normal 8" xfId="253"/>
    <cellStyle name="Normal 9" xfId="254"/>
    <cellStyle name="Normal 9 2" xfId="255"/>
    <cellStyle name="Normal_TT" xfId="6"/>
    <cellStyle name="Notas 2" xfId="256"/>
    <cellStyle name="Notas 3" xfId="257"/>
    <cellStyle name="Numero" xfId="258"/>
    <cellStyle name="Numero 2" xfId="259"/>
    <cellStyle name="Output" xfId="260"/>
    <cellStyle name="PillarData" xfId="261"/>
    <cellStyle name="PillarData 2" xfId="262"/>
    <cellStyle name="PillarHeading" xfId="263"/>
    <cellStyle name="PillarText" xfId="264"/>
    <cellStyle name="PillarText 2" xfId="265"/>
    <cellStyle name="PillarTotal" xfId="266"/>
    <cellStyle name="Porcentual 10" xfId="267"/>
    <cellStyle name="Porcentual 10 2" xfId="268"/>
    <cellStyle name="Porcentual 11" xfId="269"/>
    <cellStyle name="Porcentual 12" xfId="270"/>
    <cellStyle name="Porcentual 13" xfId="271"/>
    <cellStyle name="Porcentual 13 2" xfId="272"/>
    <cellStyle name="Porcentual 14" xfId="273"/>
    <cellStyle name="Porcentual 14 2" xfId="274"/>
    <cellStyle name="Porcentual 15" xfId="275"/>
    <cellStyle name="Porcentual 15 2" xfId="276"/>
    <cellStyle name="Porcentual 2" xfId="3"/>
    <cellStyle name="Porcentual 2 2" xfId="277"/>
    <cellStyle name="Porcentual 3" xfId="278"/>
    <cellStyle name="Porcentual 3 2" xfId="279"/>
    <cellStyle name="Porcentual 4" xfId="280"/>
    <cellStyle name="Porcentual 4 2" xfId="281"/>
    <cellStyle name="Porcentual 4 2 2" xfId="10"/>
    <cellStyle name="Porcentual 4 2 3" xfId="282"/>
    <cellStyle name="Porcentual 4 3" xfId="283"/>
    <cellStyle name="Porcentual 4 3 2" xfId="284"/>
    <cellStyle name="Porcentual 5" xfId="285"/>
    <cellStyle name="Porcentual 5 2" xfId="286"/>
    <cellStyle name="Porcentual 6" xfId="287"/>
    <cellStyle name="Porcentual 6 2" xfId="9"/>
    <cellStyle name="Porcentual 6 3" xfId="288"/>
    <cellStyle name="Porcentual 7" xfId="289"/>
    <cellStyle name="Porcentual 8" xfId="290"/>
    <cellStyle name="Porcentual 8 2" xfId="291"/>
    <cellStyle name="Porcentual 8 3" xfId="292"/>
    <cellStyle name="Porcentual 9" xfId="293"/>
    <cellStyle name="Porcentual 9 2" xfId="294"/>
    <cellStyle name="Salida 2" xfId="295"/>
    <cellStyle name="Salida 3" xfId="296"/>
    <cellStyle name="SAPBEXchaText_Appendix A" xfId="297"/>
    <cellStyle name="SAPBEXfilterDrill_Appendix A" xfId="298"/>
    <cellStyle name="SAPBEXheaderText_Appendix A" xfId="299"/>
    <cellStyle name="SAPBEXstdData" xfId="300"/>
    <cellStyle name="SAPBEXstdDataEmph" xfId="301"/>
    <cellStyle name="SAPBEXstdItem" xfId="302"/>
    <cellStyle name="Style 1" xfId="303"/>
    <cellStyle name="STYLE1" xfId="304"/>
    <cellStyle name="STYLE10" xfId="305"/>
    <cellStyle name="STYLE11" xfId="306"/>
    <cellStyle name="STYLE12" xfId="307"/>
    <cellStyle name="STYLE2" xfId="308"/>
    <cellStyle name="STYLE3" xfId="309"/>
    <cellStyle name="STYLE4" xfId="310"/>
    <cellStyle name="STYLE5" xfId="311"/>
    <cellStyle name="STYLE6" xfId="312"/>
    <cellStyle name="STYLE7" xfId="313"/>
    <cellStyle name="STYLE8" xfId="314"/>
    <cellStyle name="STYLE9" xfId="315"/>
    <cellStyle name="Texto de advertencia 2" xfId="316"/>
    <cellStyle name="Texto de advertencia 3" xfId="317"/>
    <cellStyle name="Texto explicativo 2" xfId="318"/>
    <cellStyle name="Texto explicativo 3" xfId="319"/>
    <cellStyle name="Title" xfId="320"/>
    <cellStyle name="Título 1 2" xfId="321"/>
    <cellStyle name="Título 1 3" xfId="322"/>
    <cellStyle name="Título 2 2" xfId="323"/>
    <cellStyle name="Título 2 3" xfId="324"/>
    <cellStyle name="Título 3 2" xfId="325"/>
    <cellStyle name="Título 3 3" xfId="326"/>
    <cellStyle name="Título 4" xfId="327"/>
    <cellStyle name="Título 5" xfId="328"/>
    <cellStyle name="total 2" xfId="329"/>
    <cellStyle name="Total 3" xfId="33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499782</xdr:colOff>
      <xdr:row>0</xdr:row>
      <xdr:rowOff>31376</xdr:rowOff>
    </xdr:from>
    <xdr:to>
      <xdr:col>1</xdr:col>
      <xdr:colOff>1195107</xdr:colOff>
      <xdr:row>2</xdr:row>
      <xdr:rowOff>2399</xdr:rowOff>
    </xdr:to>
    <xdr:pic>
      <xdr:nvPicPr>
        <xdr:cNvPr id="2" name="Picture 1" descr="ypfb"/>
        <xdr:cNvPicPr>
          <a:picLocks noChangeAspect="1" noChangeArrowheads="1"/>
        </xdr:cNvPicPr>
      </xdr:nvPicPr>
      <xdr:blipFill>
        <a:blip xmlns:r="http://schemas.openxmlformats.org/officeDocument/2006/relationships" r:embed="rId1" cstate="print"/>
        <a:srcRect/>
        <a:stretch>
          <a:fillRect/>
        </a:stretch>
      </xdr:blipFill>
      <xdr:spPr bwMode="auto">
        <a:xfrm>
          <a:off x="604557" y="31376"/>
          <a:ext cx="695325" cy="41869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499782</xdr:colOff>
      <xdr:row>1</xdr:row>
      <xdr:rowOff>31376</xdr:rowOff>
    </xdr:from>
    <xdr:to>
      <xdr:col>2</xdr:col>
      <xdr:colOff>1760</xdr:colOff>
      <xdr:row>3</xdr:row>
      <xdr:rowOff>2399</xdr:rowOff>
    </xdr:to>
    <xdr:pic>
      <xdr:nvPicPr>
        <xdr:cNvPr id="2" name="Picture 1" descr="ypfb"/>
        <xdr:cNvPicPr>
          <a:picLocks noChangeAspect="1" noChangeArrowheads="1"/>
        </xdr:cNvPicPr>
      </xdr:nvPicPr>
      <xdr:blipFill>
        <a:blip xmlns:r="http://schemas.openxmlformats.org/officeDocument/2006/relationships" r:embed="rId1" cstate="print"/>
        <a:srcRect/>
        <a:stretch>
          <a:fillRect/>
        </a:stretch>
      </xdr:blipFill>
      <xdr:spPr bwMode="auto">
        <a:xfrm>
          <a:off x="604557" y="231401"/>
          <a:ext cx="492578" cy="447273"/>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vs0002\davisonal\MyDocs\Current\Reporting\Development\2001_MFR\12_DEC01\DEVCAP_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cvs0002\davisonal\MyDocs\Current\Reporting\Development\Finance\Business%20Planning%20Performance%20Management\Performance%20Management\2001\Performance%20Contracts%2020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lujan\buzone\Mis%20documentos\PROD98\CERT-9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lujan\buzone\Mis%20documentos\Mis%20documentos\HISTORIAL\PROD98\PROD98\SEP9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cvs0002\davisonal\Mydocs\Performance%20Management\Performance%20Contracts\2002%20PC\2002%20PC%20draft%2013-11-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cvs0002\davisonal\MyDocs\Current\Reporting\Development\2003%20Fbr\02_Feb\BUS%20DEV%20FEB%200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2004\Excel\Monthly%20Reporting\05_MFR\MFR_Mayl%20dual%20currency_chec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s%20and%20Settings\Estadisticas\Escritorio\Propuesta%20DS%20y%20Ley%20Distribuci&#243;n%20IDH\Analisis%201689%20vs%20305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ocuments%20and%20Settings\frivera\Mis%20documentos\Documents\YPFB\Liquidaciones\Regal&#237;as%20e%20IDH\Liquidaciones%202007\Mayo\Liquidaci&#243;n%20Preliminar\Estado%20de%20Cuentas%20mayo%202007(Re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WINDOWS\TEMP\Ingresos\ppto%202001\PAPE-20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RAMIRO\RAMIRO\RETRIBUCION%20TOTAL\ANDINA\septiembre\Informe%20MI%20Sept%2007\Documents%20and%20Settings\knunez\Escritorio\consolidado%20AGOSTO\Nuevo%20Inf%20MI%20Ago%2007\WINDOWS\TEMP\Ingresos\ppto%202001\PAPE-20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vs0002\davisonal\MyDocs\Current\Reporting\Development\2001_MFR\12_DEC01\DBP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cvs0002\landivare\SC%20Reporting\Budget%202001\Workings\office%20budget%20march%2020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DATA\BP%20-%20CHACO.Bolivia\Analisis%20(para%20Dise&#241;os)\Simulaci&#243;n%20Alocacion%20-%20Tema%20Planta%20Dew%20Point\CHACOFIS0120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Budget%202001%20Mod\Budget%20Detallado%20P50G1%20060301%20sap%20opex.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cvs0002\davisonal\MyDocs\Current\Reporting\Development\2001_MFR\12_DEC01\SILVER%20BOOK%201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roduccion\mis%20document\Calvi\CASHOSC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R:\Budget%202001%20Mod\Budget%20Detallado%20P50G1%20060301%20sap%20opex.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cvs0002\davisonal\MyDocs\Current\Reporting\Development\WINNT40\Profiles\wallaceda\TEMP\GA%20Names%20Dept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INFORMES\Informes\Informes%20Retribuci&#243;n\2012\ABRIL%202012\INFORME\RT_ABRIL_2012\Retribuci&#243;n_Titular_Abril_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cvs0002\davisonal\MyDocs\Current\Reporting\Development\Finance\FINANCE\POSTW\Timewriting2003\Dec2003\MFR%20POSTW%20Dec%202003%20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cvs0002\davisonal\MyDocs\Current\Reporting\Development\Finance\Finance\Forecasts\May2003%20F'cast\New%20Folder\Local%20Sal%202003%20Forecast%20Ma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is%20documentos\Mis%20Doc%20Incendio\Nueva%202003\Mis%20Documentos%20al%2019-02-03\Mis%20Documentos%20al%2019-02-03\CERT.97-02\cert97-02\CERT-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WINDOWS\TEMP\PRESG98Nxl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lujan\buzone\Mis%20documentos\Mis%20documentos\HISTORIAL\PROD98\CERT-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lujan\buzone\Mis%20documentos\Prod99\MESES\JUL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cvs0002\davisonal\MyDocs\Current\Reporting\Development\2003%20Fbr\02_Feb\Expln%20Feb%200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Commentaries"/>
      <sheetName val="summary"/>
      <sheetName val="Input"/>
      <sheetName val="FDC Recon"/>
      <sheetName val="Input Summary"/>
      <sheetName val="Vlookup"/>
      <sheetName val="Sheet1"/>
      <sheetName val="MFR"/>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Trinidad"/>
      <sheetName val="Projects and Operations"/>
      <sheetName val="Project and Operations Level 3"/>
      <sheetName val="Commercial"/>
      <sheetName val="Exploration"/>
      <sheetName val="Finance and Admin"/>
      <sheetName val="Loss Prevention"/>
      <sheetName val="Business Optimisation"/>
      <sheetName val="Data sheet"/>
      <sheetName val="kpi view"/>
      <sheetName val="14 point profile"/>
      <sheetName val="Drilling"/>
      <sheetName val="ALNG Schedule"/>
      <sheetName val="NCMA Schedule"/>
      <sheetName val="Finance"/>
      <sheetName val="S&amp;PD"/>
      <sheetName val="LossPrevent"/>
      <sheetName val="C&amp;P-Supply Chain"/>
      <sheetName val="ALNG"/>
      <sheetName val="Expl"/>
      <sheetName val="PetEng"/>
      <sheetName val="PEM"/>
      <sheetName val="HR"/>
      <sheetName val="WEP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F3">
            <v>36922</v>
          </cell>
          <cell r="T3">
            <v>36922</v>
          </cell>
        </row>
        <row r="4">
          <cell r="C4" t="str">
            <v>BG Group LTIF</v>
          </cell>
        </row>
        <row r="5">
          <cell r="C5" t="str">
            <v>Trinidad LTIF</v>
          </cell>
        </row>
        <row r="6">
          <cell r="C6" t="str">
            <v>14 point profile</v>
          </cell>
        </row>
        <row r="73">
          <cell r="C73" t="str">
            <v>ALNG Trains 2/3 Capex</v>
          </cell>
        </row>
        <row r="74">
          <cell r="C74" t="str">
            <v>Trains 2/3 progress, days ahead / (behind) schedule</v>
          </cell>
        </row>
        <row r="75">
          <cell r="C75" t="str">
            <v>Trains 2/3 progress</v>
          </cell>
        </row>
      </sheetData>
      <sheetData sheetId="9" refreshError="1"/>
      <sheetData sheetId="10" refreshError="1"/>
      <sheetData sheetId="11" refreshError="1"/>
      <sheetData sheetId="12" refreshError="1">
        <row r="4">
          <cell r="D4" t="str">
            <v>Engineering / Proc</v>
          </cell>
          <cell r="F4" t="str">
            <v>Construction</v>
          </cell>
          <cell r="H4" t="str">
            <v>Start-up / Commissioning</v>
          </cell>
          <cell r="J4" t="str">
            <v>Total Project</v>
          </cell>
        </row>
        <row r="5">
          <cell r="D5" t="str">
            <v>Plan</v>
          </cell>
          <cell r="E5" t="str">
            <v>Actual</v>
          </cell>
          <cell r="F5" t="str">
            <v>Plan</v>
          </cell>
          <cell r="G5" t="str">
            <v>Actual</v>
          </cell>
          <cell r="H5" t="str">
            <v>Plan</v>
          </cell>
          <cell r="I5" t="str">
            <v>Actual</v>
          </cell>
          <cell r="J5" t="str">
            <v>Plan</v>
          </cell>
          <cell r="K5" t="str">
            <v>Actual</v>
          </cell>
        </row>
        <row r="6">
          <cell r="B6">
            <v>2000</v>
          </cell>
          <cell r="C6" t="str">
            <v>J</v>
          </cell>
          <cell r="D6">
            <v>0.4</v>
          </cell>
          <cell r="E6">
            <v>1.3</v>
          </cell>
          <cell r="J6">
            <v>0.2</v>
          </cell>
          <cell r="K6">
            <v>0.65</v>
          </cell>
        </row>
        <row r="7">
          <cell r="C7" t="str">
            <v>F</v>
          </cell>
          <cell r="D7">
            <v>0.6</v>
          </cell>
          <cell r="E7">
            <v>2.2999999999999998</v>
          </cell>
          <cell r="J7">
            <v>0.3</v>
          </cell>
          <cell r="K7">
            <v>1.1499999999999999</v>
          </cell>
        </row>
        <row r="8">
          <cell r="C8" t="str">
            <v>M</v>
          </cell>
          <cell r="D8">
            <v>0.8</v>
          </cell>
          <cell r="E8">
            <v>4.2</v>
          </cell>
          <cell r="J8">
            <v>0.4</v>
          </cell>
          <cell r="K8">
            <v>2.1</v>
          </cell>
        </row>
        <row r="9">
          <cell r="C9" t="str">
            <v>A</v>
          </cell>
          <cell r="D9">
            <v>2</v>
          </cell>
          <cell r="E9">
            <v>8.6999999999999993</v>
          </cell>
          <cell r="F9">
            <v>0.1</v>
          </cell>
          <cell r="G9">
            <v>0.1</v>
          </cell>
          <cell r="J9">
            <v>1.0449999999999999</v>
          </cell>
          <cell r="K9">
            <v>4.3949999999999996</v>
          </cell>
        </row>
        <row r="10">
          <cell r="C10" t="str">
            <v>M</v>
          </cell>
          <cell r="D10">
            <v>6.6</v>
          </cell>
          <cell r="E10">
            <v>12.8</v>
          </cell>
          <cell r="F10">
            <v>0.4</v>
          </cell>
          <cell r="G10">
            <v>0.4</v>
          </cell>
          <cell r="J10">
            <v>3.48</v>
          </cell>
          <cell r="K10">
            <v>6.58</v>
          </cell>
        </row>
        <row r="11">
          <cell r="C11" t="str">
            <v>J</v>
          </cell>
          <cell r="D11">
            <v>14.2</v>
          </cell>
          <cell r="E11">
            <v>18.2</v>
          </cell>
          <cell r="F11">
            <v>0.9</v>
          </cell>
          <cell r="G11">
            <v>0.9</v>
          </cell>
          <cell r="J11">
            <v>7.5049999999999999</v>
          </cell>
          <cell r="K11">
            <v>9.504999999999999</v>
          </cell>
        </row>
        <row r="12">
          <cell r="C12" t="str">
            <v>J</v>
          </cell>
          <cell r="D12">
            <v>17.7</v>
          </cell>
          <cell r="E12">
            <v>26.8</v>
          </cell>
          <cell r="F12">
            <v>1.4</v>
          </cell>
          <cell r="G12">
            <v>1.6</v>
          </cell>
          <cell r="J12">
            <v>9.48</v>
          </cell>
          <cell r="K12">
            <v>14.120000000000001</v>
          </cell>
        </row>
        <row r="13">
          <cell r="C13" t="str">
            <v>A</v>
          </cell>
          <cell r="D13">
            <v>23.6</v>
          </cell>
          <cell r="E13">
            <v>32.5</v>
          </cell>
          <cell r="F13">
            <v>2.4</v>
          </cell>
          <cell r="G13">
            <v>2.8</v>
          </cell>
          <cell r="J13">
            <v>12.88</v>
          </cell>
          <cell r="K13">
            <v>17.510000000000002</v>
          </cell>
        </row>
        <row r="14">
          <cell r="C14" t="str">
            <v>S</v>
          </cell>
          <cell r="D14">
            <v>29.2</v>
          </cell>
          <cell r="E14">
            <v>38.200000000000003</v>
          </cell>
          <cell r="F14">
            <v>3.5</v>
          </cell>
          <cell r="G14">
            <v>4.7</v>
          </cell>
          <cell r="J14">
            <v>16.175000000000001</v>
          </cell>
          <cell r="K14">
            <v>21.215000000000003</v>
          </cell>
        </row>
        <row r="15">
          <cell r="C15" t="str">
            <v>O</v>
          </cell>
          <cell r="D15">
            <v>38.5</v>
          </cell>
          <cell r="E15">
            <v>43.4</v>
          </cell>
          <cell r="F15">
            <v>4.8</v>
          </cell>
          <cell r="G15">
            <v>6.3</v>
          </cell>
          <cell r="J15">
            <v>21.41</v>
          </cell>
          <cell r="K15">
            <v>24.535</v>
          </cell>
        </row>
        <row r="16">
          <cell r="C16" t="str">
            <v>N</v>
          </cell>
          <cell r="D16">
            <v>41.9</v>
          </cell>
          <cell r="E16">
            <v>47.8</v>
          </cell>
          <cell r="F16">
            <v>5.9</v>
          </cell>
          <cell r="G16">
            <v>8.4</v>
          </cell>
          <cell r="J16">
            <v>23.605</v>
          </cell>
          <cell r="K16">
            <v>27.68</v>
          </cell>
        </row>
        <row r="17">
          <cell r="C17" t="str">
            <v>D</v>
          </cell>
          <cell r="D17">
            <v>49.7</v>
          </cell>
          <cell r="E17">
            <v>51</v>
          </cell>
          <cell r="F17">
            <v>7.3</v>
          </cell>
          <cell r="G17">
            <v>10.4</v>
          </cell>
          <cell r="J17">
            <v>28.135000000000002</v>
          </cell>
          <cell r="K17">
            <v>30.18</v>
          </cell>
        </row>
        <row r="18">
          <cell r="B18">
            <v>2001</v>
          </cell>
          <cell r="C18" t="str">
            <v>J</v>
          </cell>
          <cell r="D18">
            <v>55.2</v>
          </cell>
          <cell r="E18">
            <v>58.8</v>
          </cell>
          <cell r="F18">
            <v>9.3000000000000007</v>
          </cell>
          <cell r="G18">
            <v>12.2</v>
          </cell>
          <cell r="J18">
            <v>31.785000000000004</v>
          </cell>
          <cell r="K18">
            <v>34.89</v>
          </cell>
        </row>
        <row r="19">
          <cell r="C19" t="str">
            <v>F</v>
          </cell>
          <cell r="D19">
            <v>59.7</v>
          </cell>
          <cell r="E19">
            <v>63.5</v>
          </cell>
          <cell r="F19">
            <v>11.4</v>
          </cell>
          <cell r="G19">
            <v>15.2</v>
          </cell>
          <cell r="J19">
            <v>34.980000000000004</v>
          </cell>
          <cell r="K19">
            <v>38.590000000000003</v>
          </cell>
        </row>
        <row r="20">
          <cell r="C20" t="str">
            <v>M</v>
          </cell>
          <cell r="D20">
            <v>65.3</v>
          </cell>
          <cell r="E20">
            <v>68.5</v>
          </cell>
          <cell r="F20">
            <v>13.9</v>
          </cell>
          <cell r="G20">
            <v>19.399999999999999</v>
          </cell>
          <cell r="J20">
            <v>38.905000000000001</v>
          </cell>
          <cell r="K20">
            <v>42.980000000000004</v>
          </cell>
        </row>
        <row r="21">
          <cell r="C21" t="str">
            <v>A</v>
          </cell>
          <cell r="D21">
            <v>68.599999999999994</v>
          </cell>
          <cell r="E21">
            <v>71.5</v>
          </cell>
          <cell r="F21">
            <v>16.3</v>
          </cell>
          <cell r="G21">
            <v>22.9</v>
          </cell>
          <cell r="J21">
            <v>41.634999999999998</v>
          </cell>
          <cell r="K21">
            <v>46.055</v>
          </cell>
        </row>
        <row r="22">
          <cell r="C22" t="str">
            <v>M</v>
          </cell>
          <cell r="D22">
            <v>71.8</v>
          </cell>
          <cell r="E22">
            <v>75</v>
          </cell>
          <cell r="F22">
            <v>19.5</v>
          </cell>
          <cell r="G22">
            <v>27.9</v>
          </cell>
          <cell r="J22">
            <v>44.674999999999997</v>
          </cell>
          <cell r="K22">
            <v>50.055</v>
          </cell>
        </row>
        <row r="23">
          <cell r="C23" t="str">
            <v>J</v>
          </cell>
          <cell r="D23">
            <v>75.5</v>
          </cell>
          <cell r="E23">
            <v>77.400000000000006</v>
          </cell>
          <cell r="F23">
            <v>22.8</v>
          </cell>
          <cell r="G23">
            <v>32.200000000000003</v>
          </cell>
          <cell r="J23">
            <v>48.01</v>
          </cell>
          <cell r="K23">
            <v>53.190000000000005</v>
          </cell>
        </row>
        <row r="24">
          <cell r="C24" t="str">
            <v>J</v>
          </cell>
          <cell r="D24">
            <v>79.7</v>
          </cell>
          <cell r="E24">
            <v>81.7</v>
          </cell>
          <cell r="F24">
            <v>26</v>
          </cell>
          <cell r="G24">
            <v>35.9</v>
          </cell>
          <cell r="J24">
            <v>51.550000000000004</v>
          </cell>
          <cell r="K24">
            <v>57.005000000000003</v>
          </cell>
        </row>
        <row r="25">
          <cell r="C25" t="str">
            <v>A</v>
          </cell>
          <cell r="D25">
            <v>82</v>
          </cell>
          <cell r="E25">
            <v>84</v>
          </cell>
          <cell r="F25">
            <v>29</v>
          </cell>
          <cell r="G25">
            <v>40.799999999999997</v>
          </cell>
          <cell r="J25">
            <v>54.05</v>
          </cell>
          <cell r="K25">
            <v>60.36</v>
          </cell>
        </row>
        <row r="26">
          <cell r="C26" t="str">
            <v>S</v>
          </cell>
          <cell r="D26">
            <v>84.1</v>
          </cell>
          <cell r="E26">
            <v>86.5</v>
          </cell>
          <cell r="F26">
            <v>32</v>
          </cell>
          <cell r="G26">
            <v>42</v>
          </cell>
          <cell r="J26">
            <v>56.449999999999996</v>
          </cell>
          <cell r="K26">
            <v>62.150000000000006</v>
          </cell>
        </row>
        <row r="27">
          <cell r="C27" t="str">
            <v>O</v>
          </cell>
          <cell r="D27">
            <v>85.7</v>
          </cell>
          <cell r="E27">
            <v>87.7</v>
          </cell>
          <cell r="F27">
            <v>37</v>
          </cell>
          <cell r="G27">
            <v>45.9</v>
          </cell>
          <cell r="J27">
            <v>59.5</v>
          </cell>
          <cell r="K27">
            <v>64.504999999999995</v>
          </cell>
        </row>
        <row r="28">
          <cell r="C28" t="str">
            <v>N</v>
          </cell>
          <cell r="D28">
            <v>86.8</v>
          </cell>
          <cell r="F28">
            <v>41.3</v>
          </cell>
          <cell r="J28">
            <v>61.984999999999999</v>
          </cell>
        </row>
        <row r="29">
          <cell r="C29" t="str">
            <v>D</v>
          </cell>
          <cell r="D29">
            <v>87.8</v>
          </cell>
          <cell r="F29">
            <v>46.2</v>
          </cell>
          <cell r="J29">
            <v>64.69</v>
          </cell>
        </row>
      </sheetData>
      <sheetData sheetId="13" refreshError="1">
        <row r="4">
          <cell r="D4" t="str">
            <v>Platform</v>
          </cell>
          <cell r="F4" t="str">
            <v>Pipeline</v>
          </cell>
          <cell r="H4" t="str">
            <v>Transport &amp; Installation</v>
          </cell>
          <cell r="J4" t="str">
            <v>Total Project</v>
          </cell>
        </row>
        <row r="5">
          <cell r="D5" t="str">
            <v>Plan</v>
          </cell>
          <cell r="E5" t="str">
            <v>Actual</v>
          </cell>
          <cell r="F5" t="str">
            <v>Plan</v>
          </cell>
          <cell r="G5" t="str">
            <v>Actual</v>
          </cell>
          <cell r="H5" t="str">
            <v>Plan</v>
          </cell>
          <cell r="I5" t="str">
            <v>Actual</v>
          </cell>
          <cell r="J5" t="str">
            <v>Plan</v>
          </cell>
          <cell r="K5" t="str">
            <v>Actual</v>
          </cell>
        </row>
        <row r="6">
          <cell r="B6">
            <v>2000</v>
          </cell>
          <cell r="C6" t="str">
            <v>J</v>
          </cell>
        </row>
        <row r="7">
          <cell r="C7" t="str">
            <v>F</v>
          </cell>
        </row>
        <row r="8">
          <cell r="C8" t="str">
            <v>M</v>
          </cell>
          <cell r="D8">
            <v>0</v>
          </cell>
          <cell r="E8">
            <v>0</v>
          </cell>
          <cell r="F8">
            <v>0</v>
          </cell>
          <cell r="G8">
            <v>0</v>
          </cell>
          <cell r="H8">
            <v>0</v>
          </cell>
          <cell r="I8">
            <v>0</v>
          </cell>
          <cell r="J8">
            <v>0</v>
          </cell>
          <cell r="K8">
            <v>0</v>
          </cell>
        </row>
        <row r="9">
          <cell r="C9" t="str">
            <v>A</v>
          </cell>
          <cell r="D9">
            <v>0.2</v>
          </cell>
          <cell r="E9">
            <v>0</v>
          </cell>
          <cell r="F9">
            <v>0</v>
          </cell>
          <cell r="G9">
            <v>3.25</v>
          </cell>
          <cell r="H9">
            <v>0.51</v>
          </cell>
          <cell r="I9">
            <v>0.51</v>
          </cell>
          <cell r="J9">
            <v>0.15</v>
          </cell>
          <cell r="K9">
            <v>1.4291</v>
          </cell>
        </row>
        <row r="10">
          <cell r="C10" t="str">
            <v>M</v>
          </cell>
          <cell r="D10">
            <v>0.5</v>
          </cell>
          <cell r="E10">
            <v>1.3</v>
          </cell>
          <cell r="F10">
            <v>0.81</v>
          </cell>
          <cell r="G10">
            <v>5.45</v>
          </cell>
          <cell r="H10">
            <v>1.02</v>
          </cell>
          <cell r="I10">
            <v>1.02</v>
          </cell>
          <cell r="J10">
            <v>0.69</v>
          </cell>
          <cell r="K10">
            <v>3.0107750000000002</v>
          </cell>
        </row>
        <row r="11">
          <cell r="C11" t="str">
            <v>J</v>
          </cell>
          <cell r="D11">
            <v>1</v>
          </cell>
          <cell r="E11">
            <v>2.1</v>
          </cell>
          <cell r="F11">
            <v>10.96</v>
          </cell>
          <cell r="G11">
            <v>8.61</v>
          </cell>
          <cell r="H11">
            <v>4.08</v>
          </cell>
          <cell r="I11">
            <v>4.08</v>
          </cell>
          <cell r="J11">
            <v>5.56</v>
          </cell>
          <cell r="K11">
            <v>5.0800049999999999</v>
          </cell>
        </row>
        <row r="12">
          <cell r="C12" t="str">
            <v>J</v>
          </cell>
          <cell r="D12">
            <v>1.6</v>
          </cell>
          <cell r="E12">
            <v>2.8</v>
          </cell>
          <cell r="F12">
            <v>11.7</v>
          </cell>
          <cell r="G12">
            <v>10.27</v>
          </cell>
          <cell r="H12">
            <v>5.0999999999999996</v>
          </cell>
          <cell r="I12">
            <v>5.0999999999999996</v>
          </cell>
          <cell r="J12">
            <v>6.27</v>
          </cell>
          <cell r="K12">
            <v>6.2228849999999998</v>
          </cell>
        </row>
        <row r="13">
          <cell r="C13" t="str">
            <v>A</v>
          </cell>
          <cell r="D13">
            <v>5</v>
          </cell>
          <cell r="E13">
            <v>5.6</v>
          </cell>
          <cell r="F13">
            <v>12.94</v>
          </cell>
          <cell r="G13">
            <v>11.38</v>
          </cell>
          <cell r="H13">
            <v>5.77</v>
          </cell>
          <cell r="I13">
            <v>5.77</v>
          </cell>
          <cell r="J13">
            <v>8.43</v>
          </cell>
          <cell r="K13">
            <v>8.0513150000000007</v>
          </cell>
        </row>
        <row r="14">
          <cell r="C14" t="str">
            <v>S</v>
          </cell>
          <cell r="D14">
            <v>10.9</v>
          </cell>
          <cell r="E14">
            <v>12</v>
          </cell>
          <cell r="F14">
            <v>19.399999999999999</v>
          </cell>
          <cell r="G14">
            <v>14.44</v>
          </cell>
          <cell r="H14">
            <v>6.45</v>
          </cell>
          <cell r="I14">
            <v>6.45</v>
          </cell>
          <cell r="J14">
            <v>13.93</v>
          </cell>
          <cell r="K14">
            <v>12.346145</v>
          </cell>
        </row>
        <row r="15">
          <cell r="C15" t="str">
            <v>O</v>
          </cell>
          <cell r="D15">
            <v>17.8</v>
          </cell>
          <cell r="E15">
            <v>16.899999999999999</v>
          </cell>
          <cell r="F15">
            <v>33.79</v>
          </cell>
          <cell r="G15">
            <v>18.64</v>
          </cell>
          <cell r="H15">
            <v>7.13</v>
          </cell>
          <cell r="I15">
            <v>7.13</v>
          </cell>
          <cell r="J15">
            <v>23.21</v>
          </cell>
          <cell r="K15">
            <v>16.434844999999999</v>
          </cell>
        </row>
        <row r="16">
          <cell r="C16" t="str">
            <v>N</v>
          </cell>
          <cell r="D16">
            <v>28.5</v>
          </cell>
          <cell r="E16">
            <v>24.8</v>
          </cell>
          <cell r="F16">
            <v>36.26</v>
          </cell>
          <cell r="G16">
            <v>25.27</v>
          </cell>
          <cell r="H16">
            <v>7.81</v>
          </cell>
          <cell r="I16">
            <v>7.81</v>
          </cell>
          <cell r="J16">
            <v>29.23</v>
          </cell>
          <cell r="K16">
            <v>22.916359999999997</v>
          </cell>
        </row>
        <row r="17">
          <cell r="C17" t="str">
            <v>D</v>
          </cell>
          <cell r="D17">
            <v>32.1</v>
          </cell>
          <cell r="E17">
            <v>32.299999999999997</v>
          </cell>
          <cell r="F17">
            <v>28.59</v>
          </cell>
          <cell r="G17">
            <v>28.38</v>
          </cell>
          <cell r="H17">
            <v>8.49</v>
          </cell>
          <cell r="I17">
            <v>8.49</v>
          </cell>
          <cell r="J17">
            <v>27.73</v>
          </cell>
          <cell r="K17">
            <v>27.734914999999997</v>
          </cell>
        </row>
        <row r="18">
          <cell r="B18">
            <v>2001</v>
          </cell>
          <cell r="C18" t="str">
            <v>J</v>
          </cell>
          <cell r="D18">
            <v>43.5</v>
          </cell>
          <cell r="E18">
            <v>45.8</v>
          </cell>
          <cell r="F18">
            <v>29.86</v>
          </cell>
          <cell r="G18">
            <v>28.78</v>
          </cell>
          <cell r="H18">
            <v>9.17</v>
          </cell>
          <cell r="I18">
            <v>9.17</v>
          </cell>
          <cell r="J18">
            <v>33.56</v>
          </cell>
          <cell r="K18">
            <v>34.155915</v>
          </cell>
        </row>
        <row r="19">
          <cell r="C19" t="str">
            <v>F</v>
          </cell>
          <cell r="D19">
            <v>54.2</v>
          </cell>
          <cell r="E19">
            <v>53.6</v>
          </cell>
          <cell r="F19">
            <v>34.67</v>
          </cell>
          <cell r="G19">
            <v>33.67</v>
          </cell>
          <cell r="H19">
            <v>9.85</v>
          </cell>
          <cell r="I19">
            <v>9.85</v>
          </cell>
          <cell r="J19">
            <v>40.549999999999997</v>
          </cell>
          <cell r="K19">
            <v>39.860060000000004</v>
          </cell>
        </row>
        <row r="20">
          <cell r="C20" t="str">
            <v>M</v>
          </cell>
          <cell r="D20">
            <v>62.5</v>
          </cell>
          <cell r="E20">
            <v>64.900000000000006</v>
          </cell>
          <cell r="F20">
            <v>48.83</v>
          </cell>
          <cell r="G20">
            <v>40.799999999999997</v>
          </cell>
          <cell r="H20">
            <v>10.53</v>
          </cell>
          <cell r="I20">
            <v>10.5</v>
          </cell>
          <cell r="J20">
            <v>50.38</v>
          </cell>
          <cell r="K20">
            <v>48.101950000000009</v>
          </cell>
        </row>
        <row r="21">
          <cell r="C21" t="str">
            <v>A</v>
          </cell>
          <cell r="D21">
            <v>74.900000000000006</v>
          </cell>
          <cell r="E21">
            <v>74.099999999999994</v>
          </cell>
          <cell r="F21">
            <v>55.95</v>
          </cell>
          <cell r="G21">
            <v>44.4</v>
          </cell>
          <cell r="H21">
            <v>11.21</v>
          </cell>
          <cell r="I21">
            <v>11.2</v>
          </cell>
          <cell r="J21">
            <v>59.13</v>
          </cell>
          <cell r="K21">
            <v>53.905900000000003</v>
          </cell>
        </row>
        <row r="22">
          <cell r="C22" t="str">
            <v>M</v>
          </cell>
          <cell r="D22">
            <v>84.3</v>
          </cell>
          <cell r="E22">
            <v>85.6</v>
          </cell>
          <cell r="F22">
            <v>62.34</v>
          </cell>
          <cell r="G22">
            <v>54.83</v>
          </cell>
          <cell r="H22">
            <v>11.89</v>
          </cell>
          <cell r="I22">
            <v>11.89</v>
          </cell>
          <cell r="J22">
            <v>66.19</v>
          </cell>
          <cell r="K22">
            <v>63.631739999999994</v>
          </cell>
        </row>
        <row r="23">
          <cell r="C23" t="str">
            <v>J</v>
          </cell>
          <cell r="D23">
            <v>94.5</v>
          </cell>
          <cell r="E23">
            <v>91</v>
          </cell>
          <cell r="F23">
            <v>80.989999999999995</v>
          </cell>
          <cell r="G23">
            <v>59.52</v>
          </cell>
          <cell r="H23">
            <v>15.29</v>
          </cell>
          <cell r="I23">
            <v>15.29</v>
          </cell>
          <cell r="J23">
            <v>79.11</v>
          </cell>
          <cell r="K23">
            <v>68.488185000000001</v>
          </cell>
        </row>
        <row r="24">
          <cell r="C24" t="str">
            <v>J</v>
          </cell>
          <cell r="D24">
            <v>98.6</v>
          </cell>
          <cell r="E24">
            <v>97.5</v>
          </cell>
          <cell r="F24">
            <v>95.29</v>
          </cell>
          <cell r="G24">
            <v>62.4</v>
          </cell>
          <cell r="H24">
            <v>15.29</v>
          </cell>
          <cell r="I24">
            <v>15.3</v>
          </cell>
          <cell r="J24">
            <v>87</v>
          </cell>
          <cell r="K24">
            <v>72.670950000000005</v>
          </cell>
        </row>
        <row r="25">
          <cell r="C25" t="str">
            <v>A</v>
          </cell>
          <cell r="D25">
            <v>100</v>
          </cell>
          <cell r="E25">
            <v>99.3</v>
          </cell>
          <cell r="F25">
            <v>99.55</v>
          </cell>
          <cell r="G25">
            <v>71</v>
          </cell>
          <cell r="H25">
            <v>48.57</v>
          </cell>
          <cell r="I25">
            <v>48.57</v>
          </cell>
          <cell r="J25">
            <v>93.51</v>
          </cell>
          <cell r="K25">
            <v>81.185425000000009</v>
          </cell>
        </row>
        <row r="26">
          <cell r="C26" t="str">
            <v>S</v>
          </cell>
          <cell r="D26">
            <v>100</v>
          </cell>
          <cell r="E26">
            <v>99.83</v>
          </cell>
          <cell r="F26">
            <v>99.62</v>
          </cell>
          <cell r="G26">
            <v>86.4</v>
          </cell>
          <cell r="H26">
            <v>100</v>
          </cell>
          <cell r="I26">
            <v>100</v>
          </cell>
          <cell r="J26">
            <v>99.84</v>
          </cell>
          <cell r="K26">
            <v>94.203509999999994</v>
          </cell>
        </row>
        <row r="27">
          <cell r="C27" t="str">
            <v>O</v>
          </cell>
          <cell r="D27">
            <v>100</v>
          </cell>
          <cell r="E27">
            <v>100</v>
          </cell>
          <cell r="F27">
            <v>99.74</v>
          </cell>
          <cell r="G27">
            <v>96.4</v>
          </cell>
          <cell r="H27">
            <v>100</v>
          </cell>
          <cell r="I27">
            <v>100</v>
          </cell>
          <cell r="J27">
            <v>99.89</v>
          </cell>
          <cell r="K27">
            <v>98.486199999999997</v>
          </cell>
        </row>
        <row r="28">
          <cell r="C28" t="str">
            <v>N</v>
          </cell>
          <cell r="D28">
            <v>100</v>
          </cell>
          <cell r="E28">
            <v>100</v>
          </cell>
          <cell r="F28">
            <v>99.92</v>
          </cell>
          <cell r="G28">
            <v>99.2</v>
          </cell>
          <cell r="H28">
            <v>100</v>
          </cell>
          <cell r="I28">
            <v>100</v>
          </cell>
          <cell r="J28">
            <v>99.97</v>
          </cell>
          <cell r="K28">
            <v>99.663600000000002</v>
          </cell>
        </row>
        <row r="29">
          <cell r="C29" t="str">
            <v>D</v>
          </cell>
          <cell r="D29">
            <v>100</v>
          </cell>
          <cell r="F29">
            <v>99.98</v>
          </cell>
          <cell r="H29">
            <v>100</v>
          </cell>
          <cell r="J29">
            <v>99.99</v>
          </cell>
        </row>
        <row r="30">
          <cell r="B30">
            <v>2002</v>
          </cell>
          <cell r="C30" t="str">
            <v>J</v>
          </cell>
          <cell r="D30">
            <v>100</v>
          </cell>
          <cell r="F30">
            <v>100</v>
          </cell>
          <cell r="H30">
            <v>100</v>
          </cell>
          <cell r="J30">
            <v>100</v>
          </cell>
        </row>
      </sheetData>
      <sheetData sheetId="14" refreshError="1"/>
      <sheetData sheetId="15" refreshError="1"/>
      <sheetData sheetId="16" refreshError="1">
        <row r="2">
          <cell r="B2" t="str">
            <v>KPI:</v>
          </cell>
        </row>
        <row r="14">
          <cell r="B14" t="str">
            <v>KPI:</v>
          </cell>
          <cell r="C14" t="str">
            <v>14 point profile</v>
          </cell>
        </row>
        <row r="15">
          <cell r="B15" t="str">
            <v>Users:</v>
          </cell>
          <cell r="C15" t="str">
            <v>Page 1 KPI for all VPs</v>
          </cell>
        </row>
        <row r="16">
          <cell r="B16" t="str">
            <v xml:space="preserve">Owners of definition: </v>
          </cell>
          <cell r="C16" t="str">
            <v>Loss Prevention</v>
          </cell>
        </row>
        <row r="17">
          <cell r="B17" t="str">
            <v>Units:</v>
          </cell>
          <cell r="C17" t="str">
            <v>% of target score</v>
          </cell>
        </row>
        <row r="18">
          <cell r="B18" t="str">
            <v>Definition:</v>
          </cell>
          <cell r="C18" t="str">
            <v>All actions agreed on the HSE improvement plan will contribute to the scoring of the 14-point profile targets. All actions completed will give 100% target score.</v>
          </cell>
        </row>
        <row r="19">
          <cell r="B19" t="str">
            <v>How reported:</v>
          </cell>
          <cell r="C19" t="str">
            <v>Quarterly reports to LPSC.</v>
          </cell>
        </row>
        <row r="20">
          <cell r="B20" t="str">
            <v>Benchmark Info:</v>
          </cell>
          <cell r="C20" t="str">
            <v xml:space="preserve">Benchmarking is internal to BG International covering Asset to Asset. </v>
          </cell>
        </row>
        <row r="22">
          <cell r="C22" t="str">
            <v>Budget</v>
          </cell>
          <cell r="D22" t="str">
            <v>Stretch</v>
          </cell>
        </row>
        <row r="23">
          <cell r="C23">
            <v>84</v>
          </cell>
          <cell r="D23">
            <v>93</v>
          </cell>
        </row>
      </sheetData>
      <sheetData sheetId="17" refreshError="1"/>
      <sheetData sheetId="18" refreshError="1">
        <row r="2">
          <cell r="B2" t="str">
            <v>KPI:</v>
          </cell>
          <cell r="C2" t="str">
            <v>ALNG Train 1 Sales Volumes</v>
          </cell>
        </row>
        <row r="3">
          <cell r="B3" t="str">
            <v>Users:</v>
          </cell>
          <cell r="C3" t="str">
            <v>Page 1 KPI for Trinidad contract only</v>
          </cell>
        </row>
        <row r="4">
          <cell r="B4" t="str">
            <v xml:space="preserve">Owners of definition: </v>
          </cell>
          <cell r="C4" t="str">
            <v>Trinidad</v>
          </cell>
        </row>
        <row r="5">
          <cell r="B5" t="str">
            <v>Units:</v>
          </cell>
          <cell r="C5" t="str">
            <v>Tonnes</v>
          </cell>
        </row>
        <row r="6">
          <cell r="B6" t="str">
            <v xml:space="preserve">Definition: </v>
          </cell>
          <cell r="C6" t="str">
            <v>Quantity of LNG and associated NGLs sold</v>
          </cell>
        </row>
        <row r="7">
          <cell r="B7" t="str">
            <v>How reported:</v>
          </cell>
          <cell r="C7" t="str">
            <v>Monthly report</v>
          </cell>
        </row>
        <row r="8">
          <cell r="B8" t="str">
            <v>Benchmarking info:</v>
          </cell>
          <cell r="C8" t="str">
            <v>None</v>
          </cell>
        </row>
        <row r="10">
          <cell r="C10" t="str">
            <v>Budget</v>
          </cell>
          <cell r="D10" t="str">
            <v>Stretch</v>
          </cell>
        </row>
        <row r="12">
          <cell r="B12" t="str">
            <v>LNG Sales, mmBtu</v>
          </cell>
          <cell r="C12">
            <v>39048928</v>
          </cell>
          <cell r="D12">
            <v>40610885.120000005</v>
          </cell>
        </row>
        <row r="13">
          <cell r="B13" t="str">
            <v>LNG Sales, Tonnes</v>
          </cell>
          <cell r="C13">
            <v>750940.92307692312</v>
          </cell>
          <cell r="D13">
            <v>780978.56</v>
          </cell>
        </row>
        <row r="17">
          <cell r="B17" t="str">
            <v>KPI:</v>
          </cell>
          <cell r="C17" t="str">
            <v>ALNG Train 1 Opex/tonne</v>
          </cell>
        </row>
        <row r="18">
          <cell r="B18" t="str">
            <v>Users:</v>
          </cell>
          <cell r="C18" t="str">
            <v>Page 1 KPI for Trinidad contract only</v>
          </cell>
        </row>
        <row r="19">
          <cell r="B19" t="str">
            <v xml:space="preserve">Owners of definition: </v>
          </cell>
          <cell r="C19" t="str">
            <v>Trinidad</v>
          </cell>
        </row>
        <row r="20">
          <cell r="B20" t="str">
            <v>Units:</v>
          </cell>
          <cell r="C20" t="str">
            <v>$/tonne</v>
          </cell>
        </row>
        <row r="21">
          <cell r="B21" t="str">
            <v xml:space="preserve">Definition: </v>
          </cell>
          <cell r="C21" t="str">
            <v>Train 1 operating expenses as reported in ALNG monthly accounts less cost of feed gas (LNG/NGL Production) and depreciation divided by total sales. Note this includes cost of fuel gas and gas losses</v>
          </cell>
        </row>
        <row r="22">
          <cell r="B22" t="str">
            <v>How reported:</v>
          </cell>
          <cell r="C22" t="str">
            <v>Monthly report</v>
          </cell>
        </row>
        <row r="23">
          <cell r="B23" t="str">
            <v>Benchmarking info:</v>
          </cell>
          <cell r="C23" t="str">
            <v>BGI target for ALNG Trains 1,2 &amp; 3 for 2003 is $5.2</v>
          </cell>
        </row>
        <row r="25">
          <cell r="C25" t="str">
            <v>Budget</v>
          </cell>
          <cell r="D25" t="str">
            <v>Stretch</v>
          </cell>
        </row>
        <row r="26">
          <cell r="B26" t="str">
            <v>Fuel gas and losses,  mmBtu</v>
          </cell>
          <cell r="C26">
            <v>5402653</v>
          </cell>
          <cell r="D26">
            <v>5618759.1200000001</v>
          </cell>
        </row>
        <row r="27">
          <cell r="B27" t="str">
            <v>Cost of gas,   $/mmBtu</v>
          </cell>
          <cell r="C27">
            <v>1.2845</v>
          </cell>
          <cell r="D27">
            <v>1.2845</v>
          </cell>
        </row>
        <row r="28">
          <cell r="B28" t="str">
            <v>Plant operating costs,  $mm</v>
          </cell>
          <cell r="C28">
            <v>6.4729999999999999</v>
          </cell>
          <cell r="D28">
            <v>5.8257000000000003</v>
          </cell>
        </row>
        <row r="29">
          <cell r="B29" t="str">
            <v>Opex/tonne</v>
          </cell>
          <cell r="C29">
            <v>17.861202348038848</v>
          </cell>
          <cell r="D29">
            <v>16.70083758719317</v>
          </cell>
        </row>
        <row r="30">
          <cell r="B30" t="str">
            <v>Opex/boe</v>
          </cell>
          <cell r="C30">
            <v>2.0609079632352518</v>
          </cell>
          <cell r="D30">
            <v>1.927019721599212</v>
          </cell>
        </row>
        <row r="32">
          <cell r="B32" t="str">
            <v>Budget Assumptions</v>
          </cell>
          <cell r="C32" t="str">
            <v>$23 Brent,  F-X 1.55 $/£</v>
          </cell>
        </row>
        <row r="33">
          <cell r="B33" t="str">
            <v>Conversion Factors</v>
          </cell>
          <cell r="C33" t="str">
            <v>52 mmBtu / tonne from Atlantic, 6 mmBtu / boe (= 1,000 Btu/scf gas)</v>
          </cell>
        </row>
        <row r="34">
          <cell r="B34" t="str">
            <v>Stretch Targets</v>
          </cell>
          <cell r="C34" t="str">
            <v>10% reduction on fixed operating costs, 4% increase in production</v>
          </cell>
        </row>
        <row r="37">
          <cell r="B37" t="str">
            <v>KPI:</v>
          </cell>
          <cell r="C37" t="str">
            <v>ALNG Trains 2&amp;3 Cost/tonne LNG produced</v>
          </cell>
        </row>
        <row r="38">
          <cell r="B38" t="str">
            <v>Users:</v>
          </cell>
          <cell r="C38" t="str">
            <v>Page 1 KPI for Trinidad contract only</v>
          </cell>
        </row>
        <row r="39">
          <cell r="B39" t="str">
            <v xml:space="preserve">Owners of definition: </v>
          </cell>
          <cell r="C39" t="str">
            <v>Trinidad</v>
          </cell>
        </row>
        <row r="40">
          <cell r="B40" t="str">
            <v>Units:</v>
          </cell>
          <cell r="C40" t="str">
            <v>$/tonne/year</v>
          </cell>
        </row>
        <row r="41">
          <cell r="B41" t="str">
            <v xml:space="preserve">Definition: </v>
          </cell>
          <cell r="C41" t="str">
            <v>Projected total cost of the Trains 2&amp;3 expansion from FPA to financial close out divided by the annual plant capacity (design) for Trains 2&amp;3</v>
          </cell>
        </row>
        <row r="42">
          <cell r="B42" t="str">
            <v>How reported:</v>
          </cell>
          <cell r="C42" t="str">
            <v>Monthly report</v>
          </cell>
        </row>
        <row r="43">
          <cell r="B43" t="str">
            <v>Benchmarking info:</v>
          </cell>
          <cell r="C43" t="str">
            <v>BGI target for ALNG Trains 1,2 &amp; 3 for 2003 is $190</v>
          </cell>
        </row>
        <row r="45">
          <cell r="C45" t="str">
            <v>Budget</v>
          </cell>
          <cell r="D45" t="str">
            <v>Stretch</v>
          </cell>
        </row>
        <row r="46">
          <cell r="B46" t="str">
            <v>Gross project capex,  $mm</v>
          </cell>
          <cell r="C46">
            <v>1087.4000000000001</v>
          </cell>
          <cell r="D46">
            <v>1087.4000000000001</v>
          </cell>
        </row>
        <row r="47">
          <cell r="B47" t="str">
            <v>Design capacity,  mmtonne/year</v>
          </cell>
          <cell r="C47">
            <v>6</v>
          </cell>
          <cell r="D47">
            <v>6.6</v>
          </cell>
        </row>
        <row r="48">
          <cell r="B48" t="str">
            <v>Unit cost,  $/tonne/year</v>
          </cell>
          <cell r="C48">
            <v>181.23333333333335</v>
          </cell>
          <cell r="D48">
            <v>164.75757575757578</v>
          </cell>
        </row>
        <row r="50">
          <cell r="B50" t="str">
            <v>Budget Assumptions</v>
          </cell>
          <cell r="C50" t="str">
            <v>F-X 1.55 $/£ for FPA and 2001</v>
          </cell>
        </row>
        <row r="51">
          <cell r="C51" t="str">
            <v>BG net share (32.5%) of capex $366mm in FPA 15-Jul-1999</v>
          </cell>
        </row>
        <row r="52">
          <cell r="C52" t="str">
            <v>BG net share (32.5%) of capex $353.4mm in Q3 2000 estimates</v>
          </cell>
        </row>
        <row r="55">
          <cell r="B55" t="str">
            <v>KPI:</v>
          </cell>
          <cell r="C55" t="str">
            <v>ALNG Train 1 Plant Utilisation</v>
          </cell>
        </row>
        <row r="56">
          <cell r="B56" t="str">
            <v>Users:</v>
          </cell>
          <cell r="C56" t="str">
            <v>Page 2 KPI for Trinidad contract only</v>
          </cell>
        </row>
        <row r="57">
          <cell r="B57" t="str">
            <v xml:space="preserve">Owners of definition: </v>
          </cell>
          <cell r="C57" t="str">
            <v>Trinidad</v>
          </cell>
        </row>
        <row r="58">
          <cell r="B58" t="str">
            <v>Units:</v>
          </cell>
          <cell r="C58" t="str">
            <v>%</v>
          </cell>
        </row>
        <row r="59">
          <cell r="B59" t="str">
            <v xml:space="preserve">Definition: </v>
          </cell>
          <cell r="C59" t="str">
            <v>Overall plant availability defined as total production days over 365 expressed as a percentage.</v>
          </cell>
        </row>
        <row r="60">
          <cell r="B60" t="str">
            <v>How reported:</v>
          </cell>
          <cell r="C60" t="str">
            <v>Monthly report</v>
          </cell>
        </row>
        <row r="61">
          <cell r="B61" t="str">
            <v>Benchmarking info:</v>
          </cell>
          <cell r="C61" t="str">
            <v>None</v>
          </cell>
        </row>
        <row r="63">
          <cell r="C63" t="str">
            <v>Budget</v>
          </cell>
          <cell r="D63" t="str">
            <v>Stretch</v>
          </cell>
        </row>
        <row r="64">
          <cell r="C64">
            <v>94.520547945205479</v>
          </cell>
          <cell r="D64">
            <v>96.164383561643845</v>
          </cell>
        </row>
        <row r="66">
          <cell r="B66" t="str">
            <v>Assumptions</v>
          </cell>
        </row>
        <row r="67">
          <cell r="B67" t="str">
            <v>Unplanned downtime (days)</v>
          </cell>
          <cell r="C67">
            <v>12</v>
          </cell>
          <cell r="D67">
            <v>8</v>
          </cell>
        </row>
        <row r="68">
          <cell r="B68" t="str">
            <v>Planned shutdown  (days)</v>
          </cell>
          <cell r="C68">
            <v>8</v>
          </cell>
          <cell r="D68">
            <v>6</v>
          </cell>
        </row>
      </sheetData>
      <sheetData sheetId="19" refreshError="1"/>
      <sheetData sheetId="20" refreshError="1"/>
      <sheetData sheetId="21" refreshError="1"/>
      <sheetData sheetId="22" refreshError="1"/>
      <sheetData sheetId="23" refreshError="1">
        <row r="2">
          <cell r="B2" t="str">
            <v xml:space="preserve">KPI: </v>
          </cell>
          <cell r="C2" t="str">
            <v>E&amp;P Production Volumes</v>
          </cell>
        </row>
        <row r="3">
          <cell r="B3" t="str">
            <v>Users:</v>
          </cell>
          <cell r="C3" t="str">
            <v>Page 1 for relevant AGMs</v>
          </cell>
        </row>
        <row r="4">
          <cell r="B4" t="str">
            <v xml:space="preserve">Owners of definition: </v>
          </cell>
          <cell r="C4" t="str">
            <v>WEPO</v>
          </cell>
        </row>
        <row r="5">
          <cell r="B5" t="str">
            <v>Units:</v>
          </cell>
          <cell r="C5" t="str">
            <v>mmboe</v>
          </cell>
        </row>
        <row r="6">
          <cell r="B6" t="str">
            <v>Definition:</v>
          </cell>
          <cell r="C6" t="str">
            <v>Quantity available for sale (before amounts taken out of storage and sales of purchased or traded volumes). All volumes recorded on an entitlement (not lifting or working interest) basis. Excludes volumes from associated companies and volumes related to r</v>
          </cell>
        </row>
        <row r="7">
          <cell r="B7" t="str">
            <v>How reported:</v>
          </cell>
          <cell r="C7" t="str">
            <v>MFR and Field Revenue Accounts</v>
          </cell>
        </row>
        <row r="8">
          <cell r="B8" t="str">
            <v>Benchmark Info:</v>
          </cell>
          <cell r="C8" t="str">
            <v>None – field specific, but production efficiency by field benchmarked within industry-wide benchmarking studies (for example, McKinsey).</v>
          </cell>
        </row>
        <row r="10">
          <cell r="C10" t="str">
            <v>Budget</v>
          </cell>
          <cell r="D10" t="str">
            <v>Stretch</v>
          </cell>
        </row>
        <row r="12">
          <cell r="B12" t="str">
            <v>Dolphin nomination,  mmscf/d</v>
          </cell>
          <cell r="C12">
            <v>239</v>
          </cell>
          <cell r="D12">
            <v>262.90000000000003</v>
          </cell>
        </row>
        <row r="13">
          <cell r="B13" t="str">
            <v>BG net sales,  bcf</v>
          </cell>
          <cell r="C13">
            <v>20.997</v>
          </cell>
          <cell r="D13">
            <v>23.096700000000002</v>
          </cell>
        </row>
        <row r="14">
          <cell r="B14" t="str">
            <v>BG net production,  mmboe</v>
          </cell>
          <cell r="C14">
            <v>3.4994999999999998</v>
          </cell>
          <cell r="D14">
            <v>3.84945</v>
          </cell>
        </row>
        <row r="16">
          <cell r="B16" t="str">
            <v>Budget Assumptions:</v>
          </cell>
          <cell r="C16" t="str">
            <v>6,000 scf = 1 boe</v>
          </cell>
        </row>
        <row r="17">
          <cell r="B17" t="str">
            <v>Stretch Target:</v>
          </cell>
          <cell r="C17" t="str">
            <v>Acquire 2000 Tax Certificates for $6.8mm = 0.936 mmboe</v>
          </cell>
        </row>
        <row r="20">
          <cell r="B20" t="str">
            <v xml:space="preserve">KPI: </v>
          </cell>
          <cell r="C20" t="str">
            <v>E&amp;P Operating Cost (Opex)</v>
          </cell>
        </row>
        <row r="21">
          <cell r="B21" t="str">
            <v>Users:</v>
          </cell>
          <cell r="C21" t="str">
            <v>Page 1 for relevant AGMs</v>
          </cell>
        </row>
        <row r="22">
          <cell r="B22" t="str">
            <v xml:space="preserve">Owners of definition: </v>
          </cell>
          <cell r="C22" t="str">
            <v>WEPO</v>
          </cell>
        </row>
        <row r="23">
          <cell r="B23" t="str">
            <v>Units:</v>
          </cell>
          <cell r="C23" t="str">
            <v>£mm</v>
          </cell>
        </row>
        <row r="24">
          <cell r="B24" t="str">
            <v>Definition:</v>
          </cell>
          <cell r="C24" t="str">
            <v>All field specific costs, (including insurance, tariffs and lifting costs, local overheads, allocated TVP overheads), excluding DD&amp;A, but including Production Taxes, (cash royalties), but excluding Profit Taxes, (e.g. PRT). Excludes cost of purchased gas.</v>
          </cell>
        </row>
        <row r="25">
          <cell r="B25" t="str">
            <v>How reported:</v>
          </cell>
          <cell r="C25" t="str">
            <v>MFR</v>
          </cell>
        </row>
        <row r="26">
          <cell r="B26" t="str">
            <v>Benchmark Info:</v>
          </cell>
          <cell r="C26" t="str">
            <v>None – field specific, but lifting costs and overheads by field benchmarked within industry-wide benchmarking studies (for example, McKinsey).</v>
          </cell>
        </row>
        <row r="28">
          <cell r="C28" t="str">
            <v>Budget</v>
          </cell>
          <cell r="D28" t="str">
            <v>Stretch</v>
          </cell>
        </row>
        <row r="29">
          <cell r="B29" t="str">
            <v>Dolphin opex</v>
          </cell>
          <cell r="C29">
            <v>1.746</v>
          </cell>
          <cell r="D29">
            <v>1.6639999999999999</v>
          </cell>
        </row>
        <row r="31">
          <cell r="B31" t="str">
            <v>Stretch Target:</v>
          </cell>
          <cell r="C31" t="str">
            <v>Charge out Chag Base (2001 cost US$234K) to NCMA. Net saving of  £mm 0.082</v>
          </cell>
        </row>
        <row r="34">
          <cell r="B34" t="str">
            <v xml:space="preserve">KPI: </v>
          </cell>
          <cell r="C34" t="str">
            <v>E&amp;P Opex/boe</v>
          </cell>
        </row>
        <row r="35">
          <cell r="B35" t="str">
            <v>Users:</v>
          </cell>
          <cell r="C35" t="str">
            <v>Page 1 for relevant AGMs</v>
          </cell>
        </row>
        <row r="36">
          <cell r="B36" t="str">
            <v xml:space="preserve">Owners of definition: </v>
          </cell>
          <cell r="C36" t="str">
            <v>WEPO</v>
          </cell>
        </row>
        <row r="37">
          <cell r="B37" t="str">
            <v>Units:</v>
          </cell>
          <cell r="C37" t="str">
            <v>$/boe</v>
          </cell>
        </row>
        <row r="38">
          <cell r="B38" t="str">
            <v xml:space="preserve">Definition: </v>
          </cell>
          <cell r="C38" t="str">
            <v>Operating Costs E&amp;P (as above) divided by production volumes (as above) at the average BG exchange rate for the period in question</v>
          </cell>
        </row>
        <row r="39">
          <cell r="B39" t="str">
            <v>How reported:</v>
          </cell>
          <cell r="C39" t="str">
            <v>MFR</v>
          </cell>
        </row>
        <row r="40">
          <cell r="B40" t="str">
            <v>Benchmark Info:</v>
          </cell>
          <cell r="C40" t="str">
            <v xml:space="preserve">Top quartile threshold is $3.0/boe. Long-term target for BG International is $2.40/boe by 2003 </v>
          </cell>
        </row>
        <row r="42">
          <cell r="C42" t="str">
            <v>Budget</v>
          </cell>
          <cell r="D42" t="str">
            <v>Stretch</v>
          </cell>
        </row>
        <row r="43">
          <cell r="B43" t="str">
            <v>Dolphin unit opex</v>
          </cell>
          <cell r="C43">
            <v>0.77333904843549084</v>
          </cell>
          <cell r="D43">
            <v>0.67001779474989942</v>
          </cell>
        </row>
        <row r="45">
          <cell r="B45" t="str">
            <v>Budget Assumptions</v>
          </cell>
          <cell r="C45" t="str">
            <v>$23 Brent,  F-X 1.55 $/£</v>
          </cell>
        </row>
        <row r="46">
          <cell r="B46" t="str">
            <v>2001 Top Quartile Benchmark1</v>
          </cell>
          <cell r="C46">
            <v>0.93</v>
          </cell>
          <cell r="D46" t="str">
            <v>$ / boe</v>
          </cell>
        </row>
        <row r="48">
          <cell r="B48" t="str">
            <v xml:space="preserve"> 1 WEPO data - Paul Scrivens e-mail 1-December-2000</v>
          </cell>
        </row>
        <row r="50">
          <cell r="B50" t="str">
            <v xml:space="preserve">KPI: </v>
          </cell>
          <cell r="C50" t="str">
            <v>E&amp;P Lifting Costs/boe</v>
          </cell>
        </row>
        <row r="51">
          <cell r="B51" t="str">
            <v>Users:</v>
          </cell>
          <cell r="C51" t="str">
            <v>Page 1 for relevant AGMs</v>
          </cell>
        </row>
        <row r="52">
          <cell r="B52" t="str">
            <v xml:space="preserve">Owners of definition: </v>
          </cell>
          <cell r="C52" t="str">
            <v>WEPO</v>
          </cell>
        </row>
        <row r="53">
          <cell r="B53" t="str">
            <v>Units:</v>
          </cell>
          <cell r="C53" t="str">
            <v>$/boe</v>
          </cell>
        </row>
        <row r="54">
          <cell r="B54" t="str">
            <v xml:space="preserve">Definition: </v>
          </cell>
          <cell r="C54" t="str">
            <v xml:space="preserve">Lifting costs are the direct costs incurred in producing production volumes (see above). These include direct onshore and offshore support, operating topside and subsea maintenance, operating well work, logistics and other direct operating costs. It does </v>
          </cell>
        </row>
        <row r="55">
          <cell r="B55" t="str">
            <v>How reported:</v>
          </cell>
          <cell r="C55" t="str">
            <v>QPR</v>
          </cell>
        </row>
        <row r="56">
          <cell r="B56" t="str">
            <v>Benchmark Info:</v>
          </cell>
          <cell r="C56" t="str">
            <v>None – field specific, but lifting costs and overheads by field benchmarked within industry-wide benchmarking studies (for example, McKinsey).</v>
          </cell>
        </row>
        <row r="58">
          <cell r="C58" t="str">
            <v>Budget</v>
          </cell>
          <cell r="D58" t="str">
            <v>Stretch</v>
          </cell>
        </row>
        <row r="59">
          <cell r="C59">
            <v>0.38234033433347625</v>
          </cell>
          <cell r="D59">
            <v>0.34758212212134204</v>
          </cell>
        </row>
        <row r="61">
          <cell r="B61" t="str">
            <v>2001 Top Quartile Benchmark1</v>
          </cell>
          <cell r="C61">
            <v>0.54</v>
          </cell>
          <cell r="D61" t="str">
            <v>$ / boe</v>
          </cell>
        </row>
        <row r="63">
          <cell r="B63" t="str">
            <v xml:space="preserve"> 1 WEPO data - Paul Scrivens e-mail 1-December-2000</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ENE"/>
      <sheetName val="FEB"/>
      <sheetName val="MAR"/>
      <sheetName val="ABR"/>
      <sheetName val="MAY"/>
      <sheetName val="JUN"/>
      <sheetName val="JUL"/>
      <sheetName val="AGO"/>
      <sheetName val="SEP"/>
      <sheetName val="OCT"/>
      <sheetName val="NOV"/>
      <sheetName val="DIC"/>
      <sheetName val="A"/>
      <sheetName val="C"/>
      <sheetName val="VM"/>
      <sheetName val="TARI"/>
      <sheetName val="G"/>
      <sheetName val="RES"/>
      <sheetName val="GR"/>
      <sheetName val="EPG"/>
      <sheetName val="DPG"/>
      <sheetName val="APG"/>
      <sheetName val="PE"/>
      <sheetName val="PD"/>
      <sheetName val="PA"/>
      <sheetName val="GE"/>
      <sheetName val="GD"/>
      <sheetName val="GA"/>
      <sheetName val="EW"/>
      <sheetName val="DW"/>
      <sheetName val="AW"/>
      <sheetName val="EP"/>
      <sheetName val="ED"/>
      <sheetName val="EA"/>
      <sheetName val="EG"/>
      <sheetName val="DG"/>
      <sheetName val="AG"/>
      <sheetName val="EI"/>
      <sheetName val="DI"/>
      <sheetName val="AI"/>
      <sheetName val="EE"/>
      <sheetName val="DE"/>
      <sheetName val="AE"/>
      <sheetName val="EL"/>
      <sheetName val="DL"/>
      <sheetName val="AL"/>
      <sheetName val="ERP"/>
      <sheetName val="DRP"/>
      <sheetName val="ARP"/>
      <sheetName val="EGL"/>
      <sheetName val="DGL"/>
      <sheetName val="AGL"/>
      <sheetName val="EC"/>
      <sheetName val="DC"/>
      <sheetName val="AC"/>
      <sheetName val="EQ"/>
      <sheetName val="DQ"/>
      <sheetName val="AQ"/>
      <sheetName val="Listado PEp'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5">
          <cell r="R5" t="str">
            <v>SIRARI-E   -   SIR-E</v>
          </cell>
        </row>
        <row r="6">
          <cell r="S6" t="str">
            <v>L I Q U I D O S  EN BBLS</v>
          </cell>
          <cell r="Y6" t="str">
            <v>G A S    EN    MPC</v>
          </cell>
        </row>
        <row r="7">
          <cell r="R7" t="str">
            <v>MES</v>
          </cell>
          <cell r="S7" t="str">
            <v>PRO-</v>
          </cell>
          <cell r="T7" t="str">
            <v>PET.</v>
          </cell>
          <cell r="U7" t="str">
            <v>DENS.</v>
          </cell>
          <cell r="V7" t="str">
            <v>GASO-</v>
          </cell>
          <cell r="W7" t="str">
            <v>AGUA</v>
          </cell>
          <cell r="X7" t="str">
            <v>PET.</v>
          </cell>
          <cell r="Y7" t="str">
            <v>PRO-</v>
          </cell>
          <cell r="Z7" t="str">
            <v>INYEC-</v>
          </cell>
          <cell r="AA7" t="str">
            <v xml:space="preserve">ENT. </v>
          </cell>
          <cell r="AB7" t="str">
            <v>ENT.</v>
          </cell>
          <cell r="AC7" t="str">
            <v>LICUA-</v>
          </cell>
          <cell r="AD7" t="str">
            <v>GLP</v>
          </cell>
          <cell r="AE7" t="str">
            <v>COM-</v>
          </cell>
          <cell r="AF7" t="str">
            <v>RESI-</v>
          </cell>
          <cell r="AG7" t="str">
            <v>QUEMA-</v>
          </cell>
        </row>
        <row r="8">
          <cell r="S8" t="str">
            <v>DUC.</v>
          </cell>
          <cell r="T8" t="str">
            <v>COND.</v>
          </cell>
          <cell r="U8" t="str">
            <v>(º API)</v>
          </cell>
          <cell r="V8" t="str">
            <v>LINA</v>
          </cell>
          <cell r="X8" t="str">
            <v>ENT.</v>
          </cell>
          <cell r="Y8" t="str">
            <v>DUC.</v>
          </cell>
          <cell r="Z8" t="str">
            <v>CION</v>
          </cell>
          <cell r="AA8" t="str">
            <v>GASOD.</v>
          </cell>
          <cell r="AB8" t="str">
            <v>PROC.</v>
          </cell>
          <cell r="AC8" t="str">
            <v>BLES</v>
          </cell>
          <cell r="AD8" t="str">
            <v>MC</v>
          </cell>
          <cell r="AE8" t="str">
            <v>BUST.</v>
          </cell>
          <cell r="AF8" t="str">
            <v>DUAL</v>
          </cell>
          <cell r="AG8" t="str">
            <v>DO</v>
          </cell>
        </row>
        <row r="9">
          <cell r="R9" t="str">
            <v>ENE</v>
          </cell>
          <cell r="S9">
            <v>53825.883150000001</v>
          </cell>
          <cell r="T9">
            <v>49690</v>
          </cell>
          <cell r="U9">
            <v>64.5</v>
          </cell>
          <cell r="V9">
            <v>4135.8831499999997</v>
          </cell>
          <cell r="W9">
            <v>2218</v>
          </cell>
          <cell r="X9">
            <v>54090</v>
          </cell>
          <cell r="Y9">
            <v>1913363</v>
          </cell>
          <cell r="Z9">
            <v>1297361</v>
          </cell>
          <cell r="AA9">
            <v>557359</v>
          </cell>
          <cell r="AB9">
            <v>0</v>
          </cell>
          <cell r="AC9">
            <v>4294</v>
          </cell>
          <cell r="AD9">
            <v>2593.511</v>
          </cell>
          <cell r="AE9">
            <v>15351</v>
          </cell>
          <cell r="AF9">
            <v>0</v>
          </cell>
          <cell r="AG9">
            <v>38998</v>
          </cell>
        </row>
        <row r="10">
          <cell r="R10" t="str">
            <v>FEB</v>
          </cell>
          <cell r="S10">
            <v>49135.765339999998</v>
          </cell>
          <cell r="T10">
            <v>44653</v>
          </cell>
          <cell r="U10">
            <v>64.2</v>
          </cell>
          <cell r="V10">
            <v>4482.7653399999999</v>
          </cell>
          <cell r="W10">
            <v>2085</v>
          </cell>
          <cell r="X10">
            <v>48214</v>
          </cell>
          <cell r="Y10">
            <v>1726341</v>
          </cell>
          <cell r="Z10">
            <v>1081839</v>
          </cell>
          <cell r="AA10">
            <v>595825</v>
          </cell>
          <cell r="AB10">
            <v>0</v>
          </cell>
          <cell r="AC10">
            <v>3600</v>
          </cell>
          <cell r="AD10">
            <v>2735.13</v>
          </cell>
          <cell r="AE10">
            <v>14061</v>
          </cell>
          <cell r="AF10">
            <v>0</v>
          </cell>
          <cell r="AG10">
            <v>31016</v>
          </cell>
        </row>
        <row r="11">
          <cell r="R11" t="str">
            <v>MAR</v>
          </cell>
          <cell r="S11">
            <v>53543.982060000002</v>
          </cell>
          <cell r="T11">
            <v>48088</v>
          </cell>
          <cell r="U11">
            <v>64.8</v>
          </cell>
          <cell r="V11">
            <v>5455.9820600000003</v>
          </cell>
          <cell r="W11">
            <v>2561</v>
          </cell>
          <cell r="X11">
            <v>51876</v>
          </cell>
          <cell r="Y11">
            <v>1880847</v>
          </cell>
          <cell r="Z11">
            <v>1108530</v>
          </cell>
          <cell r="AA11">
            <v>719539</v>
          </cell>
          <cell r="AB11">
            <v>0</v>
          </cell>
          <cell r="AC11">
            <v>3940</v>
          </cell>
          <cell r="AD11">
            <v>3385.7164600000001</v>
          </cell>
          <cell r="AE11">
            <v>15085</v>
          </cell>
          <cell r="AF11">
            <v>0</v>
          </cell>
          <cell r="AG11">
            <v>33753</v>
          </cell>
        </row>
        <row r="12">
          <cell r="R12" t="str">
            <v>ABR</v>
          </cell>
          <cell r="S12">
            <v>50849.549590000002</v>
          </cell>
          <cell r="T12">
            <v>46070</v>
          </cell>
          <cell r="U12">
            <v>65.8</v>
          </cell>
          <cell r="V12">
            <v>4779.5495899999996</v>
          </cell>
          <cell r="W12">
            <v>2788</v>
          </cell>
          <cell r="X12">
            <v>48150</v>
          </cell>
          <cell r="Y12">
            <v>1839664</v>
          </cell>
          <cell r="Z12">
            <v>1137958</v>
          </cell>
          <cell r="AA12">
            <v>656305</v>
          </cell>
          <cell r="AB12">
            <v>0</v>
          </cell>
          <cell r="AC12">
            <v>3911</v>
          </cell>
          <cell r="AD12">
            <v>3101.18037</v>
          </cell>
          <cell r="AE12">
            <v>15400</v>
          </cell>
          <cell r="AF12">
            <v>642719.46649999998</v>
          </cell>
          <cell r="AG12">
            <v>26090</v>
          </cell>
        </row>
        <row r="13">
          <cell r="R13" t="str">
            <v>MAY</v>
          </cell>
          <cell r="S13">
            <v>50533.117769698518</v>
          </cell>
          <cell r="T13">
            <v>45746</v>
          </cell>
          <cell r="U13">
            <v>66.7</v>
          </cell>
          <cell r="V13">
            <v>4787.1177696985178</v>
          </cell>
          <cell r="W13">
            <v>3089</v>
          </cell>
          <cell r="X13">
            <v>50901</v>
          </cell>
          <cell r="Y13">
            <v>1833431</v>
          </cell>
          <cell r="Z13">
            <v>1136762</v>
          </cell>
          <cell r="AA13">
            <v>644103</v>
          </cell>
          <cell r="AB13">
            <v>0</v>
          </cell>
          <cell r="AC13">
            <v>3849</v>
          </cell>
          <cell r="AD13">
            <v>2978.228759579365</v>
          </cell>
          <cell r="AE13">
            <v>16818</v>
          </cell>
          <cell r="AF13">
            <v>631175.85279000003</v>
          </cell>
          <cell r="AG13">
            <v>31899</v>
          </cell>
        </row>
        <row r="14">
          <cell r="R14" t="str">
            <v>JUN</v>
          </cell>
          <cell r="S14">
            <v>46575.988667855083</v>
          </cell>
          <cell r="T14">
            <v>41662</v>
          </cell>
          <cell r="U14">
            <v>66.400000000000006</v>
          </cell>
          <cell r="V14">
            <v>4913.988667855082</v>
          </cell>
          <cell r="W14">
            <v>3110</v>
          </cell>
          <cell r="X14">
            <v>41984</v>
          </cell>
          <cell r="Y14">
            <v>1704218</v>
          </cell>
          <cell r="Z14">
            <v>1002298</v>
          </cell>
          <cell r="AA14">
            <v>652009</v>
          </cell>
          <cell r="AB14">
            <v>0</v>
          </cell>
          <cell r="AC14">
            <v>3563</v>
          </cell>
          <cell r="AD14">
            <v>3060.4784999228082</v>
          </cell>
          <cell r="AE14">
            <v>15698</v>
          </cell>
          <cell r="AF14">
            <v>638505.89361000003</v>
          </cell>
          <cell r="AG14">
            <v>30650</v>
          </cell>
        </row>
        <row r="15">
          <cell r="R15" t="str">
            <v>JUL</v>
          </cell>
          <cell r="S15">
            <v>45902.129570959267</v>
          </cell>
          <cell r="T15">
            <v>42892</v>
          </cell>
          <cell r="U15">
            <v>66.8</v>
          </cell>
          <cell r="V15">
            <v>3010.1295709592632</v>
          </cell>
          <cell r="W15">
            <v>3020</v>
          </cell>
          <cell r="X15">
            <v>46507</v>
          </cell>
          <cell r="Y15">
            <v>1779671</v>
          </cell>
          <cell r="Z15">
            <v>1299294</v>
          </cell>
          <cell r="AA15">
            <v>425706</v>
          </cell>
          <cell r="AB15">
            <v>0</v>
          </cell>
          <cell r="AC15">
            <v>3834</v>
          </cell>
          <cell r="AD15">
            <v>2007.5267291820314</v>
          </cell>
          <cell r="AE15">
            <v>19357</v>
          </cell>
          <cell r="AF15">
            <v>417076.93938000005</v>
          </cell>
          <cell r="AG15">
            <v>31480</v>
          </cell>
        </row>
        <row r="16">
          <cell r="R16" t="str">
            <v>AGO</v>
          </cell>
          <cell r="S16">
            <v>46244.825384721524</v>
          </cell>
          <cell r="T16">
            <v>42331</v>
          </cell>
          <cell r="U16">
            <v>65.3</v>
          </cell>
          <cell r="V16">
            <v>3913.8253847215242</v>
          </cell>
          <cell r="W16">
            <v>2741</v>
          </cell>
          <cell r="X16">
            <v>45898</v>
          </cell>
          <cell r="Y16">
            <v>1704236</v>
          </cell>
          <cell r="Z16">
            <v>1103555</v>
          </cell>
          <cell r="AA16">
            <v>545250</v>
          </cell>
          <cell r="AB16">
            <v>0</v>
          </cell>
          <cell r="AC16">
            <v>3874</v>
          </cell>
          <cell r="AD16">
            <v>2572.2661521005352</v>
          </cell>
          <cell r="AE16">
            <v>18165</v>
          </cell>
          <cell r="AF16">
            <v>534203.23499999999</v>
          </cell>
          <cell r="AG16">
            <v>33392</v>
          </cell>
        </row>
        <row r="17">
          <cell r="R17" t="str">
            <v>SEP</v>
          </cell>
          <cell r="S17">
            <v>39041.51</v>
          </cell>
          <cell r="T17">
            <v>35069</v>
          </cell>
          <cell r="U17">
            <v>65.400000000000006</v>
          </cell>
          <cell r="V17">
            <v>3972.51</v>
          </cell>
          <cell r="W17">
            <v>1867</v>
          </cell>
          <cell r="X17">
            <v>42914</v>
          </cell>
          <cell r="Y17">
            <v>1461557.436884047</v>
          </cell>
          <cell r="Z17">
            <v>904222</v>
          </cell>
          <cell r="AA17">
            <v>506646</v>
          </cell>
          <cell r="AB17">
            <v>0</v>
          </cell>
          <cell r="AC17">
            <v>2962.4809177586271</v>
          </cell>
          <cell r="AD17">
            <v>2546.58</v>
          </cell>
          <cell r="AE17">
            <v>14604.147409242847</v>
          </cell>
          <cell r="AF17">
            <v>521696.0146830593</v>
          </cell>
          <cell r="AG17">
            <v>33122.808557045631</v>
          </cell>
        </row>
        <row r="18">
          <cell r="R18" t="str">
            <v>OCT</v>
          </cell>
          <cell r="S18">
            <v>39672.86</v>
          </cell>
          <cell r="T18">
            <v>35167</v>
          </cell>
          <cell r="U18">
            <v>65.400000000000006</v>
          </cell>
          <cell r="V18">
            <v>4505.8599999999997</v>
          </cell>
          <cell r="W18">
            <v>2062</v>
          </cell>
          <cell r="X18">
            <v>42111</v>
          </cell>
          <cell r="Y18">
            <v>1523946.9279424369</v>
          </cell>
          <cell r="Z18">
            <v>870099</v>
          </cell>
          <cell r="AA18">
            <v>578728</v>
          </cell>
          <cell r="AB18">
            <v>0</v>
          </cell>
          <cell r="AC18">
            <v>2942.9942386850898</v>
          </cell>
          <cell r="AD18">
            <v>2466.0500000000002</v>
          </cell>
          <cell r="AE18">
            <v>15095.562115033181</v>
          </cell>
          <cell r="AF18">
            <v>573338.70165759709</v>
          </cell>
          <cell r="AG18">
            <v>57081.371588718648</v>
          </cell>
        </row>
        <row r="19">
          <cell r="R19" t="str">
            <v>NOV</v>
          </cell>
          <cell r="S19">
            <v>37002.07</v>
          </cell>
          <cell r="T19">
            <v>33181</v>
          </cell>
          <cell r="U19">
            <v>65.3</v>
          </cell>
          <cell r="V19">
            <v>3821.07</v>
          </cell>
          <cell r="W19">
            <v>2692</v>
          </cell>
          <cell r="X19">
            <v>43305</v>
          </cell>
          <cell r="Y19">
            <v>1455812.5802817987</v>
          </cell>
          <cell r="Z19">
            <v>916574</v>
          </cell>
          <cell r="AA19">
            <v>506128</v>
          </cell>
          <cell r="AB19">
            <v>0</v>
          </cell>
          <cell r="AC19">
            <v>3165.6317959303065</v>
          </cell>
          <cell r="AD19">
            <v>2227.25</v>
          </cell>
          <cell r="AE19">
            <v>16313.805820313148</v>
          </cell>
          <cell r="AF19">
            <v>483392.73023999995</v>
          </cell>
          <cell r="AG19">
            <v>13631.142665555513</v>
          </cell>
        </row>
        <row r="20">
          <cell r="R20" t="str">
            <v>DIC</v>
          </cell>
          <cell r="S20">
            <v>0</v>
          </cell>
          <cell r="T20">
            <v>0</v>
          </cell>
          <cell r="U20">
            <v>0</v>
          </cell>
          <cell r="V20">
            <v>0</v>
          </cell>
          <cell r="W20">
            <v>0</v>
          </cell>
          <cell r="X20">
            <v>0</v>
          </cell>
          <cell r="Y20">
            <v>1455812.5802817987</v>
          </cell>
          <cell r="Z20">
            <v>916574</v>
          </cell>
          <cell r="AA20">
            <v>506128</v>
          </cell>
          <cell r="AB20">
            <v>0</v>
          </cell>
          <cell r="AC20">
            <v>3165.6317959303065</v>
          </cell>
          <cell r="AD20">
            <v>2227.25</v>
          </cell>
          <cell r="AE20">
            <v>16313.805820313148</v>
          </cell>
          <cell r="AF20">
            <v>483392.73023999995</v>
          </cell>
          <cell r="AG20">
            <v>13631.142665555513</v>
          </cell>
        </row>
        <row r="21">
          <cell r="R21" t="str">
            <v>TOTAL</v>
          </cell>
          <cell r="S21">
            <v>512327.68153323437</v>
          </cell>
          <cell r="T21">
            <v>464549</v>
          </cell>
          <cell r="U21">
            <v>60.04999999999999</v>
          </cell>
          <cell r="V21">
            <v>47778.68153323439</v>
          </cell>
          <cell r="W21">
            <v>28233</v>
          </cell>
          <cell r="X21">
            <v>515950</v>
          </cell>
          <cell r="Y21">
            <v>20278900.525390081</v>
          </cell>
          <cell r="Z21">
            <v>12775066</v>
          </cell>
          <cell r="AA21">
            <v>6893726</v>
          </cell>
          <cell r="AB21">
            <v>0</v>
          </cell>
          <cell r="AC21">
            <v>43101.738748304328</v>
          </cell>
          <cell r="AD21">
            <v>31901.16797078474</v>
          </cell>
          <cell r="AE21">
            <v>192262.3211649023</v>
          </cell>
          <cell r="AF21">
            <v>4925501.5641006567</v>
          </cell>
          <cell r="AG21">
            <v>374744.46547687537</v>
          </cell>
        </row>
        <row r="23">
          <cell r="R23" t="str">
            <v>SIRARI-E   -   PLANTA</v>
          </cell>
        </row>
        <row r="24">
          <cell r="S24" t="str">
            <v>L I Q U I D O S  EN BBLS</v>
          </cell>
          <cell r="Y24" t="str">
            <v>G A S    EN    MPC</v>
          </cell>
        </row>
        <row r="25">
          <cell r="R25" t="str">
            <v>MES</v>
          </cell>
          <cell r="S25" t="str">
            <v>PRO-</v>
          </cell>
          <cell r="T25" t="str">
            <v>PET.</v>
          </cell>
          <cell r="U25" t="str">
            <v>DENS.</v>
          </cell>
          <cell r="V25" t="str">
            <v>GASO-</v>
          </cell>
          <cell r="W25" t="str">
            <v>AGUA</v>
          </cell>
          <cell r="X25" t="str">
            <v>PET.</v>
          </cell>
          <cell r="Y25" t="str">
            <v>PRO-</v>
          </cell>
          <cell r="Z25" t="str">
            <v>INYEC-</v>
          </cell>
          <cell r="AA25" t="str">
            <v xml:space="preserve">ENT. </v>
          </cell>
          <cell r="AB25" t="str">
            <v>ENT.</v>
          </cell>
          <cell r="AC25" t="str">
            <v>LICUA-</v>
          </cell>
          <cell r="AD25" t="str">
            <v>GLP</v>
          </cell>
          <cell r="AE25" t="str">
            <v>COM-</v>
          </cell>
          <cell r="AF25" t="str">
            <v>RESI-</v>
          </cell>
          <cell r="AG25" t="str">
            <v>QUEMA-</v>
          </cell>
        </row>
        <row r="26">
          <cell r="S26" t="str">
            <v>DUC.</v>
          </cell>
          <cell r="T26" t="str">
            <v>COND.</v>
          </cell>
          <cell r="U26" t="str">
            <v>(º API)</v>
          </cell>
          <cell r="V26" t="str">
            <v>LINA</v>
          </cell>
          <cell r="X26" t="str">
            <v>ENT.</v>
          </cell>
          <cell r="Y26" t="str">
            <v>DUC.</v>
          </cell>
          <cell r="Z26" t="str">
            <v>CION</v>
          </cell>
          <cell r="AA26" t="str">
            <v>GASOD.</v>
          </cell>
          <cell r="AB26" t="str">
            <v>PROC.</v>
          </cell>
          <cell r="AC26" t="str">
            <v>BLES</v>
          </cell>
          <cell r="AD26" t="str">
            <v>MC</v>
          </cell>
          <cell r="AE26" t="str">
            <v>BUST.</v>
          </cell>
          <cell r="AF26" t="str">
            <v>DUAL</v>
          </cell>
          <cell r="AG26" t="str">
            <v>DO</v>
          </cell>
        </row>
        <row r="27">
          <cell r="R27" t="str">
            <v>ENE</v>
          </cell>
          <cell r="S27">
            <v>4059</v>
          </cell>
          <cell r="T27">
            <v>0</v>
          </cell>
          <cell r="U27">
            <v>0</v>
          </cell>
          <cell r="V27">
            <v>4059</v>
          </cell>
          <cell r="W27">
            <v>0</v>
          </cell>
          <cell r="X27">
            <v>0</v>
          </cell>
          <cell r="Y27">
            <v>0</v>
          </cell>
          <cell r="Z27">
            <v>0</v>
          </cell>
          <cell r="AA27">
            <v>0</v>
          </cell>
          <cell r="AB27">
            <v>0</v>
          </cell>
          <cell r="AC27">
            <v>0</v>
          </cell>
          <cell r="AD27">
            <v>0</v>
          </cell>
          <cell r="AE27">
            <v>0</v>
          </cell>
          <cell r="AF27">
            <v>546039.03799999994</v>
          </cell>
          <cell r="AG27">
            <v>0</v>
          </cell>
        </row>
        <row r="28">
          <cell r="R28" t="str">
            <v>FEB</v>
          </cell>
          <cell r="S28">
            <v>3387</v>
          </cell>
          <cell r="T28">
            <v>0</v>
          </cell>
          <cell r="U28">
            <v>0</v>
          </cell>
          <cell r="V28">
            <v>3387</v>
          </cell>
          <cell r="W28">
            <v>0</v>
          </cell>
          <cell r="X28">
            <v>0</v>
          </cell>
          <cell r="Y28">
            <v>0</v>
          </cell>
          <cell r="Z28">
            <v>0</v>
          </cell>
          <cell r="AA28">
            <v>0</v>
          </cell>
          <cell r="AB28">
            <v>0</v>
          </cell>
          <cell r="AC28">
            <v>0</v>
          </cell>
          <cell r="AD28">
            <v>0</v>
          </cell>
          <cell r="AE28">
            <v>0</v>
          </cell>
          <cell r="AF28">
            <v>583813.16799999995</v>
          </cell>
          <cell r="AG28">
            <v>0</v>
          </cell>
        </row>
        <row r="29">
          <cell r="R29" t="str">
            <v>MAR</v>
          </cell>
          <cell r="S29">
            <v>3734</v>
          </cell>
          <cell r="T29">
            <v>0</v>
          </cell>
          <cell r="U29">
            <v>0</v>
          </cell>
          <cell r="V29">
            <v>3734</v>
          </cell>
          <cell r="W29">
            <v>0</v>
          </cell>
          <cell r="X29">
            <v>0</v>
          </cell>
          <cell r="Y29">
            <v>0</v>
          </cell>
          <cell r="Z29">
            <v>0</v>
          </cell>
          <cell r="AA29">
            <v>0</v>
          </cell>
          <cell r="AB29">
            <v>0</v>
          </cell>
          <cell r="AC29">
            <v>0</v>
          </cell>
          <cell r="AD29">
            <v>0</v>
          </cell>
          <cell r="AE29">
            <v>0</v>
          </cell>
          <cell r="AF29">
            <v>704644.54269999999</v>
          </cell>
          <cell r="AG29">
            <v>0</v>
          </cell>
        </row>
        <row r="30">
          <cell r="R30" t="str">
            <v>ABR</v>
          </cell>
          <cell r="S30">
            <v>3689</v>
          </cell>
          <cell r="T30">
            <v>0</v>
          </cell>
          <cell r="U30">
            <v>0</v>
          </cell>
          <cell r="V30">
            <v>3689</v>
          </cell>
          <cell r="W30">
            <v>0</v>
          </cell>
          <cell r="X30">
            <v>0</v>
          </cell>
          <cell r="Y30">
            <v>0</v>
          </cell>
          <cell r="Z30">
            <v>0</v>
          </cell>
          <cell r="AA30">
            <v>0</v>
          </cell>
          <cell r="AB30">
            <v>0</v>
          </cell>
          <cell r="AC30">
            <v>0</v>
          </cell>
          <cell r="AD30">
            <v>0</v>
          </cell>
          <cell r="AE30">
            <v>0</v>
          </cell>
          <cell r="AF30">
            <v>0</v>
          </cell>
          <cell r="AG30">
            <v>0</v>
          </cell>
        </row>
        <row r="31">
          <cell r="R31" t="str">
            <v>MAY</v>
          </cell>
          <cell r="S31">
            <v>3606</v>
          </cell>
          <cell r="T31">
            <v>0</v>
          </cell>
          <cell r="U31">
            <v>0</v>
          </cell>
          <cell r="V31">
            <v>3606</v>
          </cell>
          <cell r="W31">
            <v>0</v>
          </cell>
          <cell r="X31">
            <v>0</v>
          </cell>
          <cell r="Y31">
            <v>0</v>
          </cell>
          <cell r="Z31">
            <v>0</v>
          </cell>
          <cell r="AA31">
            <v>0</v>
          </cell>
          <cell r="AB31">
            <v>0</v>
          </cell>
          <cell r="AC31">
            <v>0</v>
          </cell>
          <cell r="AD31">
            <v>0</v>
          </cell>
          <cell r="AE31">
            <v>0</v>
          </cell>
          <cell r="AF31">
            <v>0</v>
          </cell>
          <cell r="AG31">
            <v>0</v>
          </cell>
        </row>
        <row r="32">
          <cell r="R32" t="str">
            <v>JUN</v>
          </cell>
          <cell r="S32">
            <v>3335</v>
          </cell>
          <cell r="T32">
            <v>0</v>
          </cell>
          <cell r="U32">
            <v>0</v>
          </cell>
          <cell r="V32">
            <v>3335</v>
          </cell>
          <cell r="W32">
            <v>0</v>
          </cell>
          <cell r="X32">
            <v>0</v>
          </cell>
          <cell r="Y32">
            <v>0</v>
          </cell>
          <cell r="Z32">
            <v>0</v>
          </cell>
          <cell r="AA32">
            <v>0</v>
          </cell>
          <cell r="AB32">
            <v>0</v>
          </cell>
          <cell r="AC32">
            <v>0</v>
          </cell>
          <cell r="AD32">
            <v>0</v>
          </cell>
          <cell r="AE32">
            <v>0</v>
          </cell>
          <cell r="AF32">
            <v>0</v>
          </cell>
          <cell r="AG32">
            <v>0</v>
          </cell>
        </row>
        <row r="33">
          <cell r="R33" t="str">
            <v>JUL</v>
          </cell>
          <cell r="S33">
            <v>3610</v>
          </cell>
          <cell r="T33">
            <v>0</v>
          </cell>
          <cell r="U33">
            <v>0</v>
          </cell>
          <cell r="V33">
            <v>3610</v>
          </cell>
          <cell r="W33">
            <v>0</v>
          </cell>
          <cell r="X33">
            <v>0</v>
          </cell>
          <cell r="Y33">
            <v>0</v>
          </cell>
          <cell r="Z33">
            <v>0</v>
          </cell>
          <cell r="AA33">
            <v>0</v>
          </cell>
          <cell r="AB33" t="str">
            <v xml:space="preserve"> </v>
          </cell>
          <cell r="AC33">
            <v>0</v>
          </cell>
          <cell r="AD33">
            <v>0</v>
          </cell>
          <cell r="AE33">
            <v>0</v>
          </cell>
          <cell r="AF33">
            <v>0</v>
          </cell>
          <cell r="AG33">
            <v>0</v>
          </cell>
        </row>
        <row r="34">
          <cell r="R34" t="str">
            <v>AGO</v>
          </cell>
          <cell r="S34">
            <v>3661</v>
          </cell>
          <cell r="T34">
            <v>0</v>
          </cell>
          <cell r="U34">
            <v>0</v>
          </cell>
          <cell r="V34">
            <v>3661</v>
          </cell>
          <cell r="W34">
            <v>0</v>
          </cell>
          <cell r="X34">
            <v>0</v>
          </cell>
          <cell r="Y34">
            <v>0</v>
          </cell>
          <cell r="Z34">
            <v>0</v>
          </cell>
          <cell r="AA34">
            <v>0</v>
          </cell>
          <cell r="AB34">
            <v>0</v>
          </cell>
          <cell r="AC34">
            <v>0</v>
          </cell>
          <cell r="AD34">
            <v>0</v>
          </cell>
          <cell r="AE34">
            <v>0</v>
          </cell>
          <cell r="AF34">
            <v>0</v>
          </cell>
          <cell r="AG34">
            <v>0</v>
          </cell>
        </row>
        <row r="35">
          <cell r="R35" t="str">
            <v>SEP</v>
          </cell>
          <cell r="S35">
            <v>2792.9902261765751</v>
          </cell>
          <cell r="T35">
            <v>0</v>
          </cell>
          <cell r="U35">
            <v>0</v>
          </cell>
          <cell r="V35">
            <v>2792.9902261765751</v>
          </cell>
          <cell r="W35">
            <v>0</v>
          </cell>
          <cell r="X35">
            <v>0</v>
          </cell>
          <cell r="Y35">
            <v>0</v>
          </cell>
          <cell r="Z35">
            <v>0</v>
          </cell>
          <cell r="AA35">
            <v>0</v>
          </cell>
          <cell r="AB35">
            <v>0</v>
          </cell>
          <cell r="AC35">
            <v>0</v>
          </cell>
          <cell r="AD35">
            <v>0</v>
          </cell>
          <cell r="AE35">
            <v>0</v>
          </cell>
          <cell r="AF35">
            <v>0</v>
          </cell>
          <cell r="AG35">
            <v>0</v>
          </cell>
        </row>
        <row r="36">
          <cell r="R36" t="str">
            <v>OCT</v>
          </cell>
          <cell r="S36">
            <v>2776.7695640926913</v>
          </cell>
          <cell r="T36">
            <v>0</v>
          </cell>
          <cell r="U36">
            <v>0</v>
          </cell>
          <cell r="V36">
            <v>2776.7695640926913</v>
          </cell>
          <cell r="W36">
            <v>0</v>
          </cell>
          <cell r="X36">
            <v>0</v>
          </cell>
          <cell r="Y36">
            <v>0</v>
          </cell>
          <cell r="Z36">
            <v>0</v>
          </cell>
          <cell r="AA36">
            <v>0</v>
          </cell>
          <cell r="AB36">
            <v>0</v>
          </cell>
          <cell r="AC36">
            <v>0</v>
          </cell>
          <cell r="AD36">
            <v>0</v>
          </cell>
          <cell r="AE36">
            <v>0</v>
          </cell>
          <cell r="AF36">
            <v>0</v>
          </cell>
          <cell r="AG36">
            <v>0</v>
          </cell>
        </row>
        <row r="37">
          <cell r="R37" t="str">
            <v>NOV</v>
          </cell>
          <cell r="S37">
            <v>2968.3377669115253</v>
          </cell>
          <cell r="T37">
            <v>0</v>
          </cell>
          <cell r="U37">
            <v>0</v>
          </cell>
          <cell r="V37">
            <v>2968.3377669115253</v>
          </cell>
          <cell r="W37">
            <v>0</v>
          </cell>
          <cell r="X37">
            <v>0</v>
          </cell>
          <cell r="Y37">
            <v>0</v>
          </cell>
          <cell r="Z37">
            <v>0</v>
          </cell>
          <cell r="AA37">
            <v>0</v>
          </cell>
          <cell r="AD37">
            <v>0</v>
          </cell>
          <cell r="AF37">
            <v>0</v>
          </cell>
        </row>
        <row r="38">
          <cell r="R38" t="str">
            <v>DIC</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row>
        <row r="39">
          <cell r="R39" t="str">
            <v>TOTAL</v>
          </cell>
          <cell r="S39">
            <v>37619.097557180794</v>
          </cell>
          <cell r="T39">
            <v>0</v>
          </cell>
          <cell r="U39">
            <v>0</v>
          </cell>
          <cell r="V39">
            <v>37619.097557180794</v>
          </cell>
          <cell r="W39">
            <v>0</v>
          </cell>
          <cell r="X39">
            <v>0</v>
          </cell>
          <cell r="Y39">
            <v>0</v>
          </cell>
          <cell r="Z39">
            <v>0</v>
          </cell>
          <cell r="AA39">
            <v>0</v>
          </cell>
          <cell r="AB39">
            <v>0</v>
          </cell>
          <cell r="AC39">
            <v>0</v>
          </cell>
          <cell r="AD39">
            <v>0</v>
          </cell>
          <cell r="AE39">
            <v>0</v>
          </cell>
          <cell r="AF39">
            <v>1834496.7486999999</v>
          </cell>
          <cell r="AG39">
            <v>0</v>
          </cell>
        </row>
        <row r="41">
          <cell r="R41" t="str">
            <v>SIRARI-N   -   SIR-N</v>
          </cell>
        </row>
        <row r="42">
          <cell r="S42" t="str">
            <v>L I Q U I D O S  EN BBLS</v>
          </cell>
          <cell r="Y42" t="str">
            <v>G A S    EN    MPC</v>
          </cell>
        </row>
        <row r="43">
          <cell r="R43" t="str">
            <v>MES</v>
          </cell>
          <cell r="S43" t="str">
            <v>PRO-</v>
          </cell>
          <cell r="T43" t="str">
            <v>PET.</v>
          </cell>
          <cell r="U43" t="str">
            <v>DENS.</v>
          </cell>
          <cell r="V43" t="str">
            <v>GASO-</v>
          </cell>
          <cell r="W43" t="str">
            <v>AGUA</v>
          </cell>
          <cell r="X43" t="str">
            <v>PET.</v>
          </cell>
          <cell r="Y43" t="str">
            <v>PRO-</v>
          </cell>
          <cell r="Z43" t="str">
            <v>INYEC-</v>
          </cell>
          <cell r="AA43" t="str">
            <v xml:space="preserve">ENT. </v>
          </cell>
          <cell r="AB43" t="str">
            <v>ENT.</v>
          </cell>
          <cell r="AC43" t="str">
            <v>LICUA-</v>
          </cell>
          <cell r="AD43" t="str">
            <v>GLP</v>
          </cell>
          <cell r="AE43" t="str">
            <v>COM-</v>
          </cell>
          <cell r="AF43" t="str">
            <v>RESI-</v>
          </cell>
          <cell r="AG43" t="str">
            <v>QUEMA-</v>
          </cell>
        </row>
        <row r="44">
          <cell r="S44" t="str">
            <v>DUC.</v>
          </cell>
          <cell r="T44" t="str">
            <v>COND.</v>
          </cell>
          <cell r="U44" t="str">
            <v>(º API)</v>
          </cell>
          <cell r="V44" t="str">
            <v>LINA</v>
          </cell>
          <cell r="X44" t="str">
            <v>ENT.</v>
          </cell>
          <cell r="Y44" t="str">
            <v>DUC.</v>
          </cell>
          <cell r="Z44" t="str">
            <v>CION</v>
          </cell>
          <cell r="AA44" t="str">
            <v>GASOD.</v>
          </cell>
          <cell r="AB44" t="str">
            <v>PROC.</v>
          </cell>
          <cell r="AC44" t="str">
            <v>BLES</v>
          </cell>
          <cell r="AD44" t="str">
            <v>MC</v>
          </cell>
          <cell r="AE44" t="str">
            <v>BUST.</v>
          </cell>
          <cell r="AF44" t="str">
            <v>DUAL</v>
          </cell>
          <cell r="AG44" t="str">
            <v>DO</v>
          </cell>
        </row>
        <row r="45">
          <cell r="R45" t="str">
            <v>ENE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row>
        <row r="46">
          <cell r="R46" t="str">
            <v>FEB</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R47" t="str">
            <v>MAR</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R48" t="str">
            <v>ABR</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row>
        <row r="49">
          <cell r="R49" t="str">
            <v>MAY</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R50" t="str">
            <v>JUN</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row>
        <row r="51">
          <cell r="R51" t="str">
            <v>JUL</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row>
        <row r="52">
          <cell r="R52" t="str">
            <v>AGO</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row>
        <row r="53">
          <cell r="R53" t="str">
            <v>SEP</v>
          </cell>
          <cell r="S53">
            <v>5051.8100000000004</v>
          </cell>
          <cell r="T53">
            <v>4618</v>
          </cell>
          <cell r="U53">
            <v>65.400000000000006</v>
          </cell>
          <cell r="V53">
            <v>433.81</v>
          </cell>
          <cell r="W53">
            <v>0</v>
          </cell>
          <cell r="X53">
            <v>0</v>
          </cell>
          <cell r="Y53">
            <v>159609.56311595289</v>
          </cell>
          <cell r="Z53">
            <v>69766</v>
          </cell>
          <cell r="AA53">
            <v>84308</v>
          </cell>
          <cell r="AB53">
            <v>0</v>
          </cell>
          <cell r="AC53">
            <v>323.51908224137304</v>
          </cell>
          <cell r="AD53">
            <v>278.10000000000002</v>
          </cell>
          <cell r="AE53">
            <v>1594.852590757152</v>
          </cell>
          <cell r="AF53">
            <v>56972.051656940581</v>
          </cell>
          <cell r="AG53">
            <v>3617.1914429543658</v>
          </cell>
        </row>
        <row r="54">
          <cell r="R54" t="str">
            <v>OCT</v>
          </cell>
          <cell r="S54">
            <v>4921.7299999999996</v>
          </cell>
          <cell r="T54">
            <v>4467</v>
          </cell>
          <cell r="U54">
            <v>65.400000000000006</v>
          </cell>
          <cell r="V54">
            <v>454.73</v>
          </cell>
          <cell r="W54">
            <v>0</v>
          </cell>
          <cell r="X54">
            <v>0</v>
          </cell>
          <cell r="Y54">
            <v>153795.07205756308</v>
          </cell>
          <cell r="Z54">
            <v>63727</v>
          </cell>
          <cell r="AA54">
            <v>82487</v>
          </cell>
          <cell r="AB54">
            <v>0</v>
          </cell>
          <cell r="AC54">
            <v>297.00576131491016</v>
          </cell>
          <cell r="AD54">
            <v>248.87</v>
          </cell>
          <cell r="AE54">
            <v>1523.4378849668185</v>
          </cell>
          <cell r="AF54">
            <v>57861.104632402858</v>
          </cell>
          <cell r="AG54">
            <v>5760.6284112813537</v>
          </cell>
        </row>
        <row r="55">
          <cell r="R55" t="str">
            <v>NOV</v>
          </cell>
          <cell r="S55">
            <v>5271.12</v>
          </cell>
          <cell r="T55">
            <v>4812</v>
          </cell>
          <cell r="U55">
            <v>65.3</v>
          </cell>
          <cell r="V55">
            <v>459.12</v>
          </cell>
          <cell r="W55">
            <v>0</v>
          </cell>
          <cell r="X55">
            <v>0</v>
          </cell>
          <cell r="Y55">
            <v>174924.41971820104</v>
          </cell>
          <cell r="Z55">
            <v>69080</v>
          </cell>
          <cell r="AA55">
            <v>101866</v>
          </cell>
          <cell r="AB55">
            <v>0</v>
          </cell>
          <cell r="AC55">
            <v>380.3682040696936</v>
          </cell>
          <cell r="AD55">
            <v>267.62</v>
          </cell>
          <cell r="AE55">
            <v>1960.1941796868532</v>
          </cell>
          <cell r="AF55">
            <v>97290.179280000011</v>
          </cell>
          <cell r="AG55">
            <v>1637.8573344444874</v>
          </cell>
        </row>
        <row r="56">
          <cell r="R56" t="str">
            <v>DIC</v>
          </cell>
          <cell r="S56">
            <v>0</v>
          </cell>
          <cell r="T56">
            <v>0</v>
          </cell>
          <cell r="U56">
            <v>0</v>
          </cell>
          <cell r="V56">
            <v>0</v>
          </cell>
          <cell r="W56">
            <v>0</v>
          </cell>
          <cell r="X56">
            <v>0</v>
          </cell>
          <cell r="Y56">
            <v>174924.41971820104</v>
          </cell>
          <cell r="Z56">
            <v>69080</v>
          </cell>
          <cell r="AA56">
            <v>101866</v>
          </cell>
          <cell r="AB56">
            <v>0</v>
          </cell>
          <cell r="AC56">
            <v>380.3682040696936</v>
          </cell>
          <cell r="AD56">
            <v>267.62</v>
          </cell>
          <cell r="AE56">
            <v>1960.1941796868532</v>
          </cell>
          <cell r="AF56">
            <v>97290.179280000011</v>
          </cell>
          <cell r="AG56">
            <v>1637.8573344444874</v>
          </cell>
        </row>
        <row r="57">
          <cell r="R57" t="str">
            <v>TOTAL</v>
          </cell>
          <cell r="S57">
            <v>15244.66</v>
          </cell>
          <cell r="T57">
            <v>13897</v>
          </cell>
          <cell r="U57">
            <v>98.050000000000011</v>
          </cell>
          <cell r="V57">
            <v>1347.6599999999999</v>
          </cell>
          <cell r="W57">
            <v>0</v>
          </cell>
          <cell r="X57">
            <v>0</v>
          </cell>
          <cell r="Y57">
            <v>663253.47460991808</v>
          </cell>
          <cell r="Z57">
            <v>271653</v>
          </cell>
          <cell r="AA57">
            <v>370527</v>
          </cell>
          <cell r="AB57">
            <v>0</v>
          </cell>
          <cell r="AC57">
            <v>1381.2612516956704</v>
          </cell>
          <cell r="AD57">
            <v>1062.21</v>
          </cell>
          <cell r="AE57">
            <v>7038.6788350976767</v>
          </cell>
          <cell r="AF57">
            <v>309413.51484934345</v>
          </cell>
          <cell r="AG57">
            <v>12653.534523124694</v>
          </cell>
        </row>
        <row r="59">
          <cell r="R59" t="str">
            <v>SIRARI-N   -   PLANTA</v>
          </cell>
        </row>
        <row r="60">
          <cell r="S60" t="str">
            <v>L I Q U I D O S  EN BBLS</v>
          </cell>
          <cell r="Y60" t="str">
            <v>G A S    EN    MPC</v>
          </cell>
        </row>
        <row r="61">
          <cell r="R61" t="str">
            <v>MES</v>
          </cell>
          <cell r="S61" t="str">
            <v>PRO-</v>
          </cell>
          <cell r="T61" t="str">
            <v>PET.</v>
          </cell>
          <cell r="U61" t="str">
            <v>DENS.</v>
          </cell>
          <cell r="V61" t="str">
            <v>GASO-</v>
          </cell>
          <cell r="W61" t="str">
            <v>AGUA</v>
          </cell>
          <cell r="X61" t="str">
            <v>PET.</v>
          </cell>
          <cell r="Y61" t="str">
            <v>PRO-</v>
          </cell>
          <cell r="Z61" t="str">
            <v>INYEC-</v>
          </cell>
          <cell r="AA61" t="str">
            <v xml:space="preserve">ENT. </v>
          </cell>
          <cell r="AB61" t="str">
            <v>ENT.</v>
          </cell>
          <cell r="AC61" t="str">
            <v>LICUA-</v>
          </cell>
          <cell r="AD61" t="str">
            <v>GLP</v>
          </cell>
          <cell r="AE61" t="str">
            <v>COM-</v>
          </cell>
          <cell r="AF61" t="str">
            <v>RESI-</v>
          </cell>
          <cell r="AG61" t="str">
            <v>QUEMA-</v>
          </cell>
        </row>
        <row r="62">
          <cell r="S62" t="str">
            <v>DUC.</v>
          </cell>
          <cell r="T62" t="str">
            <v>COND.</v>
          </cell>
          <cell r="U62" t="str">
            <v>(º API)</v>
          </cell>
          <cell r="V62" t="str">
            <v>LINA</v>
          </cell>
          <cell r="X62" t="str">
            <v>ENT.</v>
          </cell>
          <cell r="Y62" t="str">
            <v>DUC.</v>
          </cell>
          <cell r="Z62" t="str">
            <v>CION</v>
          </cell>
          <cell r="AA62" t="str">
            <v>GASOD.</v>
          </cell>
          <cell r="AB62" t="str">
            <v>PROC.</v>
          </cell>
          <cell r="AC62" t="str">
            <v>BLES</v>
          </cell>
          <cell r="AD62" t="str">
            <v>MC</v>
          </cell>
          <cell r="AE62" t="str">
            <v>BUST.</v>
          </cell>
          <cell r="AF62" t="str">
            <v>DUAL</v>
          </cell>
          <cell r="AG62" t="str">
            <v>DO</v>
          </cell>
        </row>
        <row r="63">
          <cell r="R63" t="str">
            <v>ENE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R64" t="str">
            <v>FEB</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R65" t="str">
            <v>MAR</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R66" t="str">
            <v>ABR</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R67" t="str">
            <v>MAY</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R68" t="str">
            <v>JUN</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R69" t="str">
            <v>JUL</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R70" t="str">
            <v>AGO</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R71" t="str">
            <v>SEP</v>
          </cell>
          <cell r="S71">
            <v>305.00977382342472</v>
          </cell>
          <cell r="T71">
            <v>0</v>
          </cell>
          <cell r="U71">
            <v>0</v>
          </cell>
          <cell r="V71">
            <v>305.00977382342472</v>
          </cell>
          <cell r="W71">
            <v>0</v>
          </cell>
          <cell r="X71">
            <v>0</v>
          </cell>
          <cell r="Y71">
            <v>0</v>
          </cell>
          <cell r="Z71">
            <v>0</v>
          </cell>
          <cell r="AA71">
            <v>0</v>
          </cell>
          <cell r="AB71">
            <v>0</v>
          </cell>
          <cell r="AC71">
            <v>0</v>
          </cell>
          <cell r="AD71">
            <v>0</v>
          </cell>
          <cell r="AE71">
            <v>0</v>
          </cell>
          <cell r="AF71">
            <v>0</v>
          </cell>
          <cell r="AG71">
            <v>0</v>
          </cell>
        </row>
        <row r="72">
          <cell r="R72" t="str">
            <v>OCT</v>
          </cell>
          <cell r="S72">
            <v>280.23043590730879</v>
          </cell>
          <cell r="T72">
            <v>0</v>
          </cell>
          <cell r="U72">
            <v>0</v>
          </cell>
          <cell r="V72">
            <v>280.23043590730879</v>
          </cell>
          <cell r="W72">
            <v>0</v>
          </cell>
          <cell r="X72">
            <v>0</v>
          </cell>
          <cell r="Y72">
            <v>0</v>
          </cell>
          <cell r="Z72">
            <v>0</v>
          </cell>
          <cell r="AA72">
            <v>0</v>
          </cell>
          <cell r="AB72">
            <v>0</v>
          </cell>
          <cell r="AC72">
            <v>0</v>
          </cell>
          <cell r="AD72">
            <v>0</v>
          </cell>
          <cell r="AE72">
            <v>0</v>
          </cell>
          <cell r="AF72">
            <v>0</v>
          </cell>
          <cell r="AG72">
            <v>0</v>
          </cell>
        </row>
        <row r="73">
          <cell r="R73" t="str">
            <v>NOV</v>
          </cell>
          <cell r="S73">
            <v>356.66223308847469</v>
          </cell>
          <cell r="T73">
            <v>0</v>
          </cell>
          <cell r="U73">
            <v>0</v>
          </cell>
          <cell r="V73">
            <v>356.66223308847469</v>
          </cell>
          <cell r="W73">
            <v>0</v>
          </cell>
          <cell r="X73">
            <v>0</v>
          </cell>
          <cell r="Y73">
            <v>0</v>
          </cell>
          <cell r="Z73">
            <v>0</v>
          </cell>
          <cell r="AA73">
            <v>0</v>
          </cell>
          <cell r="AB73">
            <v>0</v>
          </cell>
          <cell r="AC73">
            <v>0</v>
          </cell>
          <cell r="AD73">
            <v>0</v>
          </cell>
          <cell r="AE73">
            <v>0</v>
          </cell>
          <cell r="AF73">
            <v>0</v>
          </cell>
          <cell r="AG73">
            <v>0</v>
          </cell>
        </row>
        <row r="74">
          <cell r="R74" t="str">
            <v>DIC</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R75" t="str">
            <v>TOTAL</v>
          </cell>
          <cell r="S75">
            <v>941.90244281920832</v>
          </cell>
          <cell r="T75">
            <v>0</v>
          </cell>
          <cell r="U75">
            <v>0</v>
          </cell>
          <cell r="V75">
            <v>941.90244281920832</v>
          </cell>
          <cell r="W75">
            <v>0</v>
          </cell>
          <cell r="X75">
            <v>0</v>
          </cell>
          <cell r="Y75">
            <v>0</v>
          </cell>
          <cell r="Z75">
            <v>0</v>
          </cell>
          <cell r="AA75">
            <v>0</v>
          </cell>
          <cell r="AB75">
            <v>0</v>
          </cell>
          <cell r="AC75">
            <v>0</v>
          </cell>
          <cell r="AD75">
            <v>0</v>
          </cell>
          <cell r="AE75">
            <v>0</v>
          </cell>
          <cell r="AF75">
            <v>0</v>
          </cell>
          <cell r="AG75">
            <v>0</v>
          </cell>
        </row>
        <row r="77">
          <cell r="R77" t="str">
            <v>TUNDY   -   TDY</v>
          </cell>
        </row>
        <row r="78">
          <cell r="S78" t="str">
            <v>L I Q U I D O S  EN BBLS</v>
          </cell>
          <cell r="Y78" t="str">
            <v>G A S    EN    MPC</v>
          </cell>
        </row>
        <row r="79">
          <cell r="R79" t="str">
            <v>MES</v>
          </cell>
          <cell r="S79" t="str">
            <v>PRO-</v>
          </cell>
          <cell r="T79" t="str">
            <v>PET.</v>
          </cell>
          <cell r="U79" t="str">
            <v>DENS.</v>
          </cell>
          <cell r="V79" t="str">
            <v>GASO-</v>
          </cell>
          <cell r="W79" t="str">
            <v>AGUA</v>
          </cell>
          <cell r="X79" t="str">
            <v>PET.</v>
          </cell>
          <cell r="Y79" t="str">
            <v>PRO-</v>
          </cell>
          <cell r="Z79" t="str">
            <v>INYEC-</v>
          </cell>
          <cell r="AA79" t="str">
            <v xml:space="preserve">ENT. </v>
          </cell>
          <cell r="AB79" t="str">
            <v>ENT.</v>
          </cell>
          <cell r="AC79" t="str">
            <v>LICUA-</v>
          </cell>
          <cell r="AD79" t="str">
            <v>GLP</v>
          </cell>
          <cell r="AE79" t="str">
            <v>COM-</v>
          </cell>
          <cell r="AF79" t="str">
            <v>RESI-</v>
          </cell>
          <cell r="AG79" t="str">
            <v>QUEMA-</v>
          </cell>
        </row>
        <row r="80">
          <cell r="S80" t="str">
            <v>DUC.</v>
          </cell>
          <cell r="T80" t="str">
            <v>COND.</v>
          </cell>
          <cell r="U80" t="str">
            <v>(º API)</v>
          </cell>
          <cell r="V80" t="str">
            <v>LINA</v>
          </cell>
          <cell r="X80" t="str">
            <v>ENT.</v>
          </cell>
          <cell r="Y80" t="str">
            <v>DUC.</v>
          </cell>
          <cell r="Z80" t="str">
            <v>CION</v>
          </cell>
          <cell r="AA80" t="str">
            <v>GASOD.</v>
          </cell>
          <cell r="AB80" t="str">
            <v>PROC.</v>
          </cell>
          <cell r="AC80" t="str">
            <v>BLES</v>
          </cell>
          <cell r="AD80" t="str">
            <v>MC</v>
          </cell>
          <cell r="AE80" t="str">
            <v>BUST.</v>
          </cell>
          <cell r="AF80" t="str">
            <v>DUAL</v>
          </cell>
          <cell r="AG80" t="str">
            <v>DO</v>
          </cell>
        </row>
        <row r="81">
          <cell r="R81" t="str">
            <v>ENE</v>
          </cell>
          <cell r="S81">
            <v>11030</v>
          </cell>
          <cell r="T81">
            <v>11030</v>
          </cell>
          <cell r="U81">
            <v>47.5</v>
          </cell>
          <cell r="V81">
            <v>0</v>
          </cell>
          <cell r="W81">
            <v>1234</v>
          </cell>
          <cell r="X81">
            <v>11030</v>
          </cell>
          <cell r="Y81">
            <v>3704</v>
          </cell>
          <cell r="Z81">
            <v>0</v>
          </cell>
          <cell r="AA81">
            <v>0</v>
          </cell>
          <cell r="AB81">
            <v>0</v>
          </cell>
          <cell r="AC81">
            <v>0</v>
          </cell>
          <cell r="AD81">
            <v>0</v>
          </cell>
          <cell r="AE81">
            <v>0</v>
          </cell>
          <cell r="AF81">
            <v>0</v>
          </cell>
          <cell r="AG81">
            <v>3704</v>
          </cell>
        </row>
        <row r="82">
          <cell r="R82" t="str">
            <v>FEB</v>
          </cell>
          <cell r="S82">
            <v>13423</v>
          </cell>
          <cell r="T82">
            <v>13423</v>
          </cell>
          <cell r="U82">
            <v>47.5</v>
          </cell>
          <cell r="V82">
            <v>0</v>
          </cell>
          <cell r="W82">
            <v>945</v>
          </cell>
          <cell r="X82">
            <v>13423</v>
          </cell>
          <cell r="Y82">
            <v>4037</v>
          </cell>
          <cell r="Z82">
            <v>0</v>
          </cell>
          <cell r="AA82">
            <v>0</v>
          </cell>
          <cell r="AB82">
            <v>0</v>
          </cell>
          <cell r="AC82">
            <v>0</v>
          </cell>
          <cell r="AD82">
            <v>0</v>
          </cell>
          <cell r="AE82">
            <v>0</v>
          </cell>
          <cell r="AF82">
            <v>0</v>
          </cell>
          <cell r="AG82">
            <v>4037</v>
          </cell>
        </row>
        <row r="83">
          <cell r="R83" t="str">
            <v>MAR</v>
          </cell>
          <cell r="S83">
            <v>23539</v>
          </cell>
          <cell r="T83">
            <v>23539</v>
          </cell>
          <cell r="U83">
            <v>47.6</v>
          </cell>
          <cell r="V83">
            <v>0</v>
          </cell>
          <cell r="W83">
            <v>2806</v>
          </cell>
          <cell r="X83">
            <v>22986</v>
          </cell>
          <cell r="Y83">
            <v>7204</v>
          </cell>
          <cell r="Z83">
            <v>0</v>
          </cell>
          <cell r="AA83">
            <v>0</v>
          </cell>
          <cell r="AB83">
            <v>0</v>
          </cell>
          <cell r="AC83">
            <v>0</v>
          </cell>
          <cell r="AD83">
            <v>0</v>
          </cell>
          <cell r="AE83">
            <v>0</v>
          </cell>
          <cell r="AF83">
            <v>0</v>
          </cell>
          <cell r="AG83">
            <v>7204</v>
          </cell>
        </row>
        <row r="84">
          <cell r="R84" t="str">
            <v>ABR</v>
          </cell>
          <cell r="S84">
            <v>34521</v>
          </cell>
          <cell r="T84">
            <v>34521</v>
          </cell>
          <cell r="U84">
            <v>47.5</v>
          </cell>
          <cell r="V84">
            <v>0</v>
          </cell>
          <cell r="W84">
            <v>5975</v>
          </cell>
          <cell r="X84">
            <v>34113</v>
          </cell>
          <cell r="Y84">
            <v>5803</v>
          </cell>
          <cell r="Z84">
            <v>0</v>
          </cell>
          <cell r="AA84">
            <v>0</v>
          </cell>
          <cell r="AB84">
            <v>0</v>
          </cell>
          <cell r="AC84">
            <v>0</v>
          </cell>
          <cell r="AD84">
            <v>0</v>
          </cell>
          <cell r="AE84">
            <v>0</v>
          </cell>
          <cell r="AF84">
            <v>0</v>
          </cell>
          <cell r="AG84">
            <v>5803</v>
          </cell>
        </row>
        <row r="85">
          <cell r="R85" t="str">
            <v>MAY</v>
          </cell>
          <cell r="S85">
            <v>57400</v>
          </cell>
          <cell r="T85">
            <v>57400</v>
          </cell>
          <cell r="U85">
            <v>47.5</v>
          </cell>
          <cell r="V85">
            <v>0</v>
          </cell>
          <cell r="W85">
            <v>10366</v>
          </cell>
          <cell r="X85">
            <v>56527</v>
          </cell>
          <cell r="Y85">
            <v>6402</v>
          </cell>
          <cell r="Z85">
            <v>0</v>
          </cell>
          <cell r="AA85">
            <v>0</v>
          </cell>
          <cell r="AB85">
            <v>0</v>
          </cell>
          <cell r="AC85">
            <v>0</v>
          </cell>
          <cell r="AD85">
            <v>0</v>
          </cell>
          <cell r="AE85">
            <v>1460</v>
          </cell>
          <cell r="AF85">
            <v>0</v>
          </cell>
          <cell r="AG85">
            <v>4942</v>
          </cell>
        </row>
        <row r="86">
          <cell r="R86" t="str">
            <v>JUN</v>
          </cell>
          <cell r="S86">
            <v>84696</v>
          </cell>
          <cell r="T86">
            <v>84696</v>
          </cell>
          <cell r="U86">
            <v>47.5</v>
          </cell>
          <cell r="V86">
            <v>0</v>
          </cell>
          <cell r="W86">
            <v>11864</v>
          </cell>
          <cell r="X86">
            <v>86122</v>
          </cell>
          <cell r="Y86">
            <v>4740</v>
          </cell>
          <cell r="Z86">
            <v>0</v>
          </cell>
          <cell r="AA86">
            <v>0</v>
          </cell>
          <cell r="AB86">
            <v>0</v>
          </cell>
          <cell r="AC86">
            <v>0</v>
          </cell>
          <cell r="AD86">
            <v>0</v>
          </cell>
          <cell r="AE86">
            <v>1500</v>
          </cell>
          <cell r="AF86">
            <v>0</v>
          </cell>
          <cell r="AG86">
            <v>3240</v>
          </cell>
        </row>
        <row r="87">
          <cell r="R87" t="str">
            <v>JUL</v>
          </cell>
          <cell r="S87">
            <v>87006</v>
          </cell>
          <cell r="T87">
            <v>87006</v>
          </cell>
          <cell r="U87">
            <v>47.4</v>
          </cell>
          <cell r="V87">
            <v>0</v>
          </cell>
          <cell r="W87">
            <v>8638</v>
          </cell>
          <cell r="X87">
            <v>86680</v>
          </cell>
          <cell r="Y87">
            <v>5141</v>
          </cell>
          <cell r="Z87">
            <v>0</v>
          </cell>
          <cell r="AA87">
            <v>0</v>
          </cell>
          <cell r="AB87">
            <v>0</v>
          </cell>
          <cell r="AC87">
            <v>0</v>
          </cell>
          <cell r="AD87">
            <v>0</v>
          </cell>
          <cell r="AE87">
            <v>1550</v>
          </cell>
          <cell r="AF87">
            <v>0</v>
          </cell>
          <cell r="AG87">
            <v>3591</v>
          </cell>
        </row>
        <row r="88">
          <cell r="R88" t="str">
            <v>AGO</v>
          </cell>
          <cell r="S88">
            <v>76125</v>
          </cell>
          <cell r="T88">
            <v>76125</v>
          </cell>
          <cell r="U88">
            <v>47.4</v>
          </cell>
          <cell r="V88">
            <v>0</v>
          </cell>
          <cell r="W88">
            <v>7715</v>
          </cell>
          <cell r="X88">
            <v>76367</v>
          </cell>
          <cell r="Y88">
            <v>5907</v>
          </cell>
          <cell r="Z88">
            <v>0</v>
          </cell>
          <cell r="AA88">
            <v>0</v>
          </cell>
          <cell r="AB88">
            <v>0</v>
          </cell>
          <cell r="AC88">
            <v>0</v>
          </cell>
          <cell r="AD88">
            <v>0</v>
          </cell>
          <cell r="AE88">
            <v>1550</v>
          </cell>
          <cell r="AF88">
            <v>0</v>
          </cell>
          <cell r="AG88">
            <v>4357</v>
          </cell>
        </row>
        <row r="89">
          <cell r="R89" t="str">
            <v>SEP</v>
          </cell>
          <cell r="S89">
            <v>68586</v>
          </cell>
          <cell r="T89">
            <v>68586</v>
          </cell>
          <cell r="U89">
            <v>47.6</v>
          </cell>
          <cell r="V89">
            <v>0</v>
          </cell>
          <cell r="W89">
            <v>8189</v>
          </cell>
          <cell r="X89">
            <v>68100</v>
          </cell>
          <cell r="Y89">
            <v>5683</v>
          </cell>
          <cell r="Z89">
            <v>0</v>
          </cell>
          <cell r="AA89">
            <v>0</v>
          </cell>
          <cell r="AB89">
            <v>0</v>
          </cell>
          <cell r="AC89">
            <v>0</v>
          </cell>
          <cell r="AD89">
            <v>0</v>
          </cell>
          <cell r="AE89">
            <v>1500</v>
          </cell>
          <cell r="AF89">
            <v>0</v>
          </cell>
          <cell r="AG89">
            <v>4183</v>
          </cell>
        </row>
        <row r="90">
          <cell r="R90" t="str">
            <v>OCT</v>
          </cell>
          <cell r="S90">
            <v>67727</v>
          </cell>
          <cell r="T90">
            <v>67727</v>
          </cell>
          <cell r="U90">
            <v>47.2</v>
          </cell>
          <cell r="V90">
            <v>0</v>
          </cell>
          <cell r="W90">
            <v>9630</v>
          </cell>
          <cell r="X90">
            <v>67951</v>
          </cell>
          <cell r="Y90">
            <v>6081</v>
          </cell>
          <cell r="Z90">
            <v>0</v>
          </cell>
          <cell r="AA90">
            <v>0</v>
          </cell>
          <cell r="AB90">
            <v>0</v>
          </cell>
          <cell r="AC90">
            <v>0</v>
          </cell>
          <cell r="AD90">
            <v>0</v>
          </cell>
          <cell r="AE90">
            <v>1550</v>
          </cell>
          <cell r="AF90">
            <v>0</v>
          </cell>
          <cell r="AG90">
            <v>4531</v>
          </cell>
        </row>
        <row r="91">
          <cell r="R91" t="str">
            <v>NOV</v>
          </cell>
          <cell r="S91">
            <v>59906</v>
          </cell>
          <cell r="T91">
            <v>59906</v>
          </cell>
          <cell r="U91">
            <v>47.4</v>
          </cell>
          <cell r="V91">
            <v>0</v>
          </cell>
          <cell r="W91">
            <v>7107</v>
          </cell>
          <cell r="X91">
            <v>59973</v>
          </cell>
          <cell r="Y91">
            <v>5783</v>
          </cell>
          <cell r="Z91">
            <v>0</v>
          </cell>
          <cell r="AA91">
            <v>0</v>
          </cell>
          <cell r="AB91">
            <v>0</v>
          </cell>
          <cell r="AC91">
            <v>0</v>
          </cell>
          <cell r="AD91">
            <v>0</v>
          </cell>
          <cell r="AE91">
            <v>1455</v>
          </cell>
          <cell r="AF91">
            <v>0</v>
          </cell>
          <cell r="AG91">
            <v>4328</v>
          </cell>
        </row>
        <row r="92">
          <cell r="R92" t="str">
            <v>DIC</v>
          </cell>
          <cell r="S92">
            <v>0</v>
          </cell>
          <cell r="T92">
            <v>0</v>
          </cell>
          <cell r="U92">
            <v>0</v>
          </cell>
          <cell r="V92">
            <v>0</v>
          </cell>
          <cell r="W92">
            <v>0</v>
          </cell>
          <cell r="X92">
            <v>0</v>
          </cell>
          <cell r="Y92">
            <v>5783</v>
          </cell>
          <cell r="Z92">
            <v>0</v>
          </cell>
          <cell r="AA92">
            <v>0</v>
          </cell>
          <cell r="AB92">
            <v>0</v>
          </cell>
          <cell r="AC92">
            <v>0</v>
          </cell>
          <cell r="AD92">
            <v>0</v>
          </cell>
          <cell r="AE92">
            <v>1455</v>
          </cell>
          <cell r="AF92">
            <v>0</v>
          </cell>
          <cell r="AG92">
            <v>4328</v>
          </cell>
        </row>
        <row r="93">
          <cell r="R93" t="str">
            <v>TOTAL</v>
          </cell>
          <cell r="S93">
            <v>583959</v>
          </cell>
          <cell r="T93">
            <v>583959</v>
          </cell>
          <cell r="U93">
            <v>43.508333333333333</v>
          </cell>
          <cell r="V93">
            <v>0</v>
          </cell>
          <cell r="W93">
            <v>74469</v>
          </cell>
          <cell r="X93">
            <v>583272</v>
          </cell>
          <cell r="Y93">
            <v>66268</v>
          </cell>
          <cell r="Z93">
            <v>0</v>
          </cell>
          <cell r="AA93">
            <v>0</v>
          </cell>
          <cell r="AB93">
            <v>0</v>
          </cell>
          <cell r="AC93">
            <v>0</v>
          </cell>
          <cell r="AD93">
            <v>0</v>
          </cell>
          <cell r="AE93">
            <v>12020</v>
          </cell>
          <cell r="AF93">
            <v>0</v>
          </cell>
          <cell r="AG93">
            <v>54248</v>
          </cell>
        </row>
      </sheetData>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laroux"/>
      <sheetName val="12"/>
      <sheetName val="34"/>
      <sheetName val="56"/>
      <sheetName val="78"/>
      <sheetName val="910"/>
      <sheetName val="1112"/>
      <sheetName val="1314"/>
      <sheetName val="1516"/>
      <sheetName val="1718"/>
      <sheetName val="1920"/>
      <sheetName val="2122"/>
      <sheetName val="2324"/>
      <sheetName val="2526"/>
      <sheetName val="2728"/>
      <sheetName val="2930"/>
      <sheetName val="31"/>
      <sheetName val="RES"/>
      <sheetName val="A"/>
      <sheetName val="C"/>
      <sheetName val="V"/>
      <sheetName val="MX"/>
      <sheetName val="Pe"/>
      <sheetName val="PL"/>
      <sheetName val="DW"/>
      <sheetName val="Te"/>
      <sheetName val="ACG"/>
      <sheetName val="ACL"/>
      <sheetName val="Vi"/>
      <sheetName val="Ma"/>
      <sheetName val="Per"/>
      <sheetName val="Plu"/>
      <sheetName val="Don"/>
      <sheetName val="Tes"/>
      <sheetName val="GS"/>
      <sheetName val="LQ"/>
      <sheetName val="G"/>
      <sheetName val="Listado PEp'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row r="1">
          <cell r="E1" t="str">
            <v>YACIMIENTOS PETROLIFEROS FISCALES BOLIVIANOS</v>
          </cell>
        </row>
        <row r="2">
          <cell r="E2" t="str">
            <v>CONTROL OPERATIVO DIARIO PRODUCCION DE LIQUIDOS Y GLP.</v>
          </cell>
        </row>
        <row r="3">
          <cell r="E3" t="str">
            <v>S E P T I E M B R E    D E   1 9 9 8</v>
          </cell>
        </row>
        <row r="4">
          <cell r="E4" t="str">
            <v>E M P R E S A    P E T R O L E R A   A N D I N A   S. A.</v>
          </cell>
        </row>
        <row r="5">
          <cell r="B5" t="str">
            <v>PETROLEO / CONDENSADO  (BBLS)</v>
          </cell>
        </row>
        <row r="6">
          <cell r="B6" t="str">
            <v>DIAS</v>
          </cell>
          <cell r="E6">
            <v>1</v>
          </cell>
          <cell r="F6">
            <v>2</v>
          </cell>
          <cell r="G6">
            <v>3</v>
          </cell>
          <cell r="H6">
            <v>4</v>
          </cell>
          <cell r="I6">
            <v>5</v>
          </cell>
          <cell r="J6">
            <v>6</v>
          </cell>
          <cell r="K6">
            <v>7</v>
          </cell>
          <cell r="L6">
            <v>8</v>
          </cell>
          <cell r="M6">
            <v>9</v>
          </cell>
          <cell r="N6">
            <v>10</v>
          </cell>
          <cell r="O6">
            <v>11</v>
          </cell>
          <cell r="P6">
            <v>12</v>
          </cell>
          <cell r="Q6">
            <v>13</v>
          </cell>
          <cell r="R6">
            <v>14</v>
          </cell>
          <cell r="S6">
            <v>15</v>
          </cell>
          <cell r="T6">
            <v>16</v>
          </cell>
          <cell r="U6">
            <v>17</v>
          </cell>
          <cell r="V6">
            <v>18</v>
          </cell>
          <cell r="W6">
            <v>19</v>
          </cell>
          <cell r="X6">
            <v>20</v>
          </cell>
          <cell r="Y6">
            <v>21</v>
          </cell>
          <cell r="Z6">
            <v>22</v>
          </cell>
          <cell r="AA6">
            <v>23</v>
          </cell>
          <cell r="AB6">
            <v>24</v>
          </cell>
          <cell r="AC6">
            <v>25</v>
          </cell>
          <cell r="AD6">
            <v>26</v>
          </cell>
          <cell r="AE6">
            <v>27</v>
          </cell>
          <cell r="AF6">
            <v>28</v>
          </cell>
          <cell r="AG6">
            <v>29</v>
          </cell>
          <cell r="AH6">
            <v>30</v>
          </cell>
          <cell r="AI6" t="str">
            <v>TOTAL</v>
          </cell>
          <cell r="AJ6" t="str">
            <v>PROM.</v>
          </cell>
        </row>
        <row r="7">
          <cell r="B7" t="str">
            <v>BQN</v>
          </cell>
          <cell r="C7" t="str">
            <v>BOQUERON</v>
          </cell>
          <cell r="D7" t="str">
            <v>N</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row>
        <row r="8">
          <cell r="B8" t="str">
            <v>CAM</v>
          </cell>
          <cell r="C8" t="str">
            <v>CAMIRI</v>
          </cell>
          <cell r="D8" t="str">
            <v>N</v>
          </cell>
          <cell r="E8">
            <v>239</v>
          </cell>
          <cell r="F8">
            <v>247</v>
          </cell>
          <cell r="G8">
            <v>242</v>
          </cell>
          <cell r="H8">
            <v>236</v>
          </cell>
          <cell r="I8">
            <v>245</v>
          </cell>
          <cell r="J8">
            <v>247</v>
          </cell>
          <cell r="K8">
            <v>247</v>
          </cell>
          <cell r="L8">
            <v>250</v>
          </cell>
          <cell r="M8">
            <v>245</v>
          </cell>
          <cell r="N8">
            <v>242</v>
          </cell>
          <cell r="O8">
            <v>241</v>
          </cell>
          <cell r="P8">
            <v>236</v>
          </cell>
          <cell r="Q8">
            <v>237</v>
          </cell>
          <cell r="R8">
            <v>236</v>
          </cell>
          <cell r="S8">
            <v>239</v>
          </cell>
          <cell r="T8">
            <v>234</v>
          </cell>
          <cell r="U8">
            <v>227</v>
          </cell>
          <cell r="V8">
            <v>229</v>
          </cell>
          <cell r="W8">
            <v>176</v>
          </cell>
          <cell r="X8">
            <v>226</v>
          </cell>
          <cell r="Y8">
            <v>231</v>
          </cell>
          <cell r="Z8">
            <v>230</v>
          </cell>
          <cell r="AA8">
            <v>229</v>
          </cell>
          <cell r="AB8">
            <v>223</v>
          </cell>
          <cell r="AC8">
            <v>220</v>
          </cell>
          <cell r="AD8">
            <v>221</v>
          </cell>
          <cell r="AE8">
            <v>229</v>
          </cell>
          <cell r="AF8">
            <v>239</v>
          </cell>
          <cell r="AG8">
            <v>235</v>
          </cell>
          <cell r="AH8">
            <v>244</v>
          </cell>
          <cell r="AI8">
            <v>7022</v>
          </cell>
          <cell r="AJ8">
            <v>234.06666666666666</v>
          </cell>
        </row>
        <row r="9">
          <cell r="B9" t="str">
            <v>CCB</v>
          </cell>
          <cell r="C9" t="str">
            <v>CASCABEL</v>
          </cell>
          <cell r="D9" t="str">
            <v>N</v>
          </cell>
          <cell r="E9">
            <v>130</v>
          </cell>
          <cell r="F9">
            <v>129</v>
          </cell>
          <cell r="G9">
            <v>127</v>
          </cell>
          <cell r="H9">
            <v>130</v>
          </cell>
          <cell r="I9">
            <v>129</v>
          </cell>
          <cell r="J9">
            <v>128</v>
          </cell>
          <cell r="K9">
            <v>131</v>
          </cell>
          <cell r="L9">
            <v>129</v>
          </cell>
          <cell r="M9">
            <v>130</v>
          </cell>
          <cell r="N9">
            <v>132</v>
          </cell>
          <cell r="O9">
            <v>125</v>
          </cell>
          <cell r="P9">
            <v>122</v>
          </cell>
          <cell r="Q9">
            <v>121</v>
          </cell>
          <cell r="R9">
            <v>117</v>
          </cell>
          <cell r="S9">
            <v>115</v>
          </cell>
          <cell r="T9">
            <v>116</v>
          </cell>
          <cell r="U9">
            <v>104</v>
          </cell>
          <cell r="V9">
            <v>118</v>
          </cell>
          <cell r="W9">
            <v>116</v>
          </cell>
          <cell r="X9">
            <v>118</v>
          </cell>
          <cell r="Y9">
            <v>118</v>
          </cell>
          <cell r="Z9">
            <v>117</v>
          </cell>
          <cell r="AA9">
            <v>118</v>
          </cell>
          <cell r="AB9">
            <v>118</v>
          </cell>
          <cell r="AC9">
            <v>115</v>
          </cell>
          <cell r="AD9">
            <v>117</v>
          </cell>
          <cell r="AE9">
            <v>116</v>
          </cell>
          <cell r="AF9">
            <v>116</v>
          </cell>
          <cell r="AG9">
            <v>114</v>
          </cell>
          <cell r="AH9">
            <v>118</v>
          </cell>
          <cell r="AI9">
            <v>3634</v>
          </cell>
          <cell r="AJ9">
            <v>121.13333333333334</v>
          </cell>
        </row>
        <row r="10">
          <cell r="B10" t="str">
            <v>CBR</v>
          </cell>
          <cell r="C10" t="str">
            <v>COBRA</v>
          </cell>
          <cell r="D10" t="str">
            <v>N</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row>
        <row r="11">
          <cell r="B11" t="str">
            <v>GRY</v>
          </cell>
          <cell r="C11" t="str">
            <v>GUAIRUY</v>
          </cell>
          <cell r="D11" t="str">
            <v>N</v>
          </cell>
          <cell r="E11">
            <v>55</v>
          </cell>
          <cell r="F11">
            <v>55</v>
          </cell>
          <cell r="G11">
            <v>52</v>
          </cell>
          <cell r="H11">
            <v>58</v>
          </cell>
          <cell r="I11">
            <v>55</v>
          </cell>
          <cell r="J11">
            <v>55</v>
          </cell>
          <cell r="K11">
            <v>55</v>
          </cell>
          <cell r="L11">
            <v>55</v>
          </cell>
          <cell r="M11">
            <v>55</v>
          </cell>
          <cell r="N11">
            <v>58</v>
          </cell>
          <cell r="O11">
            <v>55</v>
          </cell>
          <cell r="P11">
            <v>55</v>
          </cell>
          <cell r="Q11">
            <v>55</v>
          </cell>
          <cell r="R11">
            <v>58</v>
          </cell>
          <cell r="S11">
            <v>58</v>
          </cell>
          <cell r="T11">
            <v>60</v>
          </cell>
          <cell r="U11">
            <v>60</v>
          </cell>
          <cell r="V11">
            <v>60</v>
          </cell>
          <cell r="W11">
            <v>55</v>
          </cell>
          <cell r="X11">
            <v>60</v>
          </cell>
          <cell r="Y11">
            <v>56</v>
          </cell>
          <cell r="Z11">
            <v>65</v>
          </cell>
          <cell r="AA11">
            <v>60</v>
          </cell>
          <cell r="AB11">
            <v>60</v>
          </cell>
          <cell r="AC11">
            <v>60</v>
          </cell>
          <cell r="AD11">
            <v>60</v>
          </cell>
          <cell r="AE11">
            <v>60</v>
          </cell>
          <cell r="AF11">
            <v>60</v>
          </cell>
          <cell r="AG11">
            <v>60</v>
          </cell>
          <cell r="AH11">
            <v>65</v>
          </cell>
          <cell r="AI11">
            <v>1735</v>
          </cell>
          <cell r="AJ11">
            <v>57.833333333333336</v>
          </cell>
        </row>
        <row r="12">
          <cell r="B12" t="str">
            <v>LPÑ</v>
          </cell>
          <cell r="C12" t="str">
            <v>LA PEÑA</v>
          </cell>
          <cell r="D12" t="str">
            <v>N</v>
          </cell>
          <cell r="E12">
            <v>717</v>
          </cell>
          <cell r="F12">
            <v>710</v>
          </cell>
          <cell r="G12">
            <v>706</v>
          </cell>
          <cell r="H12">
            <v>710</v>
          </cell>
          <cell r="I12">
            <v>708</v>
          </cell>
          <cell r="J12">
            <v>698</v>
          </cell>
          <cell r="K12">
            <v>862</v>
          </cell>
          <cell r="L12">
            <v>765</v>
          </cell>
          <cell r="M12">
            <v>783</v>
          </cell>
          <cell r="N12">
            <v>808</v>
          </cell>
          <cell r="O12">
            <v>861</v>
          </cell>
          <cell r="P12">
            <v>844</v>
          </cell>
          <cell r="Q12">
            <v>843</v>
          </cell>
          <cell r="R12">
            <v>776</v>
          </cell>
          <cell r="S12">
            <v>761</v>
          </cell>
          <cell r="T12">
            <v>818</v>
          </cell>
          <cell r="U12">
            <v>883</v>
          </cell>
          <cell r="V12">
            <v>856</v>
          </cell>
          <cell r="W12">
            <v>870</v>
          </cell>
          <cell r="X12">
            <v>883</v>
          </cell>
          <cell r="Y12">
            <v>877</v>
          </cell>
          <cell r="Z12">
            <v>884</v>
          </cell>
          <cell r="AA12">
            <v>898</v>
          </cell>
          <cell r="AB12">
            <v>891</v>
          </cell>
          <cell r="AC12">
            <v>898</v>
          </cell>
          <cell r="AD12">
            <v>913</v>
          </cell>
          <cell r="AE12">
            <v>892</v>
          </cell>
          <cell r="AF12">
            <v>894</v>
          </cell>
          <cell r="AG12">
            <v>896</v>
          </cell>
          <cell r="AH12">
            <v>897</v>
          </cell>
          <cell r="AI12">
            <v>24802</v>
          </cell>
          <cell r="AJ12">
            <v>826.73333333333335</v>
          </cell>
        </row>
        <row r="13">
          <cell r="B13" t="str">
            <v>PTJ</v>
          </cell>
          <cell r="C13" t="str">
            <v xml:space="preserve">PATUJU </v>
          </cell>
          <cell r="D13" t="str">
            <v>N</v>
          </cell>
          <cell r="E13">
            <v>14</v>
          </cell>
          <cell r="F13">
            <v>0</v>
          </cell>
          <cell r="G13">
            <v>0</v>
          </cell>
          <cell r="H13">
            <v>0</v>
          </cell>
          <cell r="I13">
            <v>0</v>
          </cell>
          <cell r="J13">
            <v>0</v>
          </cell>
          <cell r="K13">
            <v>0</v>
          </cell>
          <cell r="L13">
            <v>0</v>
          </cell>
          <cell r="M13">
            <v>0</v>
          </cell>
          <cell r="N13">
            <v>0</v>
          </cell>
          <cell r="O13">
            <v>0</v>
          </cell>
          <cell r="P13">
            <v>0</v>
          </cell>
          <cell r="Q13">
            <v>0</v>
          </cell>
          <cell r="R13">
            <v>32</v>
          </cell>
          <cell r="S13">
            <v>37</v>
          </cell>
          <cell r="T13">
            <v>37</v>
          </cell>
          <cell r="U13">
            <v>72</v>
          </cell>
          <cell r="V13">
            <v>98</v>
          </cell>
          <cell r="W13">
            <v>12</v>
          </cell>
          <cell r="X13">
            <v>40</v>
          </cell>
          <cell r="Y13">
            <v>70</v>
          </cell>
          <cell r="Z13">
            <v>67</v>
          </cell>
          <cell r="AA13">
            <v>74</v>
          </cell>
          <cell r="AB13">
            <v>44</v>
          </cell>
          <cell r="AC13">
            <v>70</v>
          </cell>
          <cell r="AD13">
            <v>74</v>
          </cell>
          <cell r="AE13">
            <v>76</v>
          </cell>
          <cell r="AF13">
            <v>78</v>
          </cell>
          <cell r="AG13">
            <v>74</v>
          </cell>
          <cell r="AH13">
            <v>75</v>
          </cell>
          <cell r="AI13">
            <v>1044</v>
          </cell>
          <cell r="AJ13">
            <v>34.799999999999997</v>
          </cell>
        </row>
        <row r="14">
          <cell r="B14" t="str">
            <v>RGD</v>
          </cell>
          <cell r="C14" t="str">
            <v>RIO GRANDE</v>
          </cell>
          <cell r="D14" t="str">
            <v>E</v>
          </cell>
          <cell r="E14">
            <v>740</v>
          </cell>
          <cell r="F14">
            <v>713</v>
          </cell>
          <cell r="G14">
            <v>711</v>
          </cell>
          <cell r="H14">
            <v>780</v>
          </cell>
          <cell r="I14">
            <v>714</v>
          </cell>
          <cell r="J14">
            <v>696</v>
          </cell>
          <cell r="K14">
            <v>693</v>
          </cell>
          <cell r="L14">
            <v>683</v>
          </cell>
          <cell r="M14">
            <v>691</v>
          </cell>
          <cell r="N14">
            <v>707</v>
          </cell>
          <cell r="O14">
            <v>693</v>
          </cell>
          <cell r="P14">
            <v>684</v>
          </cell>
          <cell r="Q14">
            <v>779</v>
          </cell>
          <cell r="R14">
            <v>712</v>
          </cell>
          <cell r="S14">
            <v>782</v>
          </cell>
          <cell r="T14">
            <v>800</v>
          </cell>
          <cell r="U14">
            <v>755</v>
          </cell>
          <cell r="V14">
            <v>757</v>
          </cell>
          <cell r="W14">
            <v>757</v>
          </cell>
          <cell r="X14">
            <v>813</v>
          </cell>
          <cell r="Y14">
            <v>780</v>
          </cell>
          <cell r="Z14">
            <v>754</v>
          </cell>
          <cell r="AA14">
            <v>784</v>
          </cell>
          <cell r="AB14">
            <v>715</v>
          </cell>
          <cell r="AC14">
            <v>697</v>
          </cell>
          <cell r="AD14">
            <v>732</v>
          </cell>
          <cell r="AE14">
            <v>724</v>
          </cell>
          <cell r="AF14">
            <v>710</v>
          </cell>
          <cell r="AG14">
            <v>755</v>
          </cell>
          <cell r="AH14">
            <v>779</v>
          </cell>
          <cell r="AI14">
            <v>22090</v>
          </cell>
          <cell r="AJ14">
            <v>736.33333333333337</v>
          </cell>
        </row>
        <row r="15">
          <cell r="B15" t="str">
            <v>SIR</v>
          </cell>
          <cell r="C15" t="str">
            <v>SIRARI</v>
          </cell>
          <cell r="D15" t="str">
            <v>E</v>
          </cell>
          <cell r="E15">
            <v>1357</v>
          </cell>
          <cell r="F15">
            <v>1345</v>
          </cell>
          <cell r="G15">
            <v>1340</v>
          </cell>
          <cell r="H15">
            <v>1335</v>
          </cell>
          <cell r="I15">
            <v>1344</v>
          </cell>
          <cell r="J15">
            <v>1351</v>
          </cell>
          <cell r="K15">
            <v>1346</v>
          </cell>
          <cell r="L15">
            <v>1348</v>
          </cell>
          <cell r="M15">
            <v>1331</v>
          </cell>
          <cell r="N15">
            <v>1344</v>
          </cell>
          <cell r="O15">
            <v>1339</v>
          </cell>
          <cell r="P15">
            <v>1337</v>
          </cell>
          <cell r="Q15">
            <v>1336</v>
          </cell>
          <cell r="R15">
            <v>1331</v>
          </cell>
          <cell r="S15">
            <v>1339</v>
          </cell>
          <cell r="T15">
            <v>1331</v>
          </cell>
          <cell r="U15">
            <v>1335</v>
          </cell>
          <cell r="V15">
            <v>1330</v>
          </cell>
          <cell r="W15">
            <v>1288</v>
          </cell>
          <cell r="X15">
            <v>1331</v>
          </cell>
          <cell r="Y15">
            <v>1328</v>
          </cell>
          <cell r="Z15">
            <v>1324</v>
          </cell>
          <cell r="AA15">
            <v>1321</v>
          </cell>
          <cell r="AB15">
            <v>1322</v>
          </cell>
          <cell r="AC15">
            <v>1319</v>
          </cell>
          <cell r="AD15">
            <v>1312</v>
          </cell>
          <cell r="AE15">
            <v>1290</v>
          </cell>
          <cell r="AF15">
            <v>1207</v>
          </cell>
          <cell r="AG15">
            <v>1286</v>
          </cell>
          <cell r="AH15">
            <v>1240</v>
          </cell>
          <cell r="AI15">
            <v>39687</v>
          </cell>
          <cell r="AJ15">
            <v>1322.9</v>
          </cell>
        </row>
        <row r="16">
          <cell r="B16" t="str">
            <v>TDY</v>
          </cell>
          <cell r="C16" t="str">
            <v>TUNDY</v>
          </cell>
          <cell r="D16" t="str">
            <v>N</v>
          </cell>
          <cell r="E16">
            <v>2505</v>
          </cell>
          <cell r="F16">
            <v>2501</v>
          </cell>
          <cell r="G16">
            <v>2521</v>
          </cell>
          <cell r="H16">
            <v>2420</v>
          </cell>
          <cell r="I16">
            <v>2354</v>
          </cell>
          <cell r="J16">
            <v>2361</v>
          </cell>
          <cell r="K16">
            <v>2428</v>
          </cell>
          <cell r="L16">
            <v>2360</v>
          </cell>
          <cell r="M16">
            <v>2218</v>
          </cell>
          <cell r="N16">
            <v>2134</v>
          </cell>
          <cell r="O16">
            <v>2213</v>
          </cell>
          <cell r="P16">
            <v>2223</v>
          </cell>
          <cell r="Q16">
            <v>2286</v>
          </cell>
          <cell r="R16">
            <v>1967</v>
          </cell>
          <cell r="S16">
            <v>2113</v>
          </cell>
          <cell r="T16">
            <v>2119</v>
          </cell>
          <cell r="U16">
            <v>2339</v>
          </cell>
          <cell r="V16">
            <v>2237</v>
          </cell>
          <cell r="W16">
            <v>2306</v>
          </cell>
          <cell r="X16">
            <v>2315</v>
          </cell>
          <cell r="Y16">
            <v>2345</v>
          </cell>
          <cell r="Z16">
            <v>2351</v>
          </cell>
          <cell r="AA16">
            <v>2299</v>
          </cell>
          <cell r="AB16">
            <v>2227</v>
          </cell>
          <cell r="AC16">
            <v>2210</v>
          </cell>
          <cell r="AD16">
            <v>2301</v>
          </cell>
          <cell r="AE16">
            <v>2210</v>
          </cell>
          <cell r="AF16">
            <v>2204</v>
          </cell>
          <cell r="AG16">
            <v>2232</v>
          </cell>
          <cell r="AH16">
            <v>2287</v>
          </cell>
          <cell r="AI16">
            <v>68586</v>
          </cell>
          <cell r="AJ16">
            <v>2286.1999999999998</v>
          </cell>
        </row>
        <row r="17">
          <cell r="B17" t="str">
            <v>VBR</v>
          </cell>
          <cell r="C17" t="str">
            <v>VIBORA</v>
          </cell>
          <cell r="D17" t="str">
            <v>E</v>
          </cell>
          <cell r="E17">
            <v>3826</v>
          </cell>
          <cell r="F17">
            <v>3830</v>
          </cell>
          <cell r="G17">
            <v>3760</v>
          </cell>
          <cell r="H17">
            <v>3775</v>
          </cell>
          <cell r="I17">
            <v>3830</v>
          </cell>
          <cell r="J17">
            <v>3845</v>
          </cell>
          <cell r="K17">
            <v>3839</v>
          </cell>
          <cell r="L17">
            <v>3849</v>
          </cell>
          <cell r="M17">
            <v>3798</v>
          </cell>
          <cell r="N17">
            <v>3752</v>
          </cell>
          <cell r="O17">
            <v>3722</v>
          </cell>
          <cell r="P17">
            <v>3730</v>
          </cell>
          <cell r="Q17">
            <v>3722</v>
          </cell>
          <cell r="R17">
            <v>3742</v>
          </cell>
          <cell r="S17">
            <v>3752</v>
          </cell>
          <cell r="T17">
            <v>3742</v>
          </cell>
          <cell r="U17">
            <v>3598</v>
          </cell>
          <cell r="V17">
            <v>3751</v>
          </cell>
          <cell r="W17">
            <v>3332</v>
          </cell>
          <cell r="X17">
            <v>3774</v>
          </cell>
          <cell r="Y17">
            <v>3780</v>
          </cell>
          <cell r="Z17">
            <v>3790</v>
          </cell>
          <cell r="AA17">
            <v>3794</v>
          </cell>
          <cell r="AB17">
            <v>3780</v>
          </cell>
          <cell r="AC17">
            <v>3770</v>
          </cell>
          <cell r="AD17">
            <v>3768</v>
          </cell>
          <cell r="AE17">
            <v>3760</v>
          </cell>
          <cell r="AF17">
            <v>3766</v>
          </cell>
          <cell r="AG17">
            <v>3776</v>
          </cell>
          <cell r="AH17">
            <v>3780</v>
          </cell>
          <cell r="AI17">
            <v>112733</v>
          </cell>
          <cell r="AJ17">
            <v>3757.7666666666669</v>
          </cell>
        </row>
        <row r="18">
          <cell r="B18" t="str">
            <v>YPC</v>
          </cell>
          <cell r="C18" t="str">
            <v>YAPACANI</v>
          </cell>
          <cell r="D18" t="str">
            <v>E</v>
          </cell>
          <cell r="E18">
            <v>290</v>
          </cell>
          <cell r="F18">
            <v>292</v>
          </cell>
          <cell r="G18">
            <v>296</v>
          </cell>
          <cell r="H18">
            <v>293</v>
          </cell>
          <cell r="I18">
            <v>290</v>
          </cell>
          <cell r="J18">
            <v>290</v>
          </cell>
          <cell r="K18">
            <v>287</v>
          </cell>
          <cell r="L18">
            <v>288</v>
          </cell>
          <cell r="M18">
            <v>290</v>
          </cell>
          <cell r="N18">
            <v>287</v>
          </cell>
          <cell r="O18">
            <v>289</v>
          </cell>
          <cell r="P18">
            <v>286</v>
          </cell>
          <cell r="Q18">
            <v>287</v>
          </cell>
          <cell r="R18">
            <v>288</v>
          </cell>
          <cell r="S18">
            <v>289</v>
          </cell>
          <cell r="T18">
            <v>266</v>
          </cell>
          <cell r="U18">
            <v>262</v>
          </cell>
          <cell r="V18">
            <v>250</v>
          </cell>
          <cell r="W18">
            <v>84</v>
          </cell>
          <cell r="X18">
            <v>76</v>
          </cell>
          <cell r="Y18">
            <v>66</v>
          </cell>
          <cell r="Z18">
            <v>47</v>
          </cell>
          <cell r="AA18">
            <v>78</v>
          </cell>
          <cell r="AB18">
            <v>46</v>
          </cell>
          <cell r="AC18">
            <v>75</v>
          </cell>
          <cell r="AD18">
            <v>80</v>
          </cell>
          <cell r="AE18">
            <v>78</v>
          </cell>
          <cell r="AF18">
            <v>80</v>
          </cell>
          <cell r="AG18">
            <v>78</v>
          </cell>
          <cell r="AH18">
            <v>77</v>
          </cell>
          <cell r="AI18">
            <v>5985</v>
          </cell>
          <cell r="AJ18">
            <v>199.5</v>
          </cell>
        </row>
        <row r="19">
          <cell r="B19" t="str">
            <v>TOTAL   NUEVO</v>
          </cell>
          <cell r="E19">
            <v>3660</v>
          </cell>
          <cell r="F19">
            <v>3642</v>
          </cell>
          <cell r="G19">
            <v>3648</v>
          </cell>
          <cell r="H19">
            <v>3554</v>
          </cell>
          <cell r="I19">
            <v>3491</v>
          </cell>
          <cell r="J19">
            <v>3489</v>
          </cell>
          <cell r="K19">
            <v>3723</v>
          </cell>
          <cell r="L19">
            <v>3559</v>
          </cell>
          <cell r="M19">
            <v>3431</v>
          </cell>
          <cell r="N19">
            <v>3374</v>
          </cell>
          <cell r="O19">
            <v>3495</v>
          </cell>
          <cell r="P19">
            <v>3480</v>
          </cell>
          <cell r="Q19">
            <v>3542</v>
          </cell>
          <cell r="R19">
            <v>3186</v>
          </cell>
          <cell r="S19">
            <v>3323</v>
          </cell>
          <cell r="T19">
            <v>3384</v>
          </cell>
          <cell r="U19">
            <v>3685</v>
          </cell>
          <cell r="V19">
            <v>3598</v>
          </cell>
          <cell r="W19">
            <v>3535</v>
          </cell>
          <cell r="X19">
            <v>3642</v>
          </cell>
          <cell r="Y19">
            <v>3697</v>
          </cell>
          <cell r="Z19">
            <v>3714</v>
          </cell>
          <cell r="AA19">
            <v>3678</v>
          </cell>
          <cell r="AB19">
            <v>3563</v>
          </cell>
          <cell r="AC19">
            <v>3573</v>
          </cell>
          <cell r="AD19">
            <v>3686</v>
          </cell>
          <cell r="AE19">
            <v>3583</v>
          </cell>
          <cell r="AF19">
            <v>3591</v>
          </cell>
          <cell r="AG19">
            <v>3611</v>
          </cell>
          <cell r="AH19">
            <v>3686</v>
          </cell>
          <cell r="AI19">
            <v>106823</v>
          </cell>
          <cell r="AJ19">
            <v>3560.7666666666669</v>
          </cell>
        </row>
        <row r="20">
          <cell r="B20" t="str">
            <v>TOTAL   EXISTENTE</v>
          </cell>
          <cell r="E20">
            <v>6213</v>
          </cell>
          <cell r="F20">
            <v>6180</v>
          </cell>
          <cell r="G20">
            <v>6107</v>
          </cell>
          <cell r="H20">
            <v>6183</v>
          </cell>
          <cell r="I20">
            <v>6178</v>
          </cell>
          <cell r="J20">
            <v>6182</v>
          </cell>
          <cell r="K20">
            <v>6165</v>
          </cell>
          <cell r="L20">
            <v>6168</v>
          </cell>
          <cell r="M20">
            <v>6110</v>
          </cell>
          <cell r="N20">
            <v>6090</v>
          </cell>
          <cell r="O20">
            <v>6043</v>
          </cell>
          <cell r="P20">
            <v>6037</v>
          </cell>
          <cell r="Q20">
            <v>6124</v>
          </cell>
          <cell r="R20">
            <v>6073</v>
          </cell>
          <cell r="S20">
            <v>6162</v>
          </cell>
          <cell r="T20">
            <v>6139</v>
          </cell>
          <cell r="U20">
            <v>5950</v>
          </cell>
          <cell r="V20">
            <v>6088</v>
          </cell>
          <cell r="W20">
            <v>5461</v>
          </cell>
          <cell r="X20">
            <v>5994</v>
          </cell>
          <cell r="Y20">
            <v>5954</v>
          </cell>
          <cell r="Z20">
            <v>5915</v>
          </cell>
          <cell r="AA20">
            <v>5977</v>
          </cell>
          <cell r="AB20">
            <v>5863</v>
          </cell>
          <cell r="AC20">
            <v>5861</v>
          </cell>
          <cell r="AD20">
            <v>5892</v>
          </cell>
          <cell r="AE20">
            <v>5852</v>
          </cell>
          <cell r="AF20">
            <v>5763</v>
          </cell>
          <cell r="AG20">
            <v>5895</v>
          </cell>
          <cell r="AH20">
            <v>5876</v>
          </cell>
          <cell r="AI20">
            <v>180495</v>
          </cell>
          <cell r="AJ20">
            <v>6016.5</v>
          </cell>
        </row>
        <row r="21">
          <cell r="B21" t="str">
            <v>TOTAL GENERAL</v>
          </cell>
          <cell r="E21">
            <v>9873</v>
          </cell>
          <cell r="F21">
            <v>9822</v>
          </cell>
          <cell r="G21">
            <v>9755</v>
          </cell>
          <cell r="H21">
            <v>9737</v>
          </cell>
          <cell r="I21">
            <v>9669</v>
          </cell>
          <cell r="J21">
            <v>9671</v>
          </cell>
          <cell r="K21">
            <v>9888</v>
          </cell>
          <cell r="L21">
            <v>9727</v>
          </cell>
          <cell r="M21">
            <v>9541</v>
          </cell>
          <cell r="N21">
            <v>9464</v>
          </cell>
          <cell r="O21">
            <v>9538</v>
          </cell>
          <cell r="P21">
            <v>9517</v>
          </cell>
          <cell r="Q21">
            <v>9666</v>
          </cell>
          <cell r="R21">
            <v>9259</v>
          </cell>
          <cell r="S21">
            <v>9485</v>
          </cell>
          <cell r="T21">
            <v>9523</v>
          </cell>
          <cell r="U21">
            <v>9635</v>
          </cell>
          <cell r="V21">
            <v>9686</v>
          </cell>
          <cell r="W21">
            <v>8996</v>
          </cell>
          <cell r="X21">
            <v>9636</v>
          </cell>
          <cell r="Y21">
            <v>9651</v>
          </cell>
          <cell r="Z21">
            <v>9629</v>
          </cell>
          <cell r="AA21">
            <v>9655</v>
          </cell>
          <cell r="AB21">
            <v>9426</v>
          </cell>
          <cell r="AC21">
            <v>9434</v>
          </cell>
          <cell r="AD21">
            <v>9578</v>
          </cell>
          <cell r="AE21">
            <v>9435</v>
          </cell>
          <cell r="AF21">
            <v>9354</v>
          </cell>
          <cell r="AG21">
            <v>9506</v>
          </cell>
          <cell r="AH21">
            <v>9562</v>
          </cell>
          <cell r="AI21">
            <v>287318</v>
          </cell>
          <cell r="AJ21">
            <v>9577.2666666666664</v>
          </cell>
        </row>
        <row r="22">
          <cell r="B22" t="str">
            <v>GASOLINA  (BBLS)</v>
          </cell>
        </row>
        <row r="23">
          <cell r="B23" t="str">
            <v>RGD</v>
          </cell>
          <cell r="C23" t="str">
            <v>RIO GRANDE</v>
          </cell>
          <cell r="D23" t="str">
            <v>E</v>
          </cell>
          <cell r="E23">
            <v>436</v>
          </cell>
          <cell r="F23">
            <v>475</v>
          </cell>
          <cell r="G23">
            <v>482</v>
          </cell>
          <cell r="H23">
            <v>480</v>
          </cell>
          <cell r="I23">
            <v>485</v>
          </cell>
          <cell r="J23">
            <v>434</v>
          </cell>
          <cell r="K23">
            <v>417</v>
          </cell>
          <cell r="L23">
            <v>345</v>
          </cell>
          <cell r="M23">
            <v>383</v>
          </cell>
          <cell r="N23">
            <v>442</v>
          </cell>
          <cell r="O23">
            <v>409</v>
          </cell>
          <cell r="P23">
            <v>110</v>
          </cell>
          <cell r="Q23">
            <v>537</v>
          </cell>
          <cell r="R23">
            <v>493</v>
          </cell>
          <cell r="S23">
            <v>497</v>
          </cell>
          <cell r="T23">
            <v>488</v>
          </cell>
          <cell r="U23">
            <v>498</v>
          </cell>
          <cell r="V23">
            <v>475</v>
          </cell>
          <cell r="W23">
            <v>245</v>
          </cell>
          <cell r="X23">
            <v>327</v>
          </cell>
          <cell r="Y23">
            <v>405</v>
          </cell>
          <cell r="Z23">
            <v>398</v>
          </cell>
          <cell r="AA23">
            <v>437</v>
          </cell>
          <cell r="AB23">
            <v>459</v>
          </cell>
          <cell r="AC23">
            <v>458</v>
          </cell>
          <cell r="AD23">
            <v>460</v>
          </cell>
          <cell r="AE23">
            <v>455</v>
          </cell>
          <cell r="AF23">
            <v>432</v>
          </cell>
          <cell r="AG23">
            <v>403</v>
          </cell>
          <cell r="AH23">
            <v>410</v>
          </cell>
          <cell r="AI23">
            <v>12775</v>
          </cell>
          <cell r="AJ23">
            <v>425.83333333333331</v>
          </cell>
        </row>
        <row r="24">
          <cell r="B24" t="str">
            <v>RGD</v>
          </cell>
          <cell r="C24" t="str">
            <v>PLANTA</v>
          </cell>
          <cell r="D24" t="str">
            <v>E</v>
          </cell>
          <cell r="E24">
            <v>991</v>
          </cell>
          <cell r="F24">
            <v>1081</v>
          </cell>
          <cell r="G24">
            <v>1099</v>
          </cell>
          <cell r="H24">
            <v>1008</v>
          </cell>
          <cell r="I24">
            <v>1141</v>
          </cell>
          <cell r="J24">
            <v>1022</v>
          </cell>
          <cell r="K24">
            <v>983</v>
          </cell>
          <cell r="L24">
            <v>973</v>
          </cell>
          <cell r="M24">
            <v>905</v>
          </cell>
          <cell r="N24">
            <v>1045</v>
          </cell>
          <cell r="O24">
            <v>967</v>
          </cell>
          <cell r="P24">
            <v>226</v>
          </cell>
          <cell r="Q24">
            <v>1270</v>
          </cell>
          <cell r="R24">
            <v>1168</v>
          </cell>
          <cell r="S24">
            <v>1178</v>
          </cell>
          <cell r="T24">
            <v>1166</v>
          </cell>
          <cell r="U24">
            <v>1184</v>
          </cell>
          <cell r="V24">
            <v>1171</v>
          </cell>
          <cell r="W24">
            <v>742</v>
          </cell>
          <cell r="X24">
            <v>991</v>
          </cell>
          <cell r="Y24">
            <v>1054</v>
          </cell>
          <cell r="Z24">
            <v>1037</v>
          </cell>
          <cell r="AA24">
            <v>1166</v>
          </cell>
          <cell r="AB24">
            <v>1081</v>
          </cell>
          <cell r="AC24">
            <v>1080</v>
          </cell>
          <cell r="AD24">
            <v>1087</v>
          </cell>
          <cell r="AE24">
            <v>1076</v>
          </cell>
          <cell r="AF24">
            <v>1023</v>
          </cell>
          <cell r="AG24">
            <v>956</v>
          </cell>
          <cell r="AH24">
            <v>977</v>
          </cell>
          <cell r="AI24">
            <v>30848</v>
          </cell>
          <cell r="AJ24">
            <v>1028.2666666666667</v>
          </cell>
        </row>
        <row r="25">
          <cell r="B25" t="str">
            <v>SIR</v>
          </cell>
          <cell r="C25" t="str">
            <v>SIRARI</v>
          </cell>
          <cell r="D25" t="str">
            <v>E</v>
          </cell>
          <cell r="E25">
            <v>117</v>
          </cell>
          <cell r="F25">
            <v>113</v>
          </cell>
          <cell r="G25">
            <v>115</v>
          </cell>
          <cell r="H25">
            <v>112</v>
          </cell>
          <cell r="I25">
            <v>115</v>
          </cell>
          <cell r="J25">
            <v>113</v>
          </cell>
          <cell r="K25">
            <v>112</v>
          </cell>
          <cell r="L25">
            <v>110</v>
          </cell>
          <cell r="M25">
            <v>108</v>
          </cell>
          <cell r="N25">
            <v>109</v>
          </cell>
          <cell r="O25">
            <v>106</v>
          </cell>
          <cell r="P25">
            <v>102</v>
          </cell>
          <cell r="Q25">
            <v>105</v>
          </cell>
          <cell r="R25">
            <v>101</v>
          </cell>
          <cell r="S25">
            <v>109</v>
          </cell>
          <cell r="T25">
            <v>90</v>
          </cell>
          <cell r="U25">
            <v>105</v>
          </cell>
          <cell r="V25">
            <v>100</v>
          </cell>
          <cell r="W25">
            <v>88</v>
          </cell>
          <cell r="X25">
            <v>103</v>
          </cell>
          <cell r="Y25">
            <v>95</v>
          </cell>
          <cell r="Z25">
            <v>91</v>
          </cell>
          <cell r="AA25">
            <v>96</v>
          </cell>
          <cell r="AB25">
            <v>96</v>
          </cell>
          <cell r="AC25">
            <v>88</v>
          </cell>
          <cell r="AD25">
            <v>100</v>
          </cell>
          <cell r="AE25">
            <v>108</v>
          </cell>
          <cell r="AF25">
            <v>100</v>
          </cell>
          <cell r="AG25">
            <v>101</v>
          </cell>
          <cell r="AH25">
            <v>90</v>
          </cell>
          <cell r="AI25">
            <v>3098</v>
          </cell>
          <cell r="AJ25">
            <v>103.26666666666667</v>
          </cell>
        </row>
        <row r="26">
          <cell r="B26" t="str">
            <v>VBR</v>
          </cell>
          <cell r="C26" t="str">
            <v>VIBORA</v>
          </cell>
          <cell r="D26" t="str">
            <v>E</v>
          </cell>
          <cell r="E26">
            <v>84</v>
          </cell>
          <cell r="F26">
            <v>81</v>
          </cell>
          <cell r="G26">
            <v>86</v>
          </cell>
          <cell r="H26">
            <v>81</v>
          </cell>
          <cell r="I26">
            <v>83</v>
          </cell>
          <cell r="J26">
            <v>80</v>
          </cell>
          <cell r="K26">
            <v>85</v>
          </cell>
          <cell r="L26">
            <v>87</v>
          </cell>
          <cell r="M26">
            <v>83</v>
          </cell>
          <cell r="N26">
            <v>86</v>
          </cell>
          <cell r="O26">
            <v>84</v>
          </cell>
          <cell r="P26">
            <v>87</v>
          </cell>
          <cell r="Q26">
            <v>85</v>
          </cell>
          <cell r="R26">
            <v>86</v>
          </cell>
          <cell r="S26">
            <v>79</v>
          </cell>
          <cell r="T26">
            <v>84</v>
          </cell>
          <cell r="U26">
            <v>48</v>
          </cell>
          <cell r="V26">
            <v>78</v>
          </cell>
          <cell r="W26">
            <v>75</v>
          </cell>
          <cell r="X26">
            <v>80</v>
          </cell>
          <cell r="Y26">
            <v>82</v>
          </cell>
          <cell r="Z26">
            <v>80</v>
          </cell>
          <cell r="AA26">
            <v>83</v>
          </cell>
          <cell r="AB26">
            <v>82</v>
          </cell>
          <cell r="AC26">
            <v>80</v>
          </cell>
          <cell r="AD26">
            <v>82</v>
          </cell>
          <cell r="AE26">
            <v>82</v>
          </cell>
          <cell r="AF26">
            <v>84</v>
          </cell>
          <cell r="AG26">
            <v>82</v>
          </cell>
          <cell r="AH26">
            <v>86</v>
          </cell>
          <cell r="AI26">
            <v>2445</v>
          </cell>
          <cell r="AJ26">
            <v>81.5</v>
          </cell>
        </row>
        <row r="27">
          <cell r="B27" t="str">
            <v>TOTAL   EXISTENTE</v>
          </cell>
          <cell r="E27">
            <v>637</v>
          </cell>
          <cell r="F27">
            <v>669</v>
          </cell>
          <cell r="G27">
            <v>683</v>
          </cell>
          <cell r="H27">
            <v>673</v>
          </cell>
          <cell r="I27">
            <v>683</v>
          </cell>
          <cell r="J27">
            <v>627</v>
          </cell>
          <cell r="K27">
            <v>614</v>
          </cell>
          <cell r="L27">
            <v>542</v>
          </cell>
          <cell r="M27">
            <v>574</v>
          </cell>
          <cell r="N27">
            <v>637</v>
          </cell>
          <cell r="O27">
            <v>599</v>
          </cell>
          <cell r="P27">
            <v>299</v>
          </cell>
          <cell r="Q27">
            <v>727</v>
          </cell>
          <cell r="R27">
            <v>680</v>
          </cell>
          <cell r="S27">
            <v>685</v>
          </cell>
          <cell r="T27">
            <v>662</v>
          </cell>
          <cell r="U27">
            <v>651</v>
          </cell>
          <cell r="V27">
            <v>653</v>
          </cell>
          <cell r="W27">
            <v>408</v>
          </cell>
          <cell r="X27">
            <v>510</v>
          </cell>
          <cell r="Y27">
            <v>582</v>
          </cell>
          <cell r="Z27">
            <v>569</v>
          </cell>
          <cell r="AA27">
            <v>616</v>
          </cell>
          <cell r="AB27">
            <v>637</v>
          </cell>
          <cell r="AC27">
            <v>626</v>
          </cell>
          <cell r="AD27">
            <v>642</v>
          </cell>
          <cell r="AE27">
            <v>645</v>
          </cell>
          <cell r="AF27">
            <v>616</v>
          </cell>
          <cell r="AG27">
            <v>586</v>
          </cell>
          <cell r="AH27">
            <v>586</v>
          </cell>
          <cell r="AI27">
            <v>18318</v>
          </cell>
          <cell r="AJ27">
            <v>610.6</v>
          </cell>
        </row>
        <row r="29">
          <cell r="B29" t="str">
            <v>G.L.P.  (MC)</v>
          </cell>
        </row>
        <row r="30">
          <cell r="B30" t="str">
            <v>RGD</v>
          </cell>
          <cell r="C30" t="str">
            <v>RIO GRANDE</v>
          </cell>
          <cell r="D30" t="str">
            <v>E</v>
          </cell>
          <cell r="E30">
            <v>118.6</v>
          </cell>
          <cell r="F30">
            <v>131.80000000000001</v>
          </cell>
          <cell r="G30">
            <v>136.1</v>
          </cell>
          <cell r="H30">
            <v>142.19999999999999</v>
          </cell>
          <cell r="I30">
            <v>145.9</v>
          </cell>
          <cell r="J30">
            <v>118.2</v>
          </cell>
          <cell r="K30">
            <v>135.6</v>
          </cell>
          <cell r="L30">
            <v>127</v>
          </cell>
          <cell r="M30">
            <v>120.9</v>
          </cell>
          <cell r="N30">
            <v>138.19999999999999</v>
          </cell>
          <cell r="O30">
            <v>135.30000000000001</v>
          </cell>
          <cell r="P30">
            <v>135.30000000000001</v>
          </cell>
          <cell r="Q30">
            <v>152.80000000000001</v>
          </cell>
          <cell r="R30">
            <v>180.3</v>
          </cell>
          <cell r="S30">
            <v>137.4</v>
          </cell>
          <cell r="T30">
            <v>136.5</v>
          </cell>
          <cell r="U30">
            <v>157.80000000000001</v>
          </cell>
          <cell r="V30">
            <v>135.1</v>
          </cell>
          <cell r="W30">
            <v>135</v>
          </cell>
          <cell r="X30">
            <v>148.5</v>
          </cell>
          <cell r="Y30">
            <v>151.1</v>
          </cell>
          <cell r="Z30">
            <v>139.19999999999999</v>
          </cell>
          <cell r="AA30">
            <v>142.30000000000001</v>
          </cell>
          <cell r="AB30">
            <v>152.5</v>
          </cell>
          <cell r="AC30">
            <v>140.30000000000001</v>
          </cell>
          <cell r="AD30">
            <v>145.30000000000001</v>
          </cell>
          <cell r="AE30">
            <v>138.9</v>
          </cell>
          <cell r="AF30">
            <v>138.9</v>
          </cell>
          <cell r="AG30">
            <v>142.1</v>
          </cell>
          <cell r="AH30">
            <v>145.30000000000001</v>
          </cell>
          <cell r="AI30">
            <v>4204.4000000000005</v>
          </cell>
          <cell r="AJ30">
            <v>140.14666666666668</v>
          </cell>
        </row>
        <row r="31">
          <cell r="B31" t="str">
            <v>RGD</v>
          </cell>
          <cell r="C31" t="str">
            <v>PLANTA</v>
          </cell>
          <cell r="D31" t="str">
            <v>E</v>
          </cell>
          <cell r="E31">
            <v>417.37</v>
          </cell>
          <cell r="F31">
            <v>433.13900000000001</v>
          </cell>
          <cell r="G31">
            <v>444.04399999999998</v>
          </cell>
          <cell r="H31">
            <v>467.39299999999997</v>
          </cell>
          <cell r="I31">
            <v>483.88299999999998</v>
          </cell>
          <cell r="J31">
            <v>443.02600000000001</v>
          </cell>
          <cell r="K31">
            <v>419.48500000000001</v>
          </cell>
          <cell r="L31">
            <v>407.947</v>
          </cell>
          <cell r="M31">
            <v>440.65600000000001</v>
          </cell>
          <cell r="N31">
            <v>487.25599999999997</v>
          </cell>
          <cell r="O31">
            <v>486.31900000000002</v>
          </cell>
          <cell r="P31">
            <v>85.861000000000004</v>
          </cell>
          <cell r="Q31">
            <v>526.18100000000004</v>
          </cell>
          <cell r="R31">
            <v>620.05899999999997</v>
          </cell>
          <cell r="S31">
            <v>551.44200000000001</v>
          </cell>
          <cell r="T31">
            <v>520.08699999999999</v>
          </cell>
          <cell r="U31">
            <v>489.74599999999998</v>
          </cell>
          <cell r="V31">
            <v>519.221</v>
          </cell>
          <cell r="W31">
            <v>319.5</v>
          </cell>
          <cell r="X31">
            <v>476.65300000000002</v>
          </cell>
          <cell r="Y31">
            <v>475.78899999999999</v>
          </cell>
          <cell r="Z31">
            <v>457.77499999999998</v>
          </cell>
          <cell r="AA31">
            <v>516.04899999999998</v>
          </cell>
          <cell r="AB31">
            <v>564.86199999999997</v>
          </cell>
          <cell r="AC31">
            <v>420.18099999999998</v>
          </cell>
          <cell r="AD31">
            <v>475.92700000000002</v>
          </cell>
          <cell r="AE31">
            <v>498.08800000000002</v>
          </cell>
          <cell r="AF31">
            <v>508.54399999999998</v>
          </cell>
          <cell r="AG31">
            <v>469.39</v>
          </cell>
          <cell r="AH31">
            <v>475.42599999999999</v>
          </cell>
          <cell r="AI31">
            <v>13901.298999999999</v>
          </cell>
          <cell r="AJ31">
            <v>463.3766333333333</v>
          </cell>
        </row>
        <row r="32">
          <cell r="B32" t="str">
            <v>PETROLEO / CONDENSADO  ENTREGADO  (BBLS)</v>
          </cell>
        </row>
        <row r="33">
          <cell r="B33" t="str">
            <v>DIAS</v>
          </cell>
          <cell r="E33">
            <v>1</v>
          </cell>
          <cell r="F33">
            <v>2</v>
          </cell>
          <cell r="G33">
            <v>3</v>
          </cell>
          <cell r="H33">
            <v>4</v>
          </cell>
          <cell r="I33">
            <v>5</v>
          </cell>
          <cell r="J33">
            <v>6</v>
          </cell>
          <cell r="K33">
            <v>7</v>
          </cell>
          <cell r="L33">
            <v>8</v>
          </cell>
          <cell r="M33">
            <v>9</v>
          </cell>
          <cell r="N33">
            <v>10</v>
          </cell>
          <cell r="O33">
            <v>11</v>
          </cell>
          <cell r="P33">
            <v>12</v>
          </cell>
          <cell r="Q33">
            <v>13</v>
          </cell>
          <cell r="R33">
            <v>14</v>
          </cell>
          <cell r="S33">
            <v>15</v>
          </cell>
          <cell r="T33">
            <v>16</v>
          </cell>
          <cell r="U33">
            <v>17</v>
          </cell>
          <cell r="V33">
            <v>18</v>
          </cell>
          <cell r="W33">
            <v>19</v>
          </cell>
          <cell r="X33">
            <v>20</v>
          </cell>
          <cell r="Y33">
            <v>21</v>
          </cell>
          <cell r="Z33">
            <v>22</v>
          </cell>
          <cell r="AA33">
            <v>23</v>
          </cell>
          <cell r="AB33">
            <v>24</v>
          </cell>
          <cell r="AC33">
            <v>25</v>
          </cell>
          <cell r="AD33">
            <v>26</v>
          </cell>
          <cell r="AE33">
            <v>27</v>
          </cell>
          <cell r="AF33">
            <v>28</v>
          </cell>
          <cell r="AG33">
            <v>29</v>
          </cell>
          <cell r="AH33">
            <v>30</v>
          </cell>
          <cell r="AI33" t="str">
            <v>TOTAL</v>
          </cell>
          <cell r="AJ33" t="str">
            <v>PROM.</v>
          </cell>
        </row>
        <row r="34">
          <cell r="B34" t="str">
            <v>BQN</v>
          </cell>
          <cell r="C34" t="str">
            <v>BOQUERON</v>
          </cell>
          <cell r="D34" t="str">
            <v>N</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row>
        <row r="35">
          <cell r="B35" t="str">
            <v>CAM</v>
          </cell>
          <cell r="C35" t="str">
            <v>CAMIRI</v>
          </cell>
          <cell r="D35" t="str">
            <v>N</v>
          </cell>
          <cell r="E35">
            <v>0</v>
          </cell>
          <cell r="F35">
            <v>735</v>
          </cell>
          <cell r="G35">
            <v>0</v>
          </cell>
          <cell r="H35">
            <v>0</v>
          </cell>
          <cell r="I35">
            <v>0</v>
          </cell>
          <cell r="J35">
            <v>747</v>
          </cell>
          <cell r="K35">
            <v>0</v>
          </cell>
          <cell r="L35">
            <v>497</v>
          </cell>
          <cell r="M35">
            <v>0</v>
          </cell>
          <cell r="N35">
            <v>0</v>
          </cell>
          <cell r="O35">
            <v>637</v>
          </cell>
          <cell r="P35">
            <v>0</v>
          </cell>
          <cell r="Q35">
            <v>0</v>
          </cell>
          <cell r="R35">
            <v>641</v>
          </cell>
          <cell r="S35">
            <v>0</v>
          </cell>
          <cell r="T35">
            <v>504</v>
          </cell>
          <cell r="U35">
            <v>0</v>
          </cell>
          <cell r="V35">
            <v>0</v>
          </cell>
          <cell r="W35">
            <v>812</v>
          </cell>
          <cell r="X35">
            <v>0</v>
          </cell>
          <cell r="Y35">
            <v>0</v>
          </cell>
          <cell r="Z35">
            <v>0</v>
          </cell>
          <cell r="AA35">
            <v>0</v>
          </cell>
          <cell r="AB35">
            <v>0</v>
          </cell>
          <cell r="AC35">
            <v>726</v>
          </cell>
          <cell r="AD35">
            <v>0</v>
          </cell>
          <cell r="AE35">
            <v>0</v>
          </cell>
          <cell r="AF35">
            <v>632</v>
          </cell>
          <cell r="AG35">
            <v>0</v>
          </cell>
          <cell r="AH35">
            <v>0</v>
          </cell>
          <cell r="AI35">
            <v>5931</v>
          </cell>
          <cell r="AJ35">
            <v>197.7</v>
          </cell>
        </row>
        <row r="36">
          <cell r="B36" t="str">
            <v>CCB</v>
          </cell>
          <cell r="C36" t="str">
            <v>CASCABEL</v>
          </cell>
          <cell r="D36" t="str">
            <v>N</v>
          </cell>
          <cell r="E36">
            <v>130</v>
          </cell>
          <cell r="F36">
            <v>129</v>
          </cell>
          <cell r="G36">
            <v>127</v>
          </cell>
          <cell r="H36">
            <v>130</v>
          </cell>
          <cell r="I36">
            <v>129</v>
          </cell>
          <cell r="J36">
            <v>128</v>
          </cell>
          <cell r="K36">
            <v>131</v>
          </cell>
          <cell r="L36">
            <v>129</v>
          </cell>
          <cell r="M36">
            <v>130</v>
          </cell>
          <cell r="N36">
            <v>132</v>
          </cell>
          <cell r="O36">
            <v>125</v>
          </cell>
          <cell r="P36">
            <v>122</v>
          </cell>
          <cell r="Q36">
            <v>121</v>
          </cell>
          <cell r="R36">
            <v>117</v>
          </cell>
          <cell r="S36">
            <v>115</v>
          </cell>
          <cell r="T36">
            <v>116</v>
          </cell>
          <cell r="U36">
            <v>104</v>
          </cell>
          <cell r="V36">
            <v>118</v>
          </cell>
          <cell r="W36">
            <v>116</v>
          </cell>
          <cell r="X36">
            <v>118</v>
          </cell>
          <cell r="Y36">
            <v>118</v>
          </cell>
          <cell r="Z36">
            <v>117</v>
          </cell>
          <cell r="AA36">
            <v>118</v>
          </cell>
          <cell r="AB36">
            <v>118</v>
          </cell>
          <cell r="AC36">
            <v>115</v>
          </cell>
          <cell r="AD36">
            <v>117</v>
          </cell>
          <cell r="AE36">
            <v>116</v>
          </cell>
          <cell r="AF36">
            <v>116</v>
          </cell>
          <cell r="AG36">
            <v>114</v>
          </cell>
          <cell r="AH36">
            <v>118</v>
          </cell>
          <cell r="AI36">
            <v>3634</v>
          </cell>
          <cell r="AJ36">
            <v>121.13333333333334</v>
          </cell>
        </row>
        <row r="37">
          <cell r="B37" t="str">
            <v>CBR</v>
          </cell>
          <cell r="C37" t="str">
            <v>COBRA</v>
          </cell>
          <cell r="D37" t="str">
            <v>N</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row>
        <row r="38">
          <cell r="B38" t="str">
            <v>GRY</v>
          </cell>
          <cell r="C38" t="str">
            <v>GUAIRUY</v>
          </cell>
          <cell r="D38" t="str">
            <v>N</v>
          </cell>
          <cell r="E38">
            <v>0</v>
          </cell>
          <cell r="F38">
            <v>0</v>
          </cell>
          <cell r="G38">
            <v>0</v>
          </cell>
          <cell r="H38">
            <v>796</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559</v>
          </cell>
          <cell r="Z38">
            <v>0</v>
          </cell>
          <cell r="AA38">
            <v>0</v>
          </cell>
          <cell r="AB38">
            <v>0</v>
          </cell>
          <cell r="AC38">
            <v>0</v>
          </cell>
          <cell r="AD38">
            <v>0</v>
          </cell>
          <cell r="AE38">
            <v>0</v>
          </cell>
          <cell r="AF38">
            <v>0</v>
          </cell>
          <cell r="AG38">
            <v>850</v>
          </cell>
          <cell r="AH38">
            <v>0</v>
          </cell>
          <cell r="AI38">
            <v>2205</v>
          </cell>
          <cell r="AJ38">
            <v>73.5</v>
          </cell>
        </row>
        <row r="39">
          <cell r="B39" t="str">
            <v>LPÑ</v>
          </cell>
          <cell r="C39" t="str">
            <v>LA PEÑA</v>
          </cell>
          <cell r="D39" t="str">
            <v>N</v>
          </cell>
          <cell r="E39">
            <v>1016</v>
          </cell>
          <cell r="F39">
            <v>0</v>
          </cell>
          <cell r="G39">
            <v>0</v>
          </cell>
          <cell r="H39">
            <v>303</v>
          </cell>
          <cell r="I39">
            <v>1537</v>
          </cell>
          <cell r="J39">
            <v>518</v>
          </cell>
          <cell r="K39">
            <v>1356</v>
          </cell>
          <cell r="L39">
            <v>282</v>
          </cell>
          <cell r="M39">
            <v>1228</v>
          </cell>
          <cell r="N39">
            <v>371</v>
          </cell>
          <cell r="O39">
            <v>940</v>
          </cell>
          <cell r="P39">
            <v>1510</v>
          </cell>
          <cell r="Q39">
            <v>866</v>
          </cell>
          <cell r="R39">
            <v>717</v>
          </cell>
          <cell r="S39">
            <v>687</v>
          </cell>
          <cell r="T39">
            <v>134</v>
          </cell>
          <cell r="U39">
            <v>1380</v>
          </cell>
          <cell r="V39">
            <v>994</v>
          </cell>
          <cell r="W39">
            <v>650</v>
          </cell>
          <cell r="X39">
            <v>975</v>
          </cell>
          <cell r="Y39">
            <v>576</v>
          </cell>
          <cell r="Z39">
            <v>1051</v>
          </cell>
          <cell r="AA39">
            <v>509</v>
          </cell>
          <cell r="AB39">
            <v>1483</v>
          </cell>
          <cell r="AC39">
            <v>1324</v>
          </cell>
          <cell r="AD39">
            <v>1192</v>
          </cell>
          <cell r="AE39">
            <v>928</v>
          </cell>
          <cell r="AF39">
            <v>588</v>
          </cell>
          <cell r="AG39">
            <v>652</v>
          </cell>
          <cell r="AH39">
            <v>1659</v>
          </cell>
          <cell r="AI39">
            <v>25426</v>
          </cell>
          <cell r="AJ39">
            <v>847.5333333333333</v>
          </cell>
        </row>
        <row r="40">
          <cell r="B40" t="str">
            <v>PTJ</v>
          </cell>
          <cell r="C40" t="str">
            <v xml:space="preserve">PATUJU </v>
          </cell>
          <cell r="D40" t="str">
            <v>N</v>
          </cell>
          <cell r="E40">
            <v>0</v>
          </cell>
          <cell r="F40">
            <v>0</v>
          </cell>
          <cell r="G40">
            <v>0</v>
          </cell>
          <cell r="H40">
            <v>0</v>
          </cell>
          <cell r="I40">
            <v>0</v>
          </cell>
          <cell r="J40">
            <v>0</v>
          </cell>
          <cell r="K40">
            <v>0</v>
          </cell>
          <cell r="L40">
            <v>0</v>
          </cell>
          <cell r="M40">
            <v>0</v>
          </cell>
          <cell r="N40">
            <v>0</v>
          </cell>
          <cell r="O40">
            <v>0</v>
          </cell>
          <cell r="P40">
            <v>0</v>
          </cell>
          <cell r="Q40">
            <v>0</v>
          </cell>
          <cell r="R40">
            <v>20</v>
          </cell>
          <cell r="S40">
            <v>38</v>
          </cell>
          <cell r="T40">
            <v>0</v>
          </cell>
          <cell r="U40">
            <v>0</v>
          </cell>
          <cell r="V40">
            <v>28</v>
          </cell>
          <cell r="W40">
            <v>0</v>
          </cell>
          <cell r="X40">
            <v>41</v>
          </cell>
          <cell r="Y40">
            <v>201</v>
          </cell>
          <cell r="Z40">
            <v>0</v>
          </cell>
          <cell r="AA40">
            <v>0</v>
          </cell>
          <cell r="AB40">
            <v>0</v>
          </cell>
          <cell r="AC40">
            <v>0</v>
          </cell>
          <cell r="AD40">
            <v>0</v>
          </cell>
          <cell r="AE40">
            <v>0</v>
          </cell>
          <cell r="AF40">
            <v>0</v>
          </cell>
          <cell r="AG40">
            <v>0</v>
          </cell>
          <cell r="AH40">
            <v>0</v>
          </cell>
          <cell r="AI40">
            <v>328</v>
          </cell>
          <cell r="AJ40">
            <v>10.933333333333334</v>
          </cell>
        </row>
        <row r="41">
          <cell r="B41" t="str">
            <v>RGD</v>
          </cell>
          <cell r="C41" t="str">
            <v>RIO GRANDE</v>
          </cell>
          <cell r="D41" t="str">
            <v>E</v>
          </cell>
          <cell r="E41">
            <v>1176</v>
          </cell>
          <cell r="F41">
            <v>1188</v>
          </cell>
          <cell r="G41">
            <v>1193</v>
          </cell>
          <cell r="H41">
            <v>1260</v>
          </cell>
          <cell r="I41">
            <v>1199</v>
          </cell>
          <cell r="J41">
            <v>1130</v>
          </cell>
          <cell r="K41">
            <v>1110</v>
          </cell>
          <cell r="L41">
            <v>1906</v>
          </cell>
          <cell r="M41">
            <v>1074</v>
          </cell>
          <cell r="N41">
            <v>1149</v>
          </cell>
          <cell r="O41">
            <v>1102</v>
          </cell>
          <cell r="P41">
            <v>794</v>
          </cell>
          <cell r="Q41">
            <v>1316</v>
          </cell>
          <cell r="R41">
            <v>1205</v>
          </cell>
          <cell r="S41">
            <v>1279</v>
          </cell>
          <cell r="T41">
            <v>1288</v>
          </cell>
          <cell r="U41">
            <v>1253</v>
          </cell>
          <cell r="V41">
            <v>1232</v>
          </cell>
          <cell r="W41">
            <v>1002</v>
          </cell>
          <cell r="X41">
            <v>1140</v>
          </cell>
          <cell r="Y41">
            <v>1185</v>
          </cell>
          <cell r="Z41">
            <v>1152</v>
          </cell>
          <cell r="AA41">
            <v>1221</v>
          </cell>
          <cell r="AB41">
            <v>1174</v>
          </cell>
          <cell r="AC41">
            <v>1155</v>
          </cell>
          <cell r="AD41">
            <v>1192</v>
          </cell>
          <cell r="AE41">
            <v>1179</v>
          </cell>
          <cell r="AF41">
            <v>1142</v>
          </cell>
          <cell r="AG41">
            <v>1158</v>
          </cell>
          <cell r="AH41">
            <v>1189</v>
          </cell>
          <cell r="AI41">
            <v>35743</v>
          </cell>
          <cell r="AJ41">
            <v>1191.4333333333334</v>
          </cell>
        </row>
        <row r="42">
          <cell r="B42" t="str">
            <v>SIR</v>
          </cell>
          <cell r="C42" t="str">
            <v>SIRARI</v>
          </cell>
          <cell r="D42" t="str">
            <v>E</v>
          </cell>
          <cell r="E42">
            <v>1509</v>
          </cell>
          <cell r="F42">
            <v>1468</v>
          </cell>
          <cell r="G42">
            <v>1816</v>
          </cell>
          <cell r="H42">
            <v>1732</v>
          </cell>
          <cell r="I42">
            <v>2153</v>
          </cell>
          <cell r="J42">
            <v>0</v>
          </cell>
          <cell r="K42">
            <v>1615</v>
          </cell>
          <cell r="L42">
            <v>1709</v>
          </cell>
          <cell r="M42">
            <v>1943</v>
          </cell>
          <cell r="N42">
            <v>1707</v>
          </cell>
          <cell r="O42">
            <v>1442</v>
          </cell>
          <cell r="P42">
            <v>1497</v>
          </cell>
          <cell r="Q42">
            <v>1759</v>
          </cell>
          <cell r="R42">
            <v>0</v>
          </cell>
          <cell r="S42">
            <v>1895</v>
          </cell>
          <cell r="T42">
            <v>1607</v>
          </cell>
          <cell r="U42">
            <v>0</v>
          </cell>
          <cell r="V42">
            <v>1826</v>
          </cell>
          <cell r="W42">
            <v>2576</v>
          </cell>
          <cell r="X42">
            <v>1166</v>
          </cell>
          <cell r="Y42">
            <v>0</v>
          </cell>
          <cell r="Z42">
            <v>2048</v>
          </cell>
          <cell r="AA42">
            <v>1952</v>
          </cell>
          <cell r="AB42">
            <v>1809</v>
          </cell>
          <cell r="AC42">
            <v>1540</v>
          </cell>
          <cell r="AD42">
            <v>0</v>
          </cell>
          <cell r="AE42">
            <v>1637</v>
          </cell>
          <cell r="AF42">
            <v>1428</v>
          </cell>
          <cell r="AG42">
            <v>1395</v>
          </cell>
          <cell r="AH42">
            <v>1645</v>
          </cell>
          <cell r="AI42">
            <v>42874</v>
          </cell>
          <cell r="AJ42">
            <v>1429.1333333333334</v>
          </cell>
        </row>
        <row r="43">
          <cell r="B43" t="str">
            <v>TDY</v>
          </cell>
          <cell r="C43" t="str">
            <v>TUNDY</v>
          </cell>
          <cell r="D43" t="str">
            <v>N</v>
          </cell>
          <cell r="E43">
            <v>2173</v>
          </cell>
          <cell r="F43">
            <v>2415</v>
          </cell>
          <cell r="G43">
            <v>2480</v>
          </cell>
          <cell r="H43">
            <v>3041</v>
          </cell>
          <cell r="I43">
            <v>1789</v>
          </cell>
          <cell r="J43">
            <v>2884</v>
          </cell>
          <cell r="K43">
            <v>2021</v>
          </cell>
          <cell r="L43">
            <v>2530</v>
          </cell>
          <cell r="M43">
            <v>1819</v>
          </cell>
          <cell r="N43">
            <v>2338</v>
          </cell>
          <cell r="O43">
            <v>2209</v>
          </cell>
          <cell r="P43">
            <v>2232</v>
          </cell>
          <cell r="Q43">
            <v>2155</v>
          </cell>
          <cell r="R43">
            <v>2170</v>
          </cell>
          <cell r="S43">
            <v>1999</v>
          </cell>
          <cell r="T43">
            <v>2228</v>
          </cell>
          <cell r="U43">
            <v>2327</v>
          </cell>
          <cell r="V43">
            <v>2198</v>
          </cell>
          <cell r="W43">
            <v>2290</v>
          </cell>
          <cell r="X43">
            <v>2397</v>
          </cell>
          <cell r="Y43">
            <v>2400</v>
          </cell>
          <cell r="Z43">
            <v>2167</v>
          </cell>
          <cell r="AA43">
            <v>2382</v>
          </cell>
          <cell r="AB43">
            <v>2237</v>
          </cell>
          <cell r="AC43">
            <v>2175</v>
          </cell>
          <cell r="AD43">
            <v>2175</v>
          </cell>
          <cell r="AE43">
            <v>2180</v>
          </cell>
          <cell r="AF43">
            <v>2507</v>
          </cell>
          <cell r="AG43">
            <v>2092</v>
          </cell>
          <cell r="AH43">
            <v>2103</v>
          </cell>
          <cell r="AI43">
            <v>68113</v>
          </cell>
          <cell r="AJ43">
            <v>2270.4333333333334</v>
          </cell>
        </row>
        <row r="44">
          <cell r="B44" t="str">
            <v>VBR</v>
          </cell>
          <cell r="C44" t="str">
            <v>VIBORA</v>
          </cell>
          <cell r="D44" t="str">
            <v>E</v>
          </cell>
          <cell r="E44">
            <v>4266</v>
          </cell>
          <cell r="F44">
            <v>3950</v>
          </cell>
          <cell r="G44">
            <v>4130</v>
          </cell>
          <cell r="H44">
            <v>3863</v>
          </cell>
          <cell r="I44">
            <v>3372</v>
          </cell>
          <cell r="J44">
            <v>3879</v>
          </cell>
          <cell r="K44">
            <v>3629</v>
          </cell>
          <cell r="L44">
            <v>3662</v>
          </cell>
          <cell r="M44">
            <v>3832</v>
          </cell>
          <cell r="N44">
            <v>3829</v>
          </cell>
          <cell r="O44">
            <v>3835</v>
          </cell>
          <cell r="P44">
            <v>3842</v>
          </cell>
          <cell r="Q44">
            <v>4883</v>
          </cell>
          <cell r="R44">
            <v>4306</v>
          </cell>
          <cell r="S44">
            <v>3848</v>
          </cell>
          <cell r="T44">
            <v>4258</v>
          </cell>
          <cell r="U44">
            <v>4020</v>
          </cell>
          <cell r="V44">
            <v>3819</v>
          </cell>
          <cell r="W44">
            <v>4761</v>
          </cell>
          <cell r="X44">
            <v>4030</v>
          </cell>
          <cell r="Y44">
            <v>3637</v>
          </cell>
          <cell r="Z44">
            <v>3723</v>
          </cell>
          <cell r="AA44">
            <v>3661</v>
          </cell>
          <cell r="AB44">
            <v>3717</v>
          </cell>
          <cell r="AC44">
            <v>3546</v>
          </cell>
          <cell r="AD44">
            <v>3457</v>
          </cell>
          <cell r="AE44">
            <v>3247</v>
          </cell>
          <cell r="AF44">
            <v>2252</v>
          </cell>
          <cell r="AG44">
            <v>1826</v>
          </cell>
          <cell r="AH44">
            <v>5109</v>
          </cell>
          <cell r="AI44">
            <v>114189</v>
          </cell>
          <cell r="AJ44">
            <v>3806.3</v>
          </cell>
        </row>
        <row r="45">
          <cell r="B45" t="str">
            <v>YPC</v>
          </cell>
          <cell r="C45" t="str">
            <v>YAPACANI</v>
          </cell>
          <cell r="D45" t="str">
            <v>E</v>
          </cell>
          <cell r="E45">
            <v>0</v>
          </cell>
          <cell r="F45">
            <v>0</v>
          </cell>
          <cell r="G45">
            <v>0</v>
          </cell>
          <cell r="H45">
            <v>0</v>
          </cell>
          <cell r="I45">
            <v>0</v>
          </cell>
          <cell r="J45">
            <v>1591</v>
          </cell>
          <cell r="K45">
            <v>0</v>
          </cell>
          <cell r="L45">
            <v>0</v>
          </cell>
          <cell r="M45">
            <v>0</v>
          </cell>
          <cell r="N45">
            <v>0</v>
          </cell>
          <cell r="O45">
            <v>0</v>
          </cell>
          <cell r="P45">
            <v>0</v>
          </cell>
          <cell r="Q45">
            <v>0</v>
          </cell>
          <cell r="R45">
            <v>1850</v>
          </cell>
          <cell r="S45">
            <v>0</v>
          </cell>
          <cell r="T45">
            <v>0</v>
          </cell>
          <cell r="U45">
            <v>187</v>
          </cell>
          <cell r="V45">
            <v>0</v>
          </cell>
          <cell r="W45">
            <v>0</v>
          </cell>
          <cell r="X45">
            <v>0</v>
          </cell>
          <cell r="Y45">
            <v>1913</v>
          </cell>
          <cell r="Z45">
            <v>0</v>
          </cell>
          <cell r="AA45">
            <v>0</v>
          </cell>
          <cell r="AB45">
            <v>0</v>
          </cell>
          <cell r="AC45">
            <v>0</v>
          </cell>
          <cell r="AD45">
            <v>2131</v>
          </cell>
          <cell r="AE45">
            <v>0</v>
          </cell>
          <cell r="AF45">
            <v>0</v>
          </cell>
          <cell r="AG45">
            <v>0</v>
          </cell>
          <cell r="AH45">
            <v>0</v>
          </cell>
          <cell r="AI45">
            <v>7672</v>
          </cell>
          <cell r="AJ45">
            <v>255.73333333333332</v>
          </cell>
        </row>
        <row r="46">
          <cell r="B46" t="str">
            <v>TOTAL   NUEVO</v>
          </cell>
          <cell r="E46">
            <v>3319</v>
          </cell>
          <cell r="F46">
            <v>3279</v>
          </cell>
          <cell r="G46">
            <v>2607</v>
          </cell>
          <cell r="H46">
            <v>4270</v>
          </cell>
          <cell r="I46">
            <v>3455</v>
          </cell>
          <cell r="J46">
            <v>4277</v>
          </cell>
          <cell r="K46">
            <v>3508</v>
          </cell>
          <cell r="L46">
            <v>3438</v>
          </cell>
          <cell r="M46">
            <v>3177</v>
          </cell>
          <cell r="N46">
            <v>2841</v>
          </cell>
          <cell r="O46">
            <v>3911</v>
          </cell>
          <cell r="P46">
            <v>3864</v>
          </cell>
          <cell r="Q46">
            <v>3142</v>
          </cell>
          <cell r="R46">
            <v>3665</v>
          </cell>
          <cell r="S46">
            <v>2839</v>
          </cell>
          <cell r="T46">
            <v>2982</v>
          </cell>
          <cell r="U46">
            <v>3811</v>
          </cell>
          <cell r="V46">
            <v>3338</v>
          </cell>
          <cell r="W46">
            <v>3868</v>
          </cell>
          <cell r="X46">
            <v>3531</v>
          </cell>
          <cell r="Y46">
            <v>3854</v>
          </cell>
          <cell r="Z46">
            <v>3335</v>
          </cell>
          <cell r="AA46">
            <v>3009</v>
          </cell>
          <cell r="AB46">
            <v>3838</v>
          </cell>
          <cell r="AC46">
            <v>4340</v>
          </cell>
          <cell r="AD46">
            <v>3484</v>
          </cell>
          <cell r="AE46">
            <v>3224</v>
          </cell>
          <cell r="AF46">
            <v>3843</v>
          </cell>
          <cell r="AG46">
            <v>3708</v>
          </cell>
          <cell r="AH46">
            <v>3880</v>
          </cell>
          <cell r="AI46">
            <v>105637</v>
          </cell>
          <cell r="AJ46">
            <v>3521.2333333333331</v>
          </cell>
        </row>
        <row r="47">
          <cell r="B47" t="str">
            <v>TOTAL   EXISTENTE</v>
          </cell>
          <cell r="E47">
            <v>6951</v>
          </cell>
          <cell r="F47">
            <v>6606</v>
          </cell>
          <cell r="G47">
            <v>7139</v>
          </cell>
          <cell r="H47">
            <v>6855</v>
          </cell>
          <cell r="I47">
            <v>6724</v>
          </cell>
          <cell r="J47">
            <v>6600</v>
          </cell>
          <cell r="K47">
            <v>6354</v>
          </cell>
          <cell r="L47">
            <v>7277</v>
          </cell>
          <cell r="M47">
            <v>6849</v>
          </cell>
          <cell r="N47">
            <v>6685</v>
          </cell>
          <cell r="O47">
            <v>6379</v>
          </cell>
          <cell r="P47">
            <v>6133</v>
          </cell>
          <cell r="Q47">
            <v>7958</v>
          </cell>
          <cell r="R47">
            <v>7361</v>
          </cell>
          <cell r="S47">
            <v>7022</v>
          </cell>
          <cell r="T47">
            <v>7153</v>
          </cell>
          <cell r="U47">
            <v>5460</v>
          </cell>
          <cell r="V47">
            <v>6877</v>
          </cell>
          <cell r="W47">
            <v>8339</v>
          </cell>
          <cell r="X47">
            <v>6336</v>
          </cell>
          <cell r="Y47">
            <v>6735</v>
          </cell>
          <cell r="Z47">
            <v>6923</v>
          </cell>
          <cell r="AA47">
            <v>6834</v>
          </cell>
          <cell r="AB47">
            <v>6700</v>
          </cell>
          <cell r="AC47">
            <v>6241</v>
          </cell>
          <cell r="AD47">
            <v>6780</v>
          </cell>
          <cell r="AE47">
            <v>6063</v>
          </cell>
          <cell r="AF47">
            <v>4822</v>
          </cell>
          <cell r="AG47">
            <v>4379</v>
          </cell>
          <cell r="AH47">
            <v>7943</v>
          </cell>
          <cell r="AI47">
            <v>200478</v>
          </cell>
          <cell r="AJ47">
            <v>6682.6</v>
          </cell>
        </row>
        <row r="48">
          <cell r="B48" t="str">
            <v>TOTAL GENERAL</v>
          </cell>
          <cell r="E48">
            <v>10270</v>
          </cell>
          <cell r="F48">
            <v>9885</v>
          </cell>
          <cell r="G48">
            <v>9746</v>
          </cell>
          <cell r="H48">
            <v>11125</v>
          </cell>
          <cell r="I48">
            <v>10179</v>
          </cell>
          <cell r="J48">
            <v>10877</v>
          </cell>
          <cell r="K48">
            <v>9862</v>
          </cell>
          <cell r="L48">
            <v>10715</v>
          </cell>
          <cell r="M48">
            <v>10026</v>
          </cell>
          <cell r="N48">
            <v>9526</v>
          </cell>
          <cell r="O48">
            <v>10290</v>
          </cell>
          <cell r="P48">
            <v>9997</v>
          </cell>
          <cell r="Q48">
            <v>11100</v>
          </cell>
          <cell r="R48">
            <v>11026</v>
          </cell>
          <cell r="S48">
            <v>9861</v>
          </cell>
          <cell r="T48">
            <v>10135</v>
          </cell>
          <cell r="U48">
            <v>9271</v>
          </cell>
          <cell r="V48">
            <v>10215</v>
          </cell>
          <cell r="W48">
            <v>12207</v>
          </cell>
          <cell r="X48">
            <v>9867</v>
          </cell>
          <cell r="Y48">
            <v>10589</v>
          </cell>
          <cell r="Z48">
            <v>10258</v>
          </cell>
          <cell r="AA48">
            <v>9843</v>
          </cell>
          <cell r="AB48">
            <v>10538</v>
          </cell>
          <cell r="AC48">
            <v>10581</v>
          </cell>
          <cell r="AD48">
            <v>10264</v>
          </cell>
          <cell r="AE48">
            <v>9287</v>
          </cell>
          <cell r="AF48">
            <v>8665</v>
          </cell>
          <cell r="AG48">
            <v>8087</v>
          </cell>
          <cell r="AH48">
            <v>11823</v>
          </cell>
          <cell r="AI48">
            <v>306115</v>
          </cell>
          <cell r="AJ48">
            <v>10203.833333333334</v>
          </cell>
        </row>
        <row r="49">
          <cell r="B49" t="str">
            <v>AGUA  (BBLS)</v>
          </cell>
        </row>
        <row r="50">
          <cell r="B50" t="str">
            <v>BQN</v>
          </cell>
          <cell r="C50" t="str">
            <v>BOQUERON</v>
          </cell>
          <cell r="D50" t="str">
            <v>N</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row>
        <row r="51">
          <cell r="B51" t="str">
            <v>CAM</v>
          </cell>
          <cell r="C51" t="str">
            <v>CAMIRI</v>
          </cell>
          <cell r="D51" t="str">
            <v>N</v>
          </cell>
          <cell r="E51">
            <v>28</v>
          </cell>
          <cell r="F51">
            <v>66</v>
          </cell>
          <cell r="G51">
            <v>28</v>
          </cell>
          <cell r="H51">
            <v>43</v>
          </cell>
          <cell r="I51">
            <v>29</v>
          </cell>
          <cell r="J51">
            <v>29</v>
          </cell>
          <cell r="K51">
            <v>55</v>
          </cell>
          <cell r="L51">
            <v>60</v>
          </cell>
          <cell r="M51">
            <v>57</v>
          </cell>
          <cell r="N51">
            <v>50</v>
          </cell>
          <cell r="O51">
            <v>50</v>
          </cell>
          <cell r="P51">
            <v>52</v>
          </cell>
          <cell r="Q51">
            <v>54</v>
          </cell>
          <cell r="R51">
            <v>53</v>
          </cell>
          <cell r="S51">
            <v>54</v>
          </cell>
          <cell r="T51">
            <v>54</v>
          </cell>
          <cell r="U51">
            <v>57</v>
          </cell>
          <cell r="V51">
            <v>55</v>
          </cell>
          <cell r="W51">
            <v>53</v>
          </cell>
          <cell r="X51">
            <v>52</v>
          </cell>
          <cell r="Y51">
            <v>50</v>
          </cell>
          <cell r="Z51">
            <v>50</v>
          </cell>
          <cell r="AA51">
            <v>68</v>
          </cell>
          <cell r="AB51">
            <v>66</v>
          </cell>
          <cell r="AC51">
            <v>67</v>
          </cell>
          <cell r="AD51">
            <v>65</v>
          </cell>
          <cell r="AE51">
            <v>41</v>
          </cell>
          <cell r="AF51">
            <v>41</v>
          </cell>
          <cell r="AG51">
            <v>12</v>
          </cell>
          <cell r="AH51">
            <v>43</v>
          </cell>
          <cell r="AI51">
            <v>1482</v>
          </cell>
          <cell r="AJ51">
            <v>49.4</v>
          </cell>
        </row>
        <row r="52">
          <cell r="B52" t="str">
            <v>CCB</v>
          </cell>
          <cell r="C52" t="str">
            <v>CASCABEL</v>
          </cell>
          <cell r="D52" t="str">
            <v>N</v>
          </cell>
          <cell r="E52">
            <v>127</v>
          </cell>
          <cell r="F52">
            <v>130</v>
          </cell>
          <cell r="G52">
            <v>128</v>
          </cell>
          <cell r="H52">
            <v>130</v>
          </cell>
          <cell r="I52">
            <v>128</v>
          </cell>
          <cell r="J52">
            <v>129</v>
          </cell>
          <cell r="K52">
            <v>131</v>
          </cell>
          <cell r="L52">
            <v>127</v>
          </cell>
          <cell r="M52">
            <v>129</v>
          </cell>
          <cell r="N52">
            <v>130</v>
          </cell>
          <cell r="O52">
            <v>128</v>
          </cell>
          <cell r="P52">
            <v>132</v>
          </cell>
          <cell r="Q52">
            <v>130</v>
          </cell>
          <cell r="R52">
            <v>140</v>
          </cell>
          <cell r="S52">
            <v>142</v>
          </cell>
          <cell r="T52">
            <v>140</v>
          </cell>
          <cell r="U52">
            <v>130</v>
          </cell>
          <cell r="V52">
            <v>138</v>
          </cell>
          <cell r="W52">
            <v>140</v>
          </cell>
          <cell r="X52">
            <v>142</v>
          </cell>
          <cell r="Y52">
            <v>142</v>
          </cell>
          <cell r="Z52">
            <v>145</v>
          </cell>
          <cell r="AA52">
            <v>142</v>
          </cell>
          <cell r="AB52">
            <v>140</v>
          </cell>
          <cell r="AC52">
            <v>144</v>
          </cell>
          <cell r="AD52">
            <v>142</v>
          </cell>
          <cell r="AE52">
            <v>145</v>
          </cell>
          <cell r="AF52">
            <v>142</v>
          </cell>
          <cell r="AG52">
            <v>140</v>
          </cell>
          <cell r="AH52">
            <v>143</v>
          </cell>
          <cell r="AI52">
            <v>4076</v>
          </cell>
          <cell r="AJ52">
            <v>135.86666666666667</v>
          </cell>
        </row>
        <row r="53">
          <cell r="B53" t="str">
            <v>CBR</v>
          </cell>
          <cell r="C53" t="str">
            <v>COBRA</v>
          </cell>
          <cell r="D53" t="str">
            <v>N</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row>
        <row r="54">
          <cell r="B54" t="str">
            <v>GRY</v>
          </cell>
          <cell r="C54" t="str">
            <v>GUAIRUY</v>
          </cell>
          <cell r="D54" t="str">
            <v>N</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row>
        <row r="55">
          <cell r="B55" t="str">
            <v>LPÑ</v>
          </cell>
          <cell r="C55" t="str">
            <v>LA PEÑA</v>
          </cell>
          <cell r="D55" t="str">
            <v>N</v>
          </cell>
          <cell r="E55">
            <v>318</v>
          </cell>
          <cell r="F55">
            <v>320</v>
          </cell>
          <cell r="G55">
            <v>315</v>
          </cell>
          <cell r="H55">
            <v>362</v>
          </cell>
          <cell r="I55">
            <v>510</v>
          </cell>
          <cell r="J55">
            <v>486</v>
          </cell>
          <cell r="K55">
            <v>494</v>
          </cell>
          <cell r="L55">
            <v>494</v>
          </cell>
          <cell r="M55">
            <v>468</v>
          </cell>
          <cell r="N55">
            <v>460</v>
          </cell>
          <cell r="O55">
            <v>470</v>
          </cell>
          <cell r="P55">
            <v>468</v>
          </cell>
          <cell r="Q55">
            <v>461</v>
          </cell>
          <cell r="R55">
            <v>390</v>
          </cell>
          <cell r="S55">
            <v>370</v>
          </cell>
          <cell r="T55">
            <v>375</v>
          </cell>
          <cell r="U55">
            <v>380</v>
          </cell>
          <cell r="V55">
            <v>375</v>
          </cell>
          <cell r="W55">
            <v>371</v>
          </cell>
          <cell r="X55">
            <v>365</v>
          </cell>
          <cell r="Y55">
            <v>370</v>
          </cell>
          <cell r="Z55">
            <v>366</v>
          </cell>
          <cell r="AA55">
            <v>380</v>
          </cell>
          <cell r="AB55">
            <v>420</v>
          </cell>
          <cell r="AC55">
            <v>400</v>
          </cell>
          <cell r="AD55">
            <v>412</v>
          </cell>
          <cell r="AE55">
            <v>407</v>
          </cell>
          <cell r="AF55">
            <v>405</v>
          </cell>
          <cell r="AG55">
            <v>410</v>
          </cell>
          <cell r="AH55">
            <v>415</v>
          </cell>
          <cell r="AI55">
            <v>12237</v>
          </cell>
          <cell r="AJ55">
            <v>407.9</v>
          </cell>
        </row>
        <row r="56">
          <cell r="B56" t="str">
            <v>PTJ</v>
          </cell>
          <cell r="C56" t="str">
            <v xml:space="preserve">PATUJU </v>
          </cell>
          <cell r="D56" t="str">
            <v>N</v>
          </cell>
          <cell r="E56">
            <v>0</v>
          </cell>
          <cell r="F56">
            <v>0</v>
          </cell>
          <cell r="G56">
            <v>0</v>
          </cell>
          <cell r="H56">
            <v>0</v>
          </cell>
          <cell r="I56">
            <v>0</v>
          </cell>
          <cell r="J56">
            <v>0</v>
          </cell>
          <cell r="K56">
            <v>0</v>
          </cell>
          <cell r="L56">
            <v>0</v>
          </cell>
          <cell r="M56">
            <v>0</v>
          </cell>
          <cell r="N56">
            <v>0</v>
          </cell>
          <cell r="O56">
            <v>0</v>
          </cell>
          <cell r="P56">
            <v>0</v>
          </cell>
          <cell r="Q56">
            <v>0</v>
          </cell>
          <cell r="R56">
            <v>35</v>
          </cell>
          <cell r="S56">
            <v>33</v>
          </cell>
          <cell r="T56">
            <v>42</v>
          </cell>
          <cell r="U56">
            <v>22</v>
          </cell>
          <cell r="V56">
            <v>11</v>
          </cell>
          <cell r="W56">
            <v>2</v>
          </cell>
          <cell r="X56">
            <v>3</v>
          </cell>
          <cell r="Y56">
            <v>8</v>
          </cell>
          <cell r="Z56">
            <v>6</v>
          </cell>
          <cell r="AA56">
            <v>5</v>
          </cell>
          <cell r="AB56">
            <v>3</v>
          </cell>
          <cell r="AC56">
            <v>7</v>
          </cell>
          <cell r="AD56">
            <v>6</v>
          </cell>
          <cell r="AE56">
            <v>10</v>
          </cell>
          <cell r="AF56">
            <v>10</v>
          </cell>
          <cell r="AG56">
            <v>12</v>
          </cell>
          <cell r="AH56">
            <v>12</v>
          </cell>
          <cell r="AI56">
            <v>227</v>
          </cell>
          <cell r="AJ56">
            <v>7.5666666666666664</v>
          </cell>
        </row>
        <row r="57">
          <cell r="B57" t="str">
            <v>RGD</v>
          </cell>
          <cell r="C57" t="str">
            <v>RIO GRANDE</v>
          </cell>
          <cell r="D57" t="str">
            <v>E</v>
          </cell>
          <cell r="E57">
            <v>865</v>
          </cell>
          <cell r="F57">
            <v>865</v>
          </cell>
          <cell r="G57">
            <v>865</v>
          </cell>
          <cell r="H57">
            <v>867</v>
          </cell>
          <cell r="I57">
            <v>866</v>
          </cell>
          <cell r="J57">
            <v>865</v>
          </cell>
          <cell r="K57">
            <v>865</v>
          </cell>
          <cell r="L57">
            <v>865</v>
          </cell>
          <cell r="M57">
            <v>863</v>
          </cell>
          <cell r="N57">
            <v>864</v>
          </cell>
          <cell r="O57">
            <v>863</v>
          </cell>
          <cell r="P57">
            <v>865</v>
          </cell>
          <cell r="Q57">
            <v>870</v>
          </cell>
          <cell r="R57">
            <v>868</v>
          </cell>
          <cell r="S57">
            <v>906</v>
          </cell>
          <cell r="T57">
            <v>875</v>
          </cell>
          <cell r="U57">
            <v>870</v>
          </cell>
          <cell r="V57">
            <v>890</v>
          </cell>
          <cell r="W57">
            <v>900</v>
          </cell>
          <cell r="X57">
            <v>920</v>
          </cell>
          <cell r="Y57">
            <v>910</v>
          </cell>
          <cell r="Z57">
            <v>915</v>
          </cell>
          <cell r="AA57">
            <v>930</v>
          </cell>
          <cell r="AB57">
            <v>976</v>
          </cell>
          <cell r="AC57">
            <v>960</v>
          </cell>
          <cell r="AD57">
            <v>972</v>
          </cell>
          <cell r="AE57">
            <v>957</v>
          </cell>
          <cell r="AF57">
            <v>941</v>
          </cell>
          <cell r="AG57">
            <v>847</v>
          </cell>
          <cell r="AH57">
            <v>875</v>
          </cell>
          <cell r="AI57">
            <v>26760</v>
          </cell>
          <cell r="AJ57">
            <v>892</v>
          </cell>
        </row>
        <row r="58">
          <cell r="B58" t="str">
            <v>SIR</v>
          </cell>
          <cell r="C58" t="str">
            <v>SIRARI</v>
          </cell>
          <cell r="D58" t="str">
            <v>E</v>
          </cell>
          <cell r="E58">
            <v>62</v>
          </cell>
          <cell r="F58">
            <v>63</v>
          </cell>
          <cell r="G58">
            <v>66</v>
          </cell>
          <cell r="H58">
            <v>64</v>
          </cell>
          <cell r="I58">
            <v>69</v>
          </cell>
          <cell r="J58">
            <v>59</v>
          </cell>
          <cell r="K58">
            <v>64</v>
          </cell>
          <cell r="L58">
            <v>63</v>
          </cell>
          <cell r="M58">
            <v>66</v>
          </cell>
          <cell r="N58">
            <v>57</v>
          </cell>
          <cell r="O58">
            <v>55</v>
          </cell>
          <cell r="P58">
            <v>62</v>
          </cell>
          <cell r="Q58">
            <v>59</v>
          </cell>
          <cell r="R58">
            <v>61</v>
          </cell>
          <cell r="S58">
            <v>66</v>
          </cell>
          <cell r="T58">
            <v>64</v>
          </cell>
          <cell r="U58">
            <v>55</v>
          </cell>
          <cell r="V58">
            <v>62</v>
          </cell>
          <cell r="W58">
            <v>55</v>
          </cell>
          <cell r="X58">
            <v>64</v>
          </cell>
          <cell r="Y58">
            <v>64</v>
          </cell>
          <cell r="Z58">
            <v>63</v>
          </cell>
          <cell r="AA58">
            <v>66</v>
          </cell>
          <cell r="AB58">
            <v>56</v>
          </cell>
          <cell r="AC58">
            <v>70</v>
          </cell>
          <cell r="AD58">
            <v>53</v>
          </cell>
          <cell r="AE58">
            <v>74</v>
          </cell>
          <cell r="AF58">
            <v>72</v>
          </cell>
          <cell r="AG58">
            <v>59</v>
          </cell>
          <cell r="AH58">
            <v>54</v>
          </cell>
          <cell r="AI58">
            <v>1867</v>
          </cell>
          <cell r="AJ58">
            <v>62.233333333333334</v>
          </cell>
        </row>
        <row r="59">
          <cell r="B59" t="str">
            <v>TDY</v>
          </cell>
          <cell r="C59" t="str">
            <v>TUNDY</v>
          </cell>
          <cell r="D59" t="str">
            <v>N</v>
          </cell>
          <cell r="E59">
            <v>312</v>
          </cell>
          <cell r="F59">
            <v>235</v>
          </cell>
          <cell r="G59">
            <v>113</v>
          </cell>
          <cell r="H59">
            <v>215</v>
          </cell>
          <cell r="I59">
            <v>219</v>
          </cell>
          <cell r="J59">
            <v>210</v>
          </cell>
          <cell r="K59">
            <v>201</v>
          </cell>
          <cell r="L59">
            <v>250</v>
          </cell>
          <cell r="M59">
            <v>230</v>
          </cell>
          <cell r="N59">
            <v>316</v>
          </cell>
          <cell r="O59">
            <v>326</v>
          </cell>
          <cell r="P59">
            <v>317</v>
          </cell>
          <cell r="Q59">
            <v>319</v>
          </cell>
          <cell r="R59">
            <v>319</v>
          </cell>
          <cell r="S59">
            <v>276</v>
          </cell>
          <cell r="T59">
            <v>286</v>
          </cell>
          <cell r="U59">
            <v>320</v>
          </cell>
          <cell r="V59">
            <v>310</v>
          </cell>
          <cell r="W59">
            <v>315</v>
          </cell>
          <cell r="X59">
            <v>330</v>
          </cell>
          <cell r="Y59">
            <v>335</v>
          </cell>
          <cell r="Z59">
            <v>330</v>
          </cell>
          <cell r="AA59">
            <v>234</v>
          </cell>
          <cell r="AB59">
            <v>242</v>
          </cell>
          <cell r="AC59">
            <v>244</v>
          </cell>
          <cell r="AD59">
            <v>248</v>
          </cell>
          <cell r="AE59">
            <v>247</v>
          </cell>
          <cell r="AF59">
            <v>248</v>
          </cell>
          <cell r="AG59">
            <v>295</v>
          </cell>
          <cell r="AH59">
            <v>291</v>
          </cell>
          <cell r="AI59">
            <v>8133</v>
          </cell>
          <cell r="AJ59">
            <v>271.10000000000002</v>
          </cell>
        </row>
        <row r="60">
          <cell r="B60" t="str">
            <v>VBR</v>
          </cell>
          <cell r="C60" t="str">
            <v>VIBORA</v>
          </cell>
          <cell r="D60" t="str">
            <v>E</v>
          </cell>
          <cell r="E60">
            <v>398</v>
          </cell>
          <cell r="F60">
            <v>405</v>
          </cell>
          <cell r="G60">
            <v>410</v>
          </cell>
          <cell r="H60">
            <v>395</v>
          </cell>
          <cell r="I60">
            <v>395</v>
          </cell>
          <cell r="J60">
            <v>408</v>
          </cell>
          <cell r="K60">
            <v>401</v>
          </cell>
          <cell r="L60">
            <v>409</v>
          </cell>
          <cell r="M60">
            <v>398</v>
          </cell>
          <cell r="N60">
            <v>418</v>
          </cell>
          <cell r="O60">
            <v>410</v>
          </cell>
          <cell r="P60">
            <v>420</v>
          </cell>
          <cell r="Q60">
            <v>409</v>
          </cell>
          <cell r="R60">
            <v>409</v>
          </cell>
          <cell r="S60">
            <v>440</v>
          </cell>
          <cell r="T60">
            <v>450</v>
          </cell>
          <cell r="U60">
            <v>439</v>
          </cell>
          <cell r="V60">
            <v>452</v>
          </cell>
          <cell r="W60">
            <v>448</v>
          </cell>
          <cell r="X60">
            <v>455</v>
          </cell>
          <cell r="Y60">
            <v>458</v>
          </cell>
          <cell r="Z60">
            <v>460</v>
          </cell>
          <cell r="AA60">
            <v>450</v>
          </cell>
          <cell r="AB60">
            <v>442</v>
          </cell>
          <cell r="AC60">
            <v>450</v>
          </cell>
          <cell r="AD60">
            <v>460</v>
          </cell>
          <cell r="AE60">
            <v>458</v>
          </cell>
          <cell r="AF60">
            <v>450</v>
          </cell>
          <cell r="AG60">
            <v>452</v>
          </cell>
          <cell r="AH60">
            <v>458</v>
          </cell>
          <cell r="AI60">
            <v>12907</v>
          </cell>
          <cell r="AJ60">
            <v>430.23333333333335</v>
          </cell>
        </row>
        <row r="61">
          <cell r="B61" t="str">
            <v>YPC</v>
          </cell>
          <cell r="C61" t="str">
            <v>YAPACANI</v>
          </cell>
          <cell r="D61" t="str">
            <v>E</v>
          </cell>
          <cell r="E61">
            <v>177</v>
          </cell>
          <cell r="F61">
            <v>175</v>
          </cell>
          <cell r="G61">
            <v>195</v>
          </cell>
          <cell r="H61">
            <v>208</v>
          </cell>
          <cell r="I61">
            <v>197</v>
          </cell>
          <cell r="J61">
            <v>198</v>
          </cell>
          <cell r="K61">
            <v>200</v>
          </cell>
          <cell r="L61">
            <v>198</v>
          </cell>
          <cell r="M61">
            <v>190</v>
          </cell>
          <cell r="N61">
            <v>188</v>
          </cell>
          <cell r="O61">
            <v>195</v>
          </cell>
          <cell r="P61">
            <v>185</v>
          </cell>
          <cell r="Q61">
            <v>203</v>
          </cell>
          <cell r="R61">
            <v>195</v>
          </cell>
          <cell r="S61">
            <v>205</v>
          </cell>
          <cell r="T61">
            <v>195</v>
          </cell>
          <cell r="U61">
            <v>220</v>
          </cell>
          <cell r="V61">
            <v>208</v>
          </cell>
          <cell r="W61">
            <v>84</v>
          </cell>
          <cell r="X61">
            <v>82</v>
          </cell>
          <cell r="Y61">
            <v>80</v>
          </cell>
          <cell r="Z61">
            <v>35</v>
          </cell>
          <cell r="AA61">
            <v>43</v>
          </cell>
          <cell r="AB61">
            <v>35</v>
          </cell>
          <cell r="AC61">
            <v>36</v>
          </cell>
          <cell r="AD61">
            <v>197</v>
          </cell>
          <cell r="AE61">
            <v>113</v>
          </cell>
          <cell r="AF61">
            <v>91</v>
          </cell>
          <cell r="AG61">
            <v>107</v>
          </cell>
          <cell r="AH61">
            <v>102</v>
          </cell>
          <cell r="AI61">
            <v>4537</v>
          </cell>
          <cell r="AJ61">
            <v>151.23333333333332</v>
          </cell>
        </row>
        <row r="62">
          <cell r="B62" t="str">
            <v>TOTAL   NUEVO</v>
          </cell>
          <cell r="E62">
            <v>785</v>
          </cell>
          <cell r="F62">
            <v>751</v>
          </cell>
          <cell r="G62">
            <v>584</v>
          </cell>
          <cell r="H62">
            <v>750</v>
          </cell>
          <cell r="I62">
            <v>886</v>
          </cell>
          <cell r="J62">
            <v>854</v>
          </cell>
          <cell r="K62">
            <v>881</v>
          </cell>
          <cell r="L62">
            <v>931</v>
          </cell>
          <cell r="M62">
            <v>884</v>
          </cell>
          <cell r="N62">
            <v>956</v>
          </cell>
          <cell r="O62">
            <v>974</v>
          </cell>
          <cell r="P62">
            <v>969</v>
          </cell>
          <cell r="Q62">
            <v>964</v>
          </cell>
          <cell r="R62">
            <v>937</v>
          </cell>
          <cell r="S62">
            <v>875</v>
          </cell>
          <cell r="T62">
            <v>897</v>
          </cell>
          <cell r="U62">
            <v>909</v>
          </cell>
          <cell r="V62">
            <v>889</v>
          </cell>
          <cell r="W62">
            <v>881</v>
          </cell>
          <cell r="X62">
            <v>892</v>
          </cell>
          <cell r="Y62">
            <v>905</v>
          </cell>
          <cell r="Z62">
            <v>897</v>
          </cell>
          <cell r="AA62">
            <v>829</v>
          </cell>
          <cell r="AB62">
            <v>871</v>
          </cell>
          <cell r="AC62">
            <v>862</v>
          </cell>
          <cell r="AD62">
            <v>873</v>
          </cell>
          <cell r="AE62">
            <v>850</v>
          </cell>
          <cell r="AF62">
            <v>846</v>
          </cell>
          <cell r="AG62">
            <v>869</v>
          </cell>
          <cell r="AH62">
            <v>904</v>
          </cell>
          <cell r="AI62">
            <v>26155</v>
          </cell>
          <cell r="AJ62">
            <v>871.83333333333337</v>
          </cell>
        </row>
        <row r="63">
          <cell r="B63" t="str">
            <v>TOTAL   EXISTENTE</v>
          </cell>
          <cell r="E63">
            <v>1502</v>
          </cell>
          <cell r="F63">
            <v>1508</v>
          </cell>
          <cell r="G63">
            <v>1536</v>
          </cell>
          <cell r="H63">
            <v>1534</v>
          </cell>
          <cell r="I63">
            <v>1527</v>
          </cell>
          <cell r="J63">
            <v>1530</v>
          </cell>
          <cell r="K63">
            <v>1530</v>
          </cell>
          <cell r="L63">
            <v>1535</v>
          </cell>
          <cell r="M63">
            <v>1517</v>
          </cell>
          <cell r="N63">
            <v>1527</v>
          </cell>
          <cell r="O63">
            <v>1523</v>
          </cell>
          <cell r="P63">
            <v>1532</v>
          </cell>
          <cell r="Q63">
            <v>1541</v>
          </cell>
          <cell r="R63">
            <v>1533</v>
          </cell>
          <cell r="S63">
            <v>1617</v>
          </cell>
          <cell r="T63">
            <v>1584</v>
          </cell>
          <cell r="U63">
            <v>1584</v>
          </cell>
          <cell r="V63">
            <v>1612</v>
          </cell>
          <cell r="W63">
            <v>1487</v>
          </cell>
          <cell r="X63">
            <v>1521</v>
          </cell>
          <cell r="Y63">
            <v>1512</v>
          </cell>
          <cell r="Z63">
            <v>1473</v>
          </cell>
          <cell r="AA63">
            <v>1489</v>
          </cell>
          <cell r="AB63">
            <v>1509</v>
          </cell>
          <cell r="AC63">
            <v>1516</v>
          </cell>
          <cell r="AD63">
            <v>1682</v>
          </cell>
          <cell r="AE63">
            <v>1602</v>
          </cell>
          <cell r="AF63">
            <v>1554</v>
          </cell>
          <cell r="AG63">
            <v>1465</v>
          </cell>
          <cell r="AH63">
            <v>1489</v>
          </cell>
          <cell r="AI63">
            <v>46071</v>
          </cell>
          <cell r="AJ63">
            <v>1535.7</v>
          </cell>
        </row>
        <row r="64">
          <cell r="B64" t="str">
            <v>TOTAL GENERAL</v>
          </cell>
          <cell r="E64">
            <v>2287</v>
          </cell>
          <cell r="F64">
            <v>2259</v>
          </cell>
          <cell r="G64">
            <v>2120</v>
          </cell>
          <cell r="H64">
            <v>2284</v>
          </cell>
          <cell r="I64">
            <v>2413</v>
          </cell>
          <cell r="J64">
            <v>2384</v>
          </cell>
          <cell r="K64">
            <v>2411</v>
          </cell>
          <cell r="L64">
            <v>2466</v>
          </cell>
          <cell r="M64">
            <v>2401</v>
          </cell>
          <cell r="N64">
            <v>2483</v>
          </cell>
          <cell r="O64">
            <v>2497</v>
          </cell>
          <cell r="P64">
            <v>2501</v>
          </cell>
          <cell r="Q64">
            <v>2505</v>
          </cell>
          <cell r="R64">
            <v>2470</v>
          </cell>
          <cell r="S64">
            <v>2492</v>
          </cell>
          <cell r="T64">
            <v>2481</v>
          </cell>
          <cell r="U64">
            <v>2493</v>
          </cell>
          <cell r="V64">
            <v>2501</v>
          </cell>
          <cell r="W64">
            <v>2368</v>
          </cell>
          <cell r="X64">
            <v>2413</v>
          </cell>
          <cell r="Y64">
            <v>2417</v>
          </cell>
          <cell r="Z64">
            <v>2370</v>
          </cell>
          <cell r="AA64">
            <v>2318</v>
          </cell>
          <cell r="AB64">
            <v>2380</v>
          </cell>
          <cell r="AC64">
            <v>2378</v>
          </cell>
          <cell r="AD64">
            <v>2555</v>
          </cell>
          <cell r="AE64">
            <v>2452</v>
          </cell>
          <cell r="AF64">
            <v>2400</v>
          </cell>
          <cell r="AG64">
            <v>2334</v>
          </cell>
          <cell r="AH64">
            <v>2393</v>
          </cell>
          <cell r="AI64">
            <v>72226</v>
          </cell>
          <cell r="AJ64">
            <v>2407.5333333333333</v>
          </cell>
        </row>
      </sheetData>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7-12-2001"/>
      <sheetName val="30-11-2001"/>
      <sheetName val="Details"/>
      <sheetName val="13-11-2001"/>
    </sheetNames>
    <sheetDataSet>
      <sheetData sheetId="0" refreshError="1"/>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Dev"/>
      <sheetName val="SAPBEXqueries"/>
      <sheetName val="SAPBEXfilters"/>
      <sheetName val="Sheet2"/>
      <sheetName val="P&amp;L"/>
      <sheetName val="Inv"/>
      <sheetName val="Segmental"/>
      <sheetName val="Commentary"/>
    </sheetNames>
    <sheetDataSet>
      <sheetData sheetId="0"/>
      <sheetData sheetId="1"/>
      <sheetData sheetId="2"/>
      <sheetData sheetId="3"/>
      <sheetData sheetId="4">
        <row r="21">
          <cell r="A21" t="str">
            <v>Region (C)</v>
          </cell>
          <cell r="H21" t="str">
            <v>Budget</v>
          </cell>
          <cell r="J21" t="str">
            <v>Full YR Bud</v>
          </cell>
        </row>
        <row r="22">
          <cell r="H22">
            <v>166.68</v>
          </cell>
          <cell r="J22">
            <v>1000.08</v>
          </cell>
        </row>
        <row r="23">
          <cell r="H23">
            <v>166.68</v>
          </cell>
          <cell r="J23">
            <v>1000.08</v>
          </cell>
        </row>
        <row r="24">
          <cell r="H24">
            <v>300.01</v>
          </cell>
          <cell r="J24">
            <v>300.01</v>
          </cell>
        </row>
        <row r="25">
          <cell r="H25">
            <v>300.01</v>
          </cell>
          <cell r="J25">
            <v>300.01</v>
          </cell>
        </row>
        <row r="26">
          <cell r="H26">
            <v>0</v>
          </cell>
          <cell r="J26">
            <v>0</v>
          </cell>
        </row>
        <row r="27">
          <cell r="H27">
            <v>0</v>
          </cell>
          <cell r="J27">
            <v>0</v>
          </cell>
        </row>
        <row r="28">
          <cell r="H28">
            <v>83.26</v>
          </cell>
          <cell r="J28">
            <v>499.7</v>
          </cell>
        </row>
        <row r="29">
          <cell r="H29">
            <v>83.26</v>
          </cell>
          <cell r="J29">
            <v>499.7</v>
          </cell>
        </row>
        <row r="30">
          <cell r="H30">
            <v>155.5</v>
          </cell>
          <cell r="J30">
            <v>896.18</v>
          </cell>
        </row>
        <row r="31">
          <cell r="H31">
            <v>155.5</v>
          </cell>
          <cell r="J31">
            <v>896.18</v>
          </cell>
        </row>
        <row r="32">
          <cell r="H32">
            <v>610.35</v>
          </cell>
          <cell r="J32">
            <v>0.11</v>
          </cell>
        </row>
        <row r="33">
          <cell r="H33">
            <v>610.35</v>
          </cell>
          <cell r="J33">
            <v>0.11</v>
          </cell>
        </row>
        <row r="34">
          <cell r="H34">
            <v>1315.8</v>
          </cell>
          <cell r="J34">
            <v>2696.08</v>
          </cell>
        </row>
        <row r="35">
          <cell r="H35">
            <v>0</v>
          </cell>
          <cell r="J35">
            <v>0</v>
          </cell>
        </row>
        <row r="36">
          <cell r="H36">
            <v>0</v>
          </cell>
          <cell r="J36">
            <v>0</v>
          </cell>
        </row>
        <row r="37">
          <cell r="H37">
            <v>0</v>
          </cell>
          <cell r="J37">
            <v>0</v>
          </cell>
        </row>
        <row r="38">
          <cell r="H38">
            <v>0</v>
          </cell>
          <cell r="J38">
            <v>0</v>
          </cell>
        </row>
        <row r="39">
          <cell r="H39">
            <v>0</v>
          </cell>
          <cell r="J39">
            <v>0</v>
          </cell>
        </row>
        <row r="40">
          <cell r="H40">
            <v>0</v>
          </cell>
          <cell r="J40">
            <v>0</v>
          </cell>
        </row>
        <row r="41">
          <cell r="H41">
            <v>10.16</v>
          </cell>
          <cell r="J41">
            <v>80.05</v>
          </cell>
        </row>
        <row r="42">
          <cell r="H42">
            <v>79.16</v>
          </cell>
          <cell r="J42">
            <v>470.5</v>
          </cell>
        </row>
        <row r="43">
          <cell r="H43">
            <v>89.32</v>
          </cell>
          <cell r="J43">
            <v>550.54999999999995</v>
          </cell>
        </row>
        <row r="44">
          <cell r="H44">
            <v>89.32</v>
          </cell>
          <cell r="J44">
            <v>550.54999999999995</v>
          </cell>
        </row>
        <row r="45">
          <cell r="H45">
            <v>2423.7800000000002</v>
          </cell>
          <cell r="J45">
            <v>11462.88</v>
          </cell>
        </row>
        <row r="46">
          <cell r="H46">
            <v>2423.7800000000002</v>
          </cell>
          <cell r="J46">
            <v>11462.88</v>
          </cell>
        </row>
        <row r="47">
          <cell r="H47">
            <v>182</v>
          </cell>
          <cell r="J47">
            <v>1102</v>
          </cell>
        </row>
        <row r="48">
          <cell r="H48">
            <v>182</v>
          </cell>
          <cell r="J48">
            <v>1102</v>
          </cell>
        </row>
        <row r="49">
          <cell r="H49">
            <v>41.7</v>
          </cell>
          <cell r="J49">
            <v>250.17</v>
          </cell>
        </row>
        <row r="50">
          <cell r="H50">
            <v>74.12</v>
          </cell>
          <cell r="J50">
            <v>444.72</v>
          </cell>
        </row>
        <row r="51">
          <cell r="H51">
            <v>115.82</v>
          </cell>
          <cell r="J51">
            <v>694.89</v>
          </cell>
        </row>
        <row r="52">
          <cell r="H52">
            <v>2721.6</v>
          </cell>
          <cell r="J52">
            <v>13259.77</v>
          </cell>
        </row>
        <row r="53">
          <cell r="H53">
            <v>0</v>
          </cell>
          <cell r="J53">
            <v>0</v>
          </cell>
        </row>
        <row r="54">
          <cell r="H54">
            <v>0</v>
          </cell>
          <cell r="J54">
            <v>0</v>
          </cell>
        </row>
        <row r="55">
          <cell r="H55">
            <v>0</v>
          </cell>
          <cell r="J55">
            <v>0</v>
          </cell>
        </row>
        <row r="56">
          <cell r="H56">
            <v>0</v>
          </cell>
          <cell r="J56">
            <v>0</v>
          </cell>
        </row>
        <row r="57">
          <cell r="H57">
            <v>0</v>
          </cell>
          <cell r="J57">
            <v>0</v>
          </cell>
        </row>
        <row r="58">
          <cell r="H58">
            <v>1175</v>
          </cell>
          <cell r="J58">
            <v>7058.1</v>
          </cell>
        </row>
        <row r="59">
          <cell r="H59">
            <v>1175</v>
          </cell>
          <cell r="J59">
            <v>7058.1</v>
          </cell>
        </row>
        <row r="60">
          <cell r="H60">
            <v>1175</v>
          </cell>
          <cell r="J60">
            <v>7058.1</v>
          </cell>
        </row>
        <row r="61">
          <cell r="H61">
            <v>164.25</v>
          </cell>
          <cell r="J61">
            <v>999.12</v>
          </cell>
        </row>
        <row r="62">
          <cell r="H62">
            <v>0</v>
          </cell>
          <cell r="J62">
            <v>0</v>
          </cell>
        </row>
        <row r="63">
          <cell r="H63">
            <v>0</v>
          </cell>
          <cell r="J63">
            <v>0</v>
          </cell>
        </row>
        <row r="64">
          <cell r="H64">
            <v>34.68</v>
          </cell>
          <cell r="J64">
            <v>199.65</v>
          </cell>
        </row>
        <row r="65">
          <cell r="H65">
            <v>0</v>
          </cell>
          <cell r="J65">
            <v>0</v>
          </cell>
        </row>
        <row r="66">
          <cell r="H66">
            <v>0</v>
          </cell>
          <cell r="J66">
            <v>0</v>
          </cell>
        </row>
        <row r="67">
          <cell r="H67">
            <v>198.93</v>
          </cell>
          <cell r="J67">
            <v>1198.77</v>
          </cell>
        </row>
        <row r="68">
          <cell r="H68">
            <v>198.93</v>
          </cell>
          <cell r="J68">
            <v>1198.77</v>
          </cell>
        </row>
        <row r="69">
          <cell r="H69">
            <v>0</v>
          </cell>
          <cell r="J69">
            <v>0</v>
          </cell>
        </row>
        <row r="70">
          <cell r="H70">
            <v>0</v>
          </cell>
          <cell r="J70">
            <v>0</v>
          </cell>
        </row>
        <row r="71">
          <cell r="H71">
            <v>0</v>
          </cell>
          <cell r="J71">
            <v>0</v>
          </cell>
        </row>
        <row r="72">
          <cell r="H72">
            <v>5500.65</v>
          </cell>
          <cell r="J72">
            <v>24763.27</v>
          </cell>
        </row>
      </sheetData>
      <sheetData sheetId="5"/>
      <sheetData sheetId="6"/>
      <sheetData sheetId="7"/>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Excel Definitions"/>
      <sheetName val="Standing Data"/>
      <sheetName val="Start"/>
      <sheetName val="Instruction for New Month"/>
      <sheetName val="Print Menu"/>
      <sheetName val="New Month"/>
      <sheetName val="Manual Input"/>
      <sheetName val="Error Checking"/>
      <sheetName val="New Year"/>
      <sheetName val="More Ratios"/>
      <sheetName val="Ratios"/>
      <sheetName val="Cover"/>
      <sheetName val="Summary"/>
      <sheetName val="P&amp;L Analysis"/>
      <sheetName val="Sales Analysis"/>
      <sheetName val="Operating_Analysis"/>
      <sheetName val="Gross G&amp;A Analysis"/>
      <sheetName val="G&amp;A Allocations Analysis"/>
      <sheetName val="Capital Analysis"/>
      <sheetName val="Exploration Analysis"/>
      <sheetName val="Cashflow Analysis"/>
      <sheetName val="BG Analysis"/>
      <sheetName val="BG Analysis Q on Q"/>
      <sheetName val="Forecast Analysis"/>
      <sheetName val="Royalties Pivot"/>
      <sheetName val="Production Cost Pivot"/>
      <sheetName val="G&amp;A Pivot"/>
      <sheetName val="G&amp;A Pivot Manpower costs"/>
      <sheetName val="G&amp;A Consultancy Pivot"/>
      <sheetName val="G&amp;A Allocations Pivot"/>
      <sheetName val="G&amp;A Allocation to Opex Pivot"/>
      <sheetName val="Development Facilities Pivot"/>
      <sheetName val="Development Capital Pivot"/>
      <sheetName val="Exploration Capital Pivot"/>
      <sheetName val="Exploration G&amp;G Pivot"/>
      <sheetName val="Exploration G&amp;A"/>
      <sheetName val="Other Capital Pivot"/>
      <sheetName val="Business Development Pivot"/>
      <sheetName val="DD&amp;A Pivot"/>
      <sheetName val="Sundry Capital Dprn Pivot"/>
      <sheetName val="Tariff Pivot"/>
      <sheetName val="Finance Adjust Pivot"/>
      <sheetName val="Other Admin"/>
      <sheetName val="Cash Bank Pivot"/>
      <sheetName val="Interest Pivot"/>
      <sheetName val="P&amp;L Control Pivot"/>
      <sheetName val="Working Capital Creditors"/>
      <sheetName val="Working Capital Debtors"/>
      <sheetName val="Working Capital  Stock"/>
      <sheetName val="Sheet1"/>
      <sheetName val="YTD TB"/>
      <sheetName val="ID Data"/>
      <sheetName val="FX Data"/>
      <sheetName val="Budget Exploration Pivot"/>
      <sheetName val="Budget Data"/>
      <sheetName val="BG Report Data"/>
    </sheetNames>
    <sheetDataSet>
      <sheetData sheetId="0" refreshError="1"/>
      <sheetData sheetId="1">
        <row r="4">
          <cell r="C4" t="e">
            <v>#NAME?</v>
          </cell>
        </row>
      </sheetData>
      <sheetData sheetId="2" refreshError="1"/>
      <sheetData sheetId="3" refreshError="1"/>
      <sheetData sheetId="4" refreshError="1"/>
      <sheetData sheetId="5">
        <row r="7">
          <cell r="C7" t="str">
            <v>Final</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Ejecución 2004"/>
      <sheetName val="IUE PERIODO ABR-MAR"/>
      <sheetName val="Proyección 2006"/>
      <sheetName val="28421"/>
      <sheetName val="Comparación 3058 vs 1689"/>
    </sheetNames>
    <sheetDataSet>
      <sheetData sheetId="0"/>
      <sheetData sheetId="1"/>
      <sheetData sheetId="2"/>
      <sheetData sheetId="3"/>
      <sheetData sheetId="4"/>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BASE"/>
      <sheetName val="Por Campo"/>
      <sheetName val="11% Por Campo y Dpto."/>
      <sheetName val="Resumen"/>
    </sheetNames>
    <sheetDataSet>
      <sheetData sheetId="0"/>
      <sheetData sheetId="1"/>
      <sheetData sheetId="2"/>
      <sheetData sheetId="3"/>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PAPE-2002"/>
      <sheetName val="EJEC98-01"/>
      <sheetName val="EMISION"/>
      <sheetName val="SUB.1000"/>
      <sheetName val="PAPE-2001"/>
      <sheetName val="CEDEIM"/>
      <sheetName val="adi99"/>
      <sheetName val="PAPE-99"/>
      <sheetName val="PAPE-98"/>
      <sheetName val="EMISION (2)"/>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PAPE-2002"/>
      <sheetName val="EJEC98-01"/>
      <sheetName val="EMISION"/>
      <sheetName val="SUB.1000"/>
      <sheetName val="PAPE-2001"/>
      <sheetName val="CEDEIM"/>
      <sheetName val="adi99"/>
      <sheetName val="PAPE-99"/>
      <sheetName val="PAPE-98"/>
      <sheetName val="EMISION (2)"/>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Chart1"/>
      <sheetName val="DBP4"/>
      <sheetName val="ROUGH"/>
      <sheetName val="DIRECTORATES"/>
      <sheetName val="BUDGET DATA"/>
      <sheetName val="CASH &amp; INV TABLES"/>
      <sheetName val="MANUAL ADJ"/>
      <sheetName val="AUTUMN DATA"/>
      <sheetName val="SPRING DATA"/>
      <sheetName val="FRS1"/>
      <sheetName val="FRS3"/>
      <sheetName val="PROFIT"/>
      <sheetName val="T&amp;D"/>
      <sheetName val="POWER"/>
      <sheetName val="LNG"/>
      <sheetName val="OTHER"/>
      <sheetName val="wingas&amp;adj"/>
      <sheetName val="segmental"/>
      <sheetName val="checktotalsegs"/>
      <sheetName val="INVESTMENT"/>
      <sheetName val="Investment by Segment"/>
      <sheetName val="CASH"/>
      <sheetName val="OTHERADMIN"/>
      <sheetName val="BUS DEV"/>
      <sheetName val="E&amp;P BDE (Autumn Budget)"/>
      <sheetName val="E&amp;P BDE (REV BDGT)"/>
      <sheetName val="Old Dev MFR"/>
      <sheetName val="New Business Dev Sheet"/>
      <sheetName val="New Business Dev (Scott) "/>
      <sheetName val="Other Admin MFR"/>
      <sheetName val="List of Manually adj codes"/>
    </sheetNames>
    <sheetDataSet>
      <sheetData sheetId="0"/>
      <sheetData sheetId="1" refreshError="1"/>
      <sheetData sheetId="2"/>
      <sheetData sheetId="3"/>
      <sheetData sheetId="4"/>
      <sheetData sheetId="5" refreshError="1"/>
      <sheetData sheetId="6" refreshError="1">
        <row r="49">
          <cell r="A49" t="str">
            <v>Investment Figures</v>
          </cell>
        </row>
        <row r="148">
          <cell r="T148" t="str">
            <v>Capex &amp; Investment</v>
          </cell>
          <cell r="Y148">
            <v>0</v>
          </cell>
          <cell r="Z148">
            <v>0</v>
          </cell>
          <cell r="AA148">
            <v>0</v>
          </cell>
          <cell r="AB148">
            <v>0</v>
          </cell>
          <cell r="AC148">
            <v>0</v>
          </cell>
          <cell r="AD148">
            <v>0</v>
          </cell>
          <cell r="AE148">
            <v>0</v>
          </cell>
          <cell r="AF148">
            <v>0</v>
          </cell>
          <cell r="AG148">
            <v>0</v>
          </cell>
          <cell r="AH148">
            <v>0</v>
          </cell>
          <cell r="AI148">
            <v>0</v>
          </cell>
          <cell r="AJ148">
            <v>0</v>
          </cell>
        </row>
        <row r="149">
          <cell r="T149">
            <v>0</v>
          </cell>
          <cell r="U149">
            <v>0</v>
          </cell>
          <cell r="Y149">
            <v>0</v>
          </cell>
          <cell r="Z149">
            <v>0</v>
          </cell>
          <cell r="AA149">
            <v>0</v>
          </cell>
          <cell r="AB149">
            <v>0</v>
          </cell>
          <cell r="AC149">
            <v>0</v>
          </cell>
          <cell r="AD149">
            <v>0</v>
          </cell>
          <cell r="AE149">
            <v>0</v>
          </cell>
          <cell r="AF149">
            <v>0</v>
          </cell>
          <cell r="AG149">
            <v>0</v>
          </cell>
          <cell r="AH149">
            <v>0</v>
          </cell>
          <cell r="AI149">
            <v>0</v>
          </cell>
          <cell r="AJ149">
            <v>0</v>
          </cell>
        </row>
        <row r="150">
          <cell r="T150" t="str">
            <v>Budget</v>
          </cell>
          <cell r="Y150">
            <v>36526</v>
          </cell>
          <cell r="Z150">
            <v>36557</v>
          </cell>
          <cell r="AA150">
            <v>36586</v>
          </cell>
          <cell r="AB150">
            <v>36617</v>
          </cell>
          <cell r="AC150">
            <v>36647</v>
          </cell>
          <cell r="AD150">
            <v>36678</v>
          </cell>
          <cell r="AE150">
            <v>36708</v>
          </cell>
          <cell r="AF150">
            <v>36739</v>
          </cell>
          <cell r="AG150">
            <v>36770</v>
          </cell>
          <cell r="AH150">
            <v>36800</v>
          </cell>
          <cell r="AI150">
            <v>36831</v>
          </cell>
          <cell r="AJ150">
            <v>36861</v>
          </cell>
        </row>
        <row r="151">
          <cell r="T151">
            <v>0</v>
          </cell>
          <cell r="U151">
            <v>0</v>
          </cell>
          <cell r="Y151">
            <v>0</v>
          </cell>
          <cell r="Z151">
            <v>0</v>
          </cell>
          <cell r="AA151">
            <v>0</v>
          </cell>
          <cell r="AB151">
            <v>0</v>
          </cell>
          <cell r="AC151">
            <v>0</v>
          </cell>
          <cell r="AD151">
            <v>0</v>
          </cell>
          <cell r="AE151">
            <v>0</v>
          </cell>
          <cell r="AF151">
            <v>0</v>
          </cell>
          <cell r="AG151">
            <v>0</v>
          </cell>
          <cell r="AH151">
            <v>0</v>
          </cell>
          <cell r="AI151">
            <v>0</v>
          </cell>
          <cell r="AJ151">
            <v>0</v>
          </cell>
        </row>
        <row r="152">
          <cell r="T152" t="str">
            <v>Cost Code</v>
          </cell>
          <cell r="U152" t="str">
            <v>Description</v>
          </cell>
          <cell r="Y152">
            <v>0</v>
          </cell>
          <cell r="Z152">
            <v>0</v>
          </cell>
          <cell r="AA152">
            <v>0</v>
          </cell>
          <cell r="AB152">
            <v>0</v>
          </cell>
          <cell r="AC152">
            <v>0</v>
          </cell>
          <cell r="AD152">
            <v>0</v>
          </cell>
          <cell r="AE152">
            <v>0</v>
          </cell>
          <cell r="AF152">
            <v>0</v>
          </cell>
          <cell r="AG152">
            <v>0</v>
          </cell>
          <cell r="AH152">
            <v>0</v>
          </cell>
          <cell r="AI152">
            <v>0</v>
          </cell>
          <cell r="AJ152">
            <v>0</v>
          </cell>
        </row>
        <row r="153">
          <cell r="T153">
            <v>0</v>
          </cell>
          <cell r="U153">
            <v>0</v>
          </cell>
          <cell r="Y153">
            <v>0</v>
          </cell>
          <cell r="Z153">
            <v>0</v>
          </cell>
          <cell r="AA153">
            <v>0</v>
          </cell>
          <cell r="AB153">
            <v>0</v>
          </cell>
          <cell r="AC153">
            <v>0</v>
          </cell>
          <cell r="AD153">
            <v>0</v>
          </cell>
          <cell r="AE153">
            <v>0</v>
          </cell>
          <cell r="AF153">
            <v>0</v>
          </cell>
          <cell r="AG153">
            <v>0</v>
          </cell>
          <cell r="AH153">
            <v>0</v>
          </cell>
          <cell r="AI153">
            <v>0</v>
          </cell>
          <cell r="AJ153">
            <v>0</v>
          </cell>
        </row>
        <row r="154">
          <cell r="T154" t="str">
            <v>Subsidiary Companies</v>
          </cell>
          <cell r="Y154">
            <v>0</v>
          </cell>
          <cell r="Z154">
            <v>0</v>
          </cell>
          <cell r="AA154">
            <v>0</v>
          </cell>
          <cell r="AB154">
            <v>0</v>
          </cell>
          <cell r="AC154">
            <v>0</v>
          </cell>
          <cell r="AD154">
            <v>0</v>
          </cell>
          <cell r="AE154">
            <v>0</v>
          </cell>
          <cell r="AF154">
            <v>0</v>
          </cell>
          <cell r="AG154">
            <v>0</v>
          </cell>
          <cell r="AH154">
            <v>0</v>
          </cell>
          <cell r="AI154">
            <v>0</v>
          </cell>
          <cell r="AJ154">
            <v>0</v>
          </cell>
        </row>
        <row r="155">
          <cell r="T155">
            <v>0</v>
          </cell>
          <cell r="U155">
            <v>0</v>
          </cell>
          <cell r="Y155">
            <v>0</v>
          </cell>
          <cell r="Z155">
            <v>0</v>
          </cell>
          <cell r="AA155">
            <v>0</v>
          </cell>
          <cell r="AB155">
            <v>0</v>
          </cell>
          <cell r="AC155">
            <v>0</v>
          </cell>
          <cell r="AD155">
            <v>0</v>
          </cell>
          <cell r="AE155">
            <v>0</v>
          </cell>
          <cell r="AF155">
            <v>0</v>
          </cell>
          <cell r="AG155">
            <v>0</v>
          </cell>
          <cell r="AH155">
            <v>0</v>
          </cell>
          <cell r="AI155">
            <v>0</v>
          </cell>
          <cell r="AJ155">
            <v>0</v>
          </cell>
        </row>
        <row r="156">
          <cell r="T156" t="str">
            <v>JS04</v>
          </cell>
          <cell r="U156" t="str">
            <v>Premier Power</v>
          </cell>
          <cell r="Y156">
            <v>8059</v>
          </cell>
          <cell r="Z156">
            <v>16118</v>
          </cell>
          <cell r="AA156">
            <v>24177</v>
          </cell>
          <cell r="AB156">
            <v>32463</v>
          </cell>
          <cell r="AC156">
            <v>42522</v>
          </cell>
          <cell r="AD156">
            <v>52581</v>
          </cell>
          <cell r="AE156">
            <v>63350</v>
          </cell>
          <cell r="AF156">
            <v>74119</v>
          </cell>
          <cell r="AG156">
            <v>84177</v>
          </cell>
          <cell r="AH156">
            <v>92235</v>
          </cell>
          <cell r="AI156">
            <v>100294</v>
          </cell>
          <cell r="AJ156">
            <v>108352</v>
          </cell>
        </row>
        <row r="157">
          <cell r="T157" t="str">
            <v>FC02</v>
          </cell>
          <cell r="U157" t="str">
            <v>Premier Power CCGT</v>
          </cell>
          <cell r="Y157">
            <v>0</v>
          </cell>
          <cell r="Z157">
            <v>0</v>
          </cell>
          <cell r="AA157">
            <v>0</v>
          </cell>
          <cell r="AB157">
            <v>0</v>
          </cell>
          <cell r="AC157">
            <v>0</v>
          </cell>
          <cell r="AD157">
            <v>0</v>
          </cell>
          <cell r="AE157">
            <v>0</v>
          </cell>
          <cell r="AF157">
            <v>0</v>
          </cell>
          <cell r="AG157">
            <v>0</v>
          </cell>
          <cell r="AH157">
            <v>0</v>
          </cell>
          <cell r="AI157">
            <v>0</v>
          </cell>
          <cell r="AJ157">
            <v>0</v>
          </cell>
        </row>
        <row r="158">
          <cell r="T158" t="str">
            <v>JS02</v>
          </cell>
          <cell r="U158" t="str">
            <v>Phoenix</v>
          </cell>
          <cell r="Y158">
            <v>1812</v>
          </cell>
          <cell r="Z158">
            <v>3763</v>
          </cell>
          <cell r="AA158">
            <v>5756</v>
          </cell>
          <cell r="AB158">
            <v>7829</v>
          </cell>
          <cell r="AC158">
            <v>9786</v>
          </cell>
          <cell r="AD158">
            <v>11743</v>
          </cell>
          <cell r="AE158">
            <v>13173</v>
          </cell>
          <cell r="AF158">
            <v>15410</v>
          </cell>
          <cell r="AG158">
            <v>17615</v>
          </cell>
          <cell r="AH158">
            <v>19572</v>
          </cell>
          <cell r="AI158">
            <v>21529</v>
          </cell>
          <cell r="AJ158">
            <v>22585</v>
          </cell>
        </row>
        <row r="159">
          <cell r="T159" t="str">
            <v>JS07</v>
          </cell>
          <cell r="U159" t="str">
            <v>LNG Ships</v>
          </cell>
          <cell r="Y159">
            <v>80.645161290322577</v>
          </cell>
          <cell r="Z159">
            <v>161.29032258064515</v>
          </cell>
          <cell r="AA159">
            <v>161.29032258064515</v>
          </cell>
          <cell r="AB159">
            <v>2741.9354838709678</v>
          </cell>
          <cell r="AC159">
            <v>2741.9354838709678</v>
          </cell>
          <cell r="AD159">
            <v>2741.9354838709678</v>
          </cell>
          <cell r="AE159">
            <v>2741.9354838709678</v>
          </cell>
          <cell r="AF159">
            <v>5322.5806451612898</v>
          </cell>
          <cell r="AG159">
            <v>5322.5806451612898</v>
          </cell>
          <cell r="AH159">
            <v>5322.5806451612898</v>
          </cell>
          <cell r="AI159">
            <v>5322.5806451612898</v>
          </cell>
          <cell r="AJ159">
            <v>5322.5806451612898</v>
          </cell>
        </row>
        <row r="160">
          <cell r="T160" t="str">
            <v>JS24</v>
          </cell>
          <cell r="U160" t="str">
            <v>Gujarat Gas</v>
          </cell>
          <cell r="Y160">
            <v>1007.781519555713</v>
          </cell>
          <cell r="Z160">
            <v>1953.939501358856</v>
          </cell>
          <cell r="AA160">
            <v>3838.2612548741581</v>
          </cell>
          <cell r="AB160">
            <v>4755.5286695539144</v>
          </cell>
          <cell r="AC160">
            <v>5581.0289033080053</v>
          </cell>
          <cell r="AD160">
            <v>6470.2458271041714</v>
          </cell>
          <cell r="AE160">
            <v>6607.7282955473693</v>
          </cell>
          <cell r="AF160">
            <v>6795.1406377633584</v>
          </cell>
          <cell r="AG160">
            <v>7051.8096419709318</v>
          </cell>
          <cell r="AH160">
            <v>7277.3368705522707</v>
          </cell>
          <cell r="AI160">
            <v>7515.7257016310077</v>
          </cell>
          <cell r="AJ160">
            <v>7736.4246263621908</v>
          </cell>
        </row>
        <row r="161">
          <cell r="T161" t="str">
            <v>JS30</v>
          </cell>
          <cell r="U161" t="str">
            <v>Comgas</v>
          </cell>
          <cell r="Y161">
            <v>5666.5305696959531</v>
          </cell>
          <cell r="Z161">
            <v>10980.572553995913</v>
          </cell>
          <cell r="AA161">
            <v>16781.16436382012</v>
          </cell>
          <cell r="AB161">
            <v>21401.235217673348</v>
          </cell>
          <cell r="AC161">
            <v>25854.845256354492</v>
          </cell>
          <cell r="AD161">
            <v>30662.43355473012</v>
          </cell>
          <cell r="AE161">
            <v>35748.219241381303</v>
          </cell>
          <cell r="AF161">
            <v>41189.070435339447</v>
          </cell>
          <cell r="AG161">
            <v>47001.262410512536</v>
          </cell>
          <cell r="AH161">
            <v>53543.449418957127</v>
          </cell>
          <cell r="AI161">
            <v>59597.49863724129</v>
          </cell>
          <cell r="AJ161">
            <v>65614.981180393836</v>
          </cell>
        </row>
        <row r="162">
          <cell r="T162" t="str">
            <v>JS26</v>
          </cell>
          <cell r="U162" t="str">
            <v>GASA/Metrogas</v>
          </cell>
          <cell r="Y162">
            <v>8450.322580645161</v>
          </cell>
          <cell r="Z162">
            <v>17174.193548387098</v>
          </cell>
          <cell r="AA162">
            <v>26903.225806451614</v>
          </cell>
          <cell r="AB162">
            <v>33149.677419354841</v>
          </cell>
          <cell r="AC162">
            <v>39329.032258064515</v>
          </cell>
          <cell r="AD162">
            <v>44365.806451612902</v>
          </cell>
          <cell r="AE162">
            <v>48381.93548387097</v>
          </cell>
          <cell r="AF162">
            <v>51787.741935483871</v>
          </cell>
          <cell r="AG162">
            <v>54647.741935483871</v>
          </cell>
          <cell r="AH162">
            <v>57218.709677419356</v>
          </cell>
          <cell r="AI162">
            <v>59790.322580645159</v>
          </cell>
          <cell r="AJ162">
            <v>62218.709677419356</v>
          </cell>
        </row>
        <row r="163">
          <cell r="T163" t="str">
            <v>CON1</v>
          </cell>
          <cell r="U163" t="str">
            <v>Consumer products</v>
          </cell>
          <cell r="Y163">
            <v>498.25</v>
          </cell>
          <cell r="Z163">
            <v>996.5</v>
          </cell>
          <cell r="AA163">
            <v>1494.75</v>
          </cell>
          <cell r="AB163">
            <v>1993</v>
          </cell>
          <cell r="AC163">
            <v>2491.25</v>
          </cell>
          <cell r="AD163">
            <v>2989.5</v>
          </cell>
          <cell r="AE163">
            <v>3487.75</v>
          </cell>
          <cell r="AF163">
            <v>3986</v>
          </cell>
          <cell r="AG163">
            <v>4484.25</v>
          </cell>
          <cell r="AH163">
            <v>4982.5</v>
          </cell>
          <cell r="AI163">
            <v>5480.75</v>
          </cell>
          <cell r="AJ163">
            <v>5979</v>
          </cell>
        </row>
        <row r="164">
          <cell r="T164" t="str">
            <v>JS34</v>
          </cell>
          <cell r="U164" t="str">
            <v>NGVUK</v>
          </cell>
          <cell r="Y164">
            <v>1168.4166666666667</v>
          </cell>
          <cell r="Z164">
            <v>2336.8333333333335</v>
          </cell>
          <cell r="AA164">
            <v>3505.25</v>
          </cell>
          <cell r="AB164">
            <v>4673.666666666667</v>
          </cell>
          <cell r="AC164">
            <v>5842.0833333333339</v>
          </cell>
          <cell r="AD164">
            <v>7010.5000000000009</v>
          </cell>
          <cell r="AE164">
            <v>8178.9166666666679</v>
          </cell>
          <cell r="AF164">
            <v>9347.3333333333339</v>
          </cell>
          <cell r="AG164">
            <v>10515.75</v>
          </cell>
          <cell r="AH164">
            <v>11684.166666666666</v>
          </cell>
          <cell r="AI164">
            <v>12852.583333333332</v>
          </cell>
          <cell r="AJ164">
            <v>14020.999999999998</v>
          </cell>
        </row>
        <row r="165">
          <cell r="T165">
            <v>0</v>
          </cell>
          <cell r="U165">
            <v>0</v>
          </cell>
          <cell r="Y165">
            <v>0</v>
          </cell>
          <cell r="Z165">
            <v>0</v>
          </cell>
          <cell r="AA165">
            <v>0</v>
          </cell>
          <cell r="AB165">
            <v>0</v>
          </cell>
          <cell r="AC165">
            <v>0</v>
          </cell>
          <cell r="AD165">
            <v>0</v>
          </cell>
          <cell r="AE165">
            <v>0</v>
          </cell>
          <cell r="AF165">
            <v>0</v>
          </cell>
          <cell r="AG165">
            <v>0</v>
          </cell>
          <cell r="AH165">
            <v>0</v>
          </cell>
          <cell r="AI165">
            <v>0</v>
          </cell>
          <cell r="AJ165">
            <v>0</v>
          </cell>
        </row>
        <row r="166">
          <cell r="T166" t="str">
            <v>Associates &amp; Joint Ventures</v>
          </cell>
          <cell r="Y166">
            <v>0</v>
          </cell>
          <cell r="Z166">
            <v>0</v>
          </cell>
          <cell r="AA166">
            <v>0</v>
          </cell>
          <cell r="AB166">
            <v>0</v>
          </cell>
          <cell r="AC166">
            <v>0</v>
          </cell>
          <cell r="AD166">
            <v>0</v>
          </cell>
          <cell r="AE166">
            <v>0</v>
          </cell>
          <cell r="AF166">
            <v>0</v>
          </cell>
          <cell r="AG166">
            <v>0</v>
          </cell>
          <cell r="AH166">
            <v>0</v>
          </cell>
          <cell r="AI166">
            <v>0</v>
          </cell>
          <cell r="AJ166">
            <v>0</v>
          </cell>
        </row>
        <row r="167">
          <cell r="T167">
            <v>0</v>
          </cell>
          <cell r="U167">
            <v>0</v>
          </cell>
          <cell r="Y167">
            <v>0</v>
          </cell>
          <cell r="Z167">
            <v>0</v>
          </cell>
          <cell r="AA167">
            <v>0</v>
          </cell>
          <cell r="AB167">
            <v>0</v>
          </cell>
          <cell r="AC167">
            <v>0</v>
          </cell>
          <cell r="AD167">
            <v>0</v>
          </cell>
          <cell r="AE167">
            <v>0</v>
          </cell>
          <cell r="AF167">
            <v>0</v>
          </cell>
          <cell r="AG167">
            <v>0</v>
          </cell>
          <cell r="AH167">
            <v>0</v>
          </cell>
          <cell r="AI167">
            <v>0</v>
          </cell>
          <cell r="AJ167">
            <v>0</v>
          </cell>
        </row>
        <row r="168">
          <cell r="T168" t="str">
            <v>FC80</v>
          </cell>
          <cell r="U168" t="str">
            <v>Trinidad Train II &amp; III</v>
          </cell>
          <cell r="Y168">
            <v>5687.2903225806458</v>
          </cell>
          <cell r="Z168">
            <v>11374.580645161292</v>
          </cell>
          <cell r="AA168">
            <v>17061.870967741939</v>
          </cell>
          <cell r="AB168">
            <v>25080.075268817207</v>
          </cell>
          <cell r="AC168">
            <v>33098.279569892475</v>
          </cell>
          <cell r="AD168">
            <v>41116.483870967742</v>
          </cell>
          <cell r="AE168">
            <v>49000.284946236563</v>
          </cell>
          <cell r="AF168">
            <v>56884.086021505384</v>
          </cell>
          <cell r="AG168">
            <v>64767.887096774204</v>
          </cell>
          <cell r="AH168">
            <v>71845.198924731201</v>
          </cell>
          <cell r="AI168">
            <v>78922.510752688191</v>
          </cell>
          <cell r="AJ168">
            <v>85999.822580645181</v>
          </cell>
        </row>
        <row r="169">
          <cell r="T169" t="str">
            <v>FC81</v>
          </cell>
          <cell r="U169" t="str">
            <v>Seabank I</v>
          </cell>
          <cell r="Y169">
            <v>8500</v>
          </cell>
          <cell r="Z169">
            <v>8500</v>
          </cell>
          <cell r="AA169">
            <v>8500</v>
          </cell>
          <cell r="AB169">
            <v>8500</v>
          </cell>
          <cell r="AC169">
            <v>8500</v>
          </cell>
          <cell r="AD169">
            <v>8500</v>
          </cell>
          <cell r="AE169">
            <v>8500</v>
          </cell>
          <cell r="AF169">
            <v>8500</v>
          </cell>
          <cell r="AG169">
            <v>8500</v>
          </cell>
          <cell r="AH169">
            <v>8500</v>
          </cell>
          <cell r="AI169">
            <v>8500</v>
          </cell>
          <cell r="AJ169">
            <v>8500</v>
          </cell>
        </row>
        <row r="170">
          <cell r="T170" t="str">
            <v>JANVGCSTAT</v>
          </cell>
          <cell r="U170" t="str">
            <v>NVGC</v>
          </cell>
          <cell r="Y170">
            <v>0</v>
          </cell>
          <cell r="Z170">
            <v>565.82017074186933</v>
          </cell>
          <cell r="AA170">
            <v>2049.4365391475976</v>
          </cell>
          <cell r="AB170">
            <v>2049.4365391475976</v>
          </cell>
          <cell r="AC170">
            <v>2049.4365391475976</v>
          </cell>
          <cell r="AD170">
            <v>2049.4365391475976</v>
          </cell>
          <cell r="AE170">
            <v>2141.2510696148724</v>
          </cell>
          <cell r="AF170">
            <v>2316.6055522763431</v>
          </cell>
          <cell r="AG170">
            <v>2316.6055522763431</v>
          </cell>
          <cell r="AH170">
            <v>2316.6055522763431</v>
          </cell>
          <cell r="AI170">
            <v>2620.0845817711233</v>
          </cell>
          <cell r="AJ170">
            <v>5454.8505734935188</v>
          </cell>
        </row>
        <row r="171">
          <cell r="T171" t="str">
            <v>FC84</v>
          </cell>
          <cell r="U171" t="str">
            <v>First Gas Holdings - Phase II</v>
          </cell>
          <cell r="Y171">
            <v>935.48387096774195</v>
          </cell>
          <cell r="Z171">
            <v>1877.4193548387098</v>
          </cell>
          <cell r="AA171">
            <v>3696.7741935483873</v>
          </cell>
          <cell r="AB171">
            <v>3780.6451612903229</v>
          </cell>
          <cell r="AC171">
            <v>4735.4838709677424</v>
          </cell>
          <cell r="AD171">
            <v>5864.5161290322585</v>
          </cell>
          <cell r="AE171">
            <v>6832.2580645161297</v>
          </cell>
          <cell r="AF171">
            <v>7864.5161290322585</v>
          </cell>
          <cell r="AG171">
            <v>9716.1290322580644</v>
          </cell>
          <cell r="AH171">
            <v>9896.7741935483864</v>
          </cell>
          <cell r="AI171">
            <v>10012.903225806451</v>
          </cell>
          <cell r="AJ171">
            <v>10129.032258064515</v>
          </cell>
        </row>
        <row r="172">
          <cell r="T172" t="str">
            <v>FC87</v>
          </cell>
          <cell r="U172" t="str">
            <v>ShipCo Uruguay</v>
          </cell>
          <cell r="Y172">
            <v>66.451612903225808</v>
          </cell>
          <cell r="Z172">
            <v>132.90322580645162</v>
          </cell>
          <cell r="AA172">
            <v>199.35483870967744</v>
          </cell>
          <cell r="AB172">
            <v>265.80645161290323</v>
          </cell>
          <cell r="AC172">
            <v>332.25806451612902</v>
          </cell>
          <cell r="AD172">
            <v>398.70967741935482</v>
          </cell>
          <cell r="AE172">
            <v>398.70967741935482</v>
          </cell>
          <cell r="AF172">
            <v>398.70967741935482</v>
          </cell>
          <cell r="AG172">
            <v>398.70967741935482</v>
          </cell>
          <cell r="AH172">
            <v>398.70967741935482</v>
          </cell>
          <cell r="AI172">
            <v>398.70967741935482</v>
          </cell>
          <cell r="AJ172">
            <v>398.70967741935482</v>
          </cell>
        </row>
        <row r="173">
          <cell r="T173" t="str">
            <v>FC90</v>
          </cell>
          <cell r="U173" t="str">
            <v>Egypt Autogas</v>
          </cell>
          <cell r="Y173">
            <v>179.28395794597728</v>
          </cell>
          <cell r="Z173">
            <v>179.28395794597728</v>
          </cell>
          <cell r="AA173">
            <v>179.28395794597728</v>
          </cell>
          <cell r="AB173">
            <v>179.28395794597728</v>
          </cell>
          <cell r="AC173">
            <v>179.28395794597728</v>
          </cell>
          <cell r="AD173">
            <v>212.56479708404618</v>
          </cell>
          <cell r="AE173">
            <v>890.14491201586065</v>
          </cell>
          <cell r="AF173">
            <v>1228.7975809385837</v>
          </cell>
          <cell r="AG173">
            <v>1228.7975809385837</v>
          </cell>
          <cell r="AH173">
            <v>1228.7975809385837</v>
          </cell>
          <cell r="AI173">
            <v>1228.7975809385837</v>
          </cell>
          <cell r="AJ173">
            <v>1228.7975809385837</v>
          </cell>
        </row>
        <row r="174">
          <cell r="T174" t="str">
            <v>QDG9</v>
          </cell>
          <cell r="U174" t="str">
            <v>Gujarat Pipavav</v>
          </cell>
          <cell r="Y174">
            <v>0</v>
          </cell>
          <cell r="Z174">
            <v>0</v>
          </cell>
          <cell r="AA174">
            <v>0</v>
          </cell>
          <cell r="AB174">
            <v>0</v>
          </cell>
          <cell r="AC174">
            <v>0</v>
          </cell>
          <cell r="AD174">
            <v>12900</v>
          </cell>
          <cell r="AE174">
            <v>12980.308555399719</v>
          </cell>
          <cell r="AF174">
            <v>13060.617110799438</v>
          </cell>
          <cell r="AG174">
            <v>13140.925666199157</v>
          </cell>
          <cell r="AH174">
            <v>13212.240269043416</v>
          </cell>
          <cell r="AI174">
            <v>13283.554871887674</v>
          </cell>
          <cell r="AJ174">
            <v>13354.869474731933</v>
          </cell>
        </row>
        <row r="175">
          <cell r="T175" t="str">
            <v>FC91</v>
          </cell>
          <cell r="U175" t="str">
            <v>Southern cross Link</v>
          </cell>
          <cell r="Y175">
            <v>290.32258064516128</v>
          </cell>
          <cell r="Z175">
            <v>774.19354838709683</v>
          </cell>
          <cell r="AA175">
            <v>1258.0645161290322</v>
          </cell>
          <cell r="AB175">
            <v>1741.9354838709678</v>
          </cell>
          <cell r="AC175">
            <v>2032.258064516129</v>
          </cell>
          <cell r="AD175">
            <v>2322.5806451612902</v>
          </cell>
          <cell r="AE175">
            <v>2516.1290322580644</v>
          </cell>
          <cell r="AF175">
            <v>2709.6774193548385</v>
          </cell>
          <cell r="AG175">
            <v>2903.2258064516127</v>
          </cell>
          <cell r="AH175">
            <v>2903.2258064516127</v>
          </cell>
          <cell r="AI175">
            <v>2903.2258064516127</v>
          </cell>
          <cell r="AJ175">
            <v>2903.2258064516127</v>
          </cell>
        </row>
        <row r="176">
          <cell r="T176" t="str">
            <v>FC88</v>
          </cell>
          <cell r="U176" t="str">
            <v>Southern cross PH1</v>
          </cell>
          <cell r="Y176">
            <v>4121.5483870967746</v>
          </cell>
          <cell r="Z176">
            <v>8617.5483870967746</v>
          </cell>
          <cell r="AA176">
            <v>14427.096774193549</v>
          </cell>
          <cell r="AB176">
            <v>19297.290322580644</v>
          </cell>
          <cell r="AC176">
            <v>22666.838709677417</v>
          </cell>
          <cell r="AD176">
            <v>28523.612903225803</v>
          </cell>
          <cell r="AE176">
            <v>30044.38709677419</v>
          </cell>
          <cell r="AF176">
            <v>31207.483870967739</v>
          </cell>
          <cell r="AG176">
            <v>30041.806451612902</v>
          </cell>
          <cell r="AH176">
            <v>30041.806451612902</v>
          </cell>
          <cell r="AI176">
            <v>30041.806451612902</v>
          </cell>
          <cell r="AJ176">
            <v>30041.806451612902</v>
          </cell>
        </row>
        <row r="177">
          <cell r="T177">
            <v>0</v>
          </cell>
          <cell r="U177">
            <v>0</v>
          </cell>
          <cell r="Y177">
            <v>0</v>
          </cell>
          <cell r="Z177">
            <v>0</v>
          </cell>
          <cell r="AA177">
            <v>0</v>
          </cell>
          <cell r="AB177">
            <v>0</v>
          </cell>
          <cell r="AC177">
            <v>0</v>
          </cell>
          <cell r="AD177">
            <v>0</v>
          </cell>
          <cell r="AE177">
            <v>0</v>
          </cell>
          <cell r="AF177">
            <v>0</v>
          </cell>
          <cell r="AG177">
            <v>0</v>
          </cell>
          <cell r="AH177">
            <v>0</v>
          </cell>
          <cell r="AI177">
            <v>0</v>
          </cell>
          <cell r="AJ177">
            <v>0</v>
          </cell>
        </row>
        <row r="178">
          <cell r="Y178">
            <v>0</v>
          </cell>
          <cell r="Z178">
            <v>0</v>
          </cell>
          <cell r="AA178">
            <v>0</v>
          </cell>
          <cell r="AB178">
            <v>0</v>
          </cell>
          <cell r="AC178">
            <v>0</v>
          </cell>
          <cell r="AD178">
            <v>0</v>
          </cell>
          <cell r="AE178">
            <v>0</v>
          </cell>
          <cell r="AF178">
            <v>0</v>
          </cell>
          <cell r="AG178">
            <v>0</v>
          </cell>
          <cell r="AH178">
            <v>0</v>
          </cell>
          <cell r="AI178">
            <v>0</v>
          </cell>
          <cell r="AJ178">
            <v>0</v>
          </cell>
        </row>
        <row r="179">
          <cell r="T179" t="str">
            <v>Total Capex &amp; Investment</v>
          </cell>
          <cell r="Y179">
            <v>46523.327229993338</v>
          </cell>
          <cell r="Z179">
            <v>85506.07854963401</v>
          </cell>
          <cell r="AA179">
            <v>129988.82353514267</v>
          </cell>
          <cell r="AB179">
            <v>169901.51664238534</v>
          </cell>
          <cell r="AC179">
            <v>207742.01401159476</v>
          </cell>
          <cell r="AD179">
            <v>260452.32587935624</v>
          </cell>
          <cell r="AE179">
            <v>294972.95852557203</v>
          </cell>
          <cell r="AF179">
            <v>332127.36034937523</v>
          </cell>
          <cell r="AG179">
            <v>363829.48149705882</v>
          </cell>
          <cell r="AH179">
            <v>392179.10173477849</v>
          </cell>
          <cell r="AI179">
            <v>420294.05384658795</v>
          </cell>
          <cell r="AJ179">
            <v>449840.81053269428</v>
          </cell>
        </row>
      </sheetData>
      <sheetData sheetId="7" refreshError="1">
        <row r="20">
          <cell r="BG20">
            <v>17</v>
          </cell>
        </row>
        <row r="114">
          <cell r="A114" t="str">
            <v>AP01</v>
          </cell>
          <cell r="B114" t="str">
            <v>Asia Pacific Office</v>
          </cell>
          <cell r="C114">
            <v>0</v>
          </cell>
          <cell r="D114">
            <v>0</v>
          </cell>
          <cell r="E114">
            <v>0</v>
          </cell>
          <cell r="F114">
            <v>0</v>
          </cell>
          <cell r="G114">
            <v>-306365.14</v>
          </cell>
          <cell r="H114">
            <v>0</v>
          </cell>
          <cell r="I114">
            <v>0</v>
          </cell>
          <cell r="J114">
            <v>-306365.14</v>
          </cell>
          <cell r="L114" t="str">
            <v>AP01</v>
          </cell>
          <cell r="M114" t="str">
            <v>Asia Pacific Office</v>
          </cell>
          <cell r="N114">
            <v>0</v>
          </cell>
          <cell r="O114">
            <v>0</v>
          </cell>
          <cell r="P114">
            <v>0</v>
          </cell>
          <cell r="Q114">
            <v>0</v>
          </cell>
          <cell r="R114">
            <v>-1948992.5</v>
          </cell>
          <cell r="S114">
            <v>0</v>
          </cell>
          <cell r="T114">
            <v>0</v>
          </cell>
          <cell r="U114">
            <v>-1948992.5</v>
          </cell>
        </row>
        <row r="115">
          <cell r="A115" t="str">
            <v>BOL1</v>
          </cell>
          <cell r="B115" t="str">
            <v>TransBolivian Gas</v>
          </cell>
          <cell r="C115">
            <v>0</v>
          </cell>
          <cell r="D115">
            <v>0</v>
          </cell>
          <cell r="E115">
            <v>0</v>
          </cell>
          <cell r="F115">
            <v>0</v>
          </cell>
          <cell r="G115">
            <v>0</v>
          </cell>
          <cell r="H115">
            <v>0</v>
          </cell>
          <cell r="I115">
            <v>0</v>
          </cell>
          <cell r="J115">
            <v>0</v>
          </cell>
          <cell r="L115" t="str">
            <v>BOL1</v>
          </cell>
          <cell r="M115" t="str">
            <v>TransBolivian Gas</v>
          </cell>
          <cell r="N115">
            <v>0</v>
          </cell>
          <cell r="O115">
            <v>0</v>
          </cell>
          <cell r="P115">
            <v>0</v>
          </cell>
          <cell r="Q115">
            <v>0</v>
          </cell>
          <cell r="R115">
            <v>0</v>
          </cell>
          <cell r="S115">
            <v>0</v>
          </cell>
          <cell r="T115">
            <v>0</v>
          </cell>
          <cell r="U115">
            <v>0</v>
          </cell>
        </row>
        <row r="116">
          <cell r="A116" t="str">
            <v>BR01</v>
          </cell>
          <cell r="B116" t="str">
            <v>Brasil</v>
          </cell>
          <cell r="C116">
            <v>0</v>
          </cell>
          <cell r="D116">
            <v>0</v>
          </cell>
          <cell r="E116">
            <v>0</v>
          </cell>
          <cell r="F116">
            <v>0</v>
          </cell>
          <cell r="G116">
            <v>0</v>
          </cell>
          <cell r="H116">
            <v>0</v>
          </cell>
          <cell r="I116">
            <v>0</v>
          </cell>
          <cell r="J116">
            <v>0</v>
          </cell>
          <cell r="L116" t="str">
            <v>BR01</v>
          </cell>
          <cell r="M116" t="str">
            <v>Brasil</v>
          </cell>
          <cell r="N116">
            <v>0</v>
          </cell>
          <cell r="O116">
            <v>0</v>
          </cell>
          <cell r="P116">
            <v>0</v>
          </cell>
          <cell r="Q116">
            <v>0</v>
          </cell>
          <cell r="R116">
            <v>0</v>
          </cell>
          <cell r="S116">
            <v>0</v>
          </cell>
          <cell r="T116">
            <v>0</v>
          </cell>
          <cell r="U116">
            <v>0</v>
          </cell>
        </row>
        <row r="117">
          <cell r="A117" t="str">
            <v>COM1</v>
          </cell>
          <cell r="B117" t="str">
            <v>Comgas</v>
          </cell>
          <cell r="C117">
            <v>0</v>
          </cell>
          <cell r="D117">
            <v>0</v>
          </cell>
          <cell r="E117">
            <v>0</v>
          </cell>
          <cell r="F117">
            <v>0</v>
          </cell>
          <cell r="G117">
            <v>0</v>
          </cell>
          <cell r="H117">
            <v>0</v>
          </cell>
          <cell r="I117">
            <v>0</v>
          </cell>
          <cell r="J117">
            <v>0</v>
          </cell>
          <cell r="L117" t="str">
            <v>COM1</v>
          </cell>
          <cell r="M117" t="str">
            <v>Comgas</v>
          </cell>
          <cell r="N117">
            <v>0</v>
          </cell>
          <cell r="O117">
            <v>0</v>
          </cell>
          <cell r="P117">
            <v>0</v>
          </cell>
          <cell r="Q117">
            <v>0</v>
          </cell>
          <cell r="R117">
            <v>0</v>
          </cell>
          <cell r="S117">
            <v>0</v>
          </cell>
          <cell r="T117">
            <v>-18000</v>
          </cell>
          <cell r="U117">
            <v>-18000</v>
          </cell>
        </row>
        <row r="118">
          <cell r="A118" t="str">
            <v>can1</v>
          </cell>
          <cell r="B118" t="str">
            <v>Bg Canada</v>
          </cell>
          <cell r="C118">
            <v>0</v>
          </cell>
          <cell r="D118">
            <v>0</v>
          </cell>
          <cell r="E118">
            <v>-67000</v>
          </cell>
          <cell r="F118">
            <v>0</v>
          </cell>
          <cell r="G118">
            <v>0</v>
          </cell>
          <cell r="H118">
            <v>0</v>
          </cell>
          <cell r="I118">
            <v>0</v>
          </cell>
          <cell r="J118">
            <v>-67000</v>
          </cell>
          <cell r="L118" t="str">
            <v>can1</v>
          </cell>
          <cell r="M118" t="str">
            <v>Bg Canada</v>
          </cell>
          <cell r="N118">
            <v>0</v>
          </cell>
          <cell r="O118">
            <v>0</v>
          </cell>
          <cell r="P118">
            <v>-67000</v>
          </cell>
          <cell r="Q118">
            <v>0</v>
          </cell>
          <cell r="R118">
            <v>0</v>
          </cell>
          <cell r="S118">
            <v>0</v>
          </cell>
          <cell r="T118">
            <v>0</v>
          </cell>
          <cell r="U118">
            <v>-67000</v>
          </cell>
        </row>
        <row r="119">
          <cell r="A119" t="str">
            <v>EP02</v>
          </cell>
          <cell r="B119" t="str">
            <v>NVGC - Associate</v>
          </cell>
          <cell r="C119">
            <v>0</v>
          </cell>
          <cell r="D119">
            <v>0</v>
          </cell>
          <cell r="E119">
            <v>0</v>
          </cell>
          <cell r="F119">
            <v>0</v>
          </cell>
          <cell r="G119">
            <v>0</v>
          </cell>
          <cell r="H119">
            <v>0</v>
          </cell>
          <cell r="I119">
            <v>0</v>
          </cell>
          <cell r="J119">
            <v>0</v>
          </cell>
          <cell r="L119" t="str">
            <v>EP02</v>
          </cell>
          <cell r="M119" t="str">
            <v>NVGC - Associate</v>
          </cell>
          <cell r="N119">
            <v>0</v>
          </cell>
          <cell r="O119">
            <v>0</v>
          </cell>
          <cell r="P119">
            <v>0</v>
          </cell>
          <cell r="Q119">
            <v>0</v>
          </cell>
          <cell r="R119">
            <v>0</v>
          </cell>
          <cell r="S119">
            <v>0</v>
          </cell>
          <cell r="T119">
            <v>0</v>
          </cell>
          <cell r="U119">
            <v>0</v>
          </cell>
        </row>
        <row r="120">
          <cell r="A120" t="str">
            <v>FCX3</v>
          </cell>
          <cell r="B120" t="str">
            <v>Storage Disposal</v>
          </cell>
          <cell r="C120">
            <v>0</v>
          </cell>
          <cell r="D120">
            <v>0</v>
          </cell>
          <cell r="E120">
            <v>0</v>
          </cell>
          <cell r="F120">
            <v>0</v>
          </cell>
          <cell r="G120">
            <v>0</v>
          </cell>
          <cell r="H120">
            <v>0</v>
          </cell>
          <cell r="I120">
            <v>0</v>
          </cell>
          <cell r="J120">
            <v>0</v>
          </cell>
          <cell r="L120" t="str">
            <v>FCX3</v>
          </cell>
          <cell r="M120" t="str">
            <v>Storage Disposal</v>
          </cell>
          <cell r="N120">
            <v>0</v>
          </cell>
          <cell r="O120">
            <v>0</v>
          </cell>
          <cell r="P120">
            <v>0</v>
          </cell>
          <cell r="Q120">
            <v>0</v>
          </cell>
          <cell r="R120">
            <v>0</v>
          </cell>
          <cell r="S120">
            <v>0</v>
          </cell>
          <cell r="T120">
            <v>0</v>
          </cell>
          <cell r="U120">
            <v>0</v>
          </cell>
        </row>
        <row r="121">
          <cell r="A121" t="str">
            <v>FC02</v>
          </cell>
          <cell r="B121" t="str">
            <v>Premier Power CCGT</v>
          </cell>
          <cell r="C121">
            <v>0</v>
          </cell>
          <cell r="D121">
            <v>0</v>
          </cell>
          <cell r="E121">
            <v>0</v>
          </cell>
          <cell r="F121">
            <v>0</v>
          </cell>
          <cell r="G121">
            <v>0</v>
          </cell>
          <cell r="H121">
            <v>0</v>
          </cell>
          <cell r="I121">
            <v>0</v>
          </cell>
          <cell r="J121">
            <v>0</v>
          </cell>
          <cell r="L121" t="str">
            <v>FC02</v>
          </cell>
          <cell r="M121" t="str">
            <v>Premier Power CCGT</v>
          </cell>
          <cell r="N121">
            <v>0</v>
          </cell>
          <cell r="O121">
            <v>0</v>
          </cell>
          <cell r="P121">
            <v>0</v>
          </cell>
          <cell r="Q121">
            <v>0</v>
          </cell>
          <cell r="R121">
            <v>0</v>
          </cell>
          <cell r="S121">
            <v>0</v>
          </cell>
          <cell r="T121">
            <v>0</v>
          </cell>
          <cell r="U121">
            <v>0</v>
          </cell>
        </row>
        <row r="122">
          <cell r="A122" t="str">
            <v>AD15</v>
          </cell>
          <cell r="B122" t="str">
            <v>BG INDIA PTE (LNG)</v>
          </cell>
          <cell r="C122">
            <v>0</v>
          </cell>
          <cell r="D122">
            <v>0</v>
          </cell>
          <cell r="E122">
            <v>0</v>
          </cell>
          <cell r="F122">
            <v>489000</v>
          </cell>
          <cell r="G122">
            <v>0</v>
          </cell>
          <cell r="H122">
            <v>0</v>
          </cell>
          <cell r="I122">
            <v>0</v>
          </cell>
          <cell r="J122">
            <v>489000</v>
          </cell>
          <cell r="L122" t="str">
            <v>AD15</v>
          </cell>
          <cell r="M122" t="str">
            <v>BG INDIA PTE (LNG)</v>
          </cell>
          <cell r="N122">
            <v>0</v>
          </cell>
          <cell r="O122">
            <v>0</v>
          </cell>
          <cell r="P122">
            <v>0</v>
          </cell>
          <cell r="Q122">
            <v>0</v>
          </cell>
          <cell r="R122">
            <v>0</v>
          </cell>
          <cell r="S122">
            <v>0</v>
          </cell>
          <cell r="T122">
            <v>0</v>
          </cell>
          <cell r="U122">
            <v>0</v>
          </cell>
        </row>
        <row r="123">
          <cell r="A123" t="str">
            <v>AD16</v>
          </cell>
          <cell r="B123" t="str">
            <v>BG INDIA PTE (Other)</v>
          </cell>
          <cell r="C123">
            <v>0</v>
          </cell>
          <cell r="D123">
            <v>0</v>
          </cell>
          <cell r="E123">
            <v>0</v>
          </cell>
          <cell r="F123">
            <v>489000</v>
          </cell>
          <cell r="G123">
            <v>0</v>
          </cell>
          <cell r="H123">
            <v>0</v>
          </cell>
          <cell r="I123">
            <v>0</v>
          </cell>
          <cell r="J123">
            <v>489000</v>
          </cell>
          <cell r="L123" t="str">
            <v>AD16</v>
          </cell>
          <cell r="M123" t="str">
            <v>BG INDIA PTE (Other)</v>
          </cell>
          <cell r="N123">
            <v>0</v>
          </cell>
          <cell r="O123">
            <v>0</v>
          </cell>
          <cell r="P123">
            <v>0</v>
          </cell>
          <cell r="Q123">
            <v>0</v>
          </cell>
          <cell r="R123">
            <v>0</v>
          </cell>
          <cell r="S123">
            <v>0</v>
          </cell>
          <cell r="T123">
            <v>0</v>
          </cell>
          <cell r="U123">
            <v>0</v>
          </cell>
        </row>
        <row r="124">
          <cell r="A124" t="str">
            <v>AD40</v>
          </cell>
          <cell r="B124" t="str">
            <v>Misc - T&amp;D</v>
          </cell>
          <cell r="C124">
            <v>0</v>
          </cell>
          <cell r="D124">
            <v>0</v>
          </cell>
          <cell r="E124">
            <v>784000</v>
          </cell>
          <cell r="F124">
            <v>0</v>
          </cell>
          <cell r="G124">
            <v>0</v>
          </cell>
          <cell r="H124">
            <v>0</v>
          </cell>
          <cell r="I124">
            <v>0</v>
          </cell>
          <cell r="J124">
            <v>784000</v>
          </cell>
          <cell r="L124" t="str">
            <v>AD40</v>
          </cell>
          <cell r="M124" t="str">
            <v>Misc - T&amp;D</v>
          </cell>
          <cell r="N124">
            <v>0</v>
          </cell>
          <cell r="O124">
            <v>0</v>
          </cell>
          <cell r="P124">
            <v>-6004000</v>
          </cell>
          <cell r="Q124">
            <v>0</v>
          </cell>
          <cell r="R124">
            <v>0</v>
          </cell>
          <cell r="S124">
            <v>0</v>
          </cell>
          <cell r="T124">
            <v>0</v>
          </cell>
          <cell r="U124">
            <v>-6004000</v>
          </cell>
        </row>
        <row r="125">
          <cell r="A125" t="str">
            <v>AD39</v>
          </cell>
          <cell r="B125" t="str">
            <v>Misc - Power</v>
          </cell>
          <cell r="C125">
            <v>0</v>
          </cell>
          <cell r="D125">
            <v>0</v>
          </cell>
          <cell r="E125">
            <v>436000</v>
          </cell>
          <cell r="F125">
            <v>0</v>
          </cell>
          <cell r="G125">
            <v>0</v>
          </cell>
          <cell r="H125">
            <v>0</v>
          </cell>
          <cell r="I125">
            <v>0</v>
          </cell>
          <cell r="J125">
            <v>436000</v>
          </cell>
          <cell r="L125" t="str">
            <v>AD39</v>
          </cell>
          <cell r="M125" t="str">
            <v>Misc - Power</v>
          </cell>
          <cell r="N125">
            <v>0</v>
          </cell>
          <cell r="O125">
            <v>0</v>
          </cell>
          <cell r="P125">
            <v>-3336000</v>
          </cell>
          <cell r="Q125">
            <v>0</v>
          </cell>
          <cell r="R125">
            <v>0</v>
          </cell>
          <cell r="S125">
            <v>0</v>
          </cell>
          <cell r="T125">
            <v>0</v>
          </cell>
          <cell r="U125">
            <v>-3336000</v>
          </cell>
        </row>
        <row r="126">
          <cell r="A126" t="str">
            <v>AD41</v>
          </cell>
          <cell r="B126" t="str">
            <v>Misc - LNG</v>
          </cell>
          <cell r="C126">
            <v>0</v>
          </cell>
          <cell r="D126">
            <v>0</v>
          </cell>
          <cell r="E126">
            <v>485000</v>
          </cell>
          <cell r="F126">
            <v>0</v>
          </cell>
          <cell r="G126">
            <v>0</v>
          </cell>
          <cell r="H126">
            <v>0</v>
          </cell>
          <cell r="I126">
            <v>0</v>
          </cell>
          <cell r="J126">
            <v>485000</v>
          </cell>
          <cell r="L126" t="str">
            <v>AD41</v>
          </cell>
          <cell r="M126" t="str">
            <v>Misc - LNG</v>
          </cell>
          <cell r="N126">
            <v>0</v>
          </cell>
          <cell r="O126">
            <v>0</v>
          </cell>
          <cell r="P126">
            <v>-3710000</v>
          </cell>
          <cell r="Q126">
            <v>0</v>
          </cell>
          <cell r="R126">
            <v>0</v>
          </cell>
          <cell r="S126">
            <v>0</v>
          </cell>
          <cell r="T126">
            <v>0</v>
          </cell>
          <cell r="U126">
            <v>-3710000</v>
          </cell>
        </row>
        <row r="127">
          <cell r="A127" t="str">
            <v>AD42</v>
          </cell>
          <cell r="B127" t="str">
            <v>Misc - Other</v>
          </cell>
          <cell r="C127">
            <v>0</v>
          </cell>
          <cell r="D127">
            <v>0</v>
          </cell>
          <cell r="E127">
            <v>-15671000</v>
          </cell>
          <cell r="F127">
            <v>0</v>
          </cell>
          <cell r="G127">
            <v>0</v>
          </cell>
          <cell r="H127">
            <v>0</v>
          </cell>
          <cell r="I127">
            <v>0</v>
          </cell>
          <cell r="J127">
            <v>-15671000</v>
          </cell>
          <cell r="L127" t="str">
            <v>AD42</v>
          </cell>
          <cell r="M127" t="str">
            <v>Misc - Other</v>
          </cell>
          <cell r="N127">
            <v>0</v>
          </cell>
          <cell r="O127">
            <v>0</v>
          </cell>
          <cell r="P127">
            <v>-12463000</v>
          </cell>
          <cell r="Q127">
            <v>0</v>
          </cell>
          <cell r="R127">
            <v>0</v>
          </cell>
          <cell r="S127">
            <v>0</v>
          </cell>
          <cell r="T127">
            <v>0</v>
          </cell>
          <cell r="U127">
            <v>-12463000</v>
          </cell>
        </row>
        <row r="128">
          <cell r="A128" t="str">
            <v>AD43</v>
          </cell>
          <cell r="B128" t="str">
            <v>Transco Guarantee FEE-POW</v>
          </cell>
          <cell r="C128">
            <v>0</v>
          </cell>
          <cell r="D128">
            <v>0</v>
          </cell>
          <cell r="E128">
            <v>-26000</v>
          </cell>
          <cell r="F128">
            <v>0</v>
          </cell>
          <cell r="G128">
            <v>0</v>
          </cell>
          <cell r="H128">
            <v>0</v>
          </cell>
          <cell r="I128">
            <v>0</v>
          </cell>
          <cell r="J128">
            <v>-26000</v>
          </cell>
          <cell r="L128" t="str">
            <v>AD43</v>
          </cell>
          <cell r="M128" t="str">
            <v>Transco Guarantee FEE-POW</v>
          </cell>
          <cell r="N128">
            <v>0</v>
          </cell>
          <cell r="O128">
            <v>0</v>
          </cell>
          <cell r="P128">
            <v>-580000</v>
          </cell>
          <cell r="Q128">
            <v>0</v>
          </cell>
          <cell r="R128">
            <v>0</v>
          </cell>
          <cell r="S128">
            <v>0</v>
          </cell>
          <cell r="T128">
            <v>0</v>
          </cell>
          <cell r="U128">
            <v>-580000</v>
          </cell>
        </row>
        <row r="129">
          <cell r="A129" t="str">
            <v>AD44</v>
          </cell>
          <cell r="B129" t="str">
            <v>Transco Guarantee FEE-LNG</v>
          </cell>
          <cell r="C129">
            <v>0</v>
          </cell>
          <cell r="D129">
            <v>0</v>
          </cell>
          <cell r="E129">
            <v>-29000</v>
          </cell>
          <cell r="F129">
            <v>0</v>
          </cell>
          <cell r="G129">
            <v>0</v>
          </cell>
          <cell r="H129">
            <v>0</v>
          </cell>
          <cell r="I129">
            <v>0</v>
          </cell>
          <cell r="J129">
            <v>-29000</v>
          </cell>
          <cell r="L129" t="str">
            <v>AD44</v>
          </cell>
          <cell r="M129" t="str">
            <v>Transco Guarantee FEE-LNG</v>
          </cell>
          <cell r="N129">
            <v>0</v>
          </cell>
          <cell r="O129">
            <v>0</v>
          </cell>
          <cell r="P129">
            <v>-653000</v>
          </cell>
          <cell r="Q129">
            <v>0</v>
          </cell>
          <cell r="R129">
            <v>0</v>
          </cell>
          <cell r="S129">
            <v>0</v>
          </cell>
          <cell r="T129">
            <v>0</v>
          </cell>
          <cell r="U129">
            <v>-653000</v>
          </cell>
        </row>
        <row r="130">
          <cell r="A130" t="str">
            <v>AD45</v>
          </cell>
          <cell r="B130" t="str">
            <v>Transco Guarantee FEE-T&amp;D</v>
          </cell>
          <cell r="C130">
            <v>0</v>
          </cell>
          <cell r="D130">
            <v>0</v>
          </cell>
          <cell r="E130">
            <v>-47000</v>
          </cell>
          <cell r="F130">
            <v>0</v>
          </cell>
          <cell r="G130">
            <v>0</v>
          </cell>
          <cell r="H130">
            <v>0</v>
          </cell>
          <cell r="I130">
            <v>0</v>
          </cell>
          <cell r="J130">
            <v>-47000</v>
          </cell>
          <cell r="L130" t="str">
            <v>AD45</v>
          </cell>
          <cell r="M130" t="str">
            <v>Transco Guarantee FEE-T&amp;D</v>
          </cell>
          <cell r="N130">
            <v>0</v>
          </cell>
          <cell r="O130">
            <v>0</v>
          </cell>
          <cell r="P130">
            <v>-1087000</v>
          </cell>
          <cell r="Q130">
            <v>0</v>
          </cell>
          <cell r="R130">
            <v>0</v>
          </cell>
          <cell r="S130">
            <v>0</v>
          </cell>
          <cell r="T130">
            <v>0</v>
          </cell>
          <cell r="U130">
            <v>-1087000</v>
          </cell>
        </row>
        <row r="131">
          <cell r="A131" t="str">
            <v>FC14</v>
          </cell>
          <cell r="B131" t="str">
            <v>Asia timewritting</v>
          </cell>
          <cell r="C131">
            <v>0</v>
          </cell>
          <cell r="D131">
            <v>0</v>
          </cell>
          <cell r="E131">
            <v>0</v>
          </cell>
          <cell r="F131">
            <v>0</v>
          </cell>
          <cell r="G131">
            <v>0</v>
          </cell>
          <cell r="H131">
            <v>0</v>
          </cell>
          <cell r="I131">
            <v>0</v>
          </cell>
          <cell r="J131">
            <v>0</v>
          </cell>
          <cell r="L131" t="str">
            <v>FC14</v>
          </cell>
          <cell r="M131" t="str">
            <v>Asia timewritting</v>
          </cell>
          <cell r="N131">
            <v>0</v>
          </cell>
          <cell r="O131">
            <v>0</v>
          </cell>
          <cell r="P131">
            <v>0</v>
          </cell>
          <cell r="Q131">
            <v>0</v>
          </cell>
          <cell r="R131">
            <v>0</v>
          </cell>
          <cell r="S131">
            <v>0</v>
          </cell>
          <cell r="T131">
            <v>0</v>
          </cell>
          <cell r="U131">
            <v>0</v>
          </cell>
        </row>
        <row r="132">
          <cell r="A132" t="str">
            <v>LNG1</v>
          </cell>
          <cell r="B132" t="str">
            <v>Lng ships Disposal</v>
          </cell>
          <cell r="C132">
            <v>0</v>
          </cell>
          <cell r="D132">
            <v>0</v>
          </cell>
          <cell r="E132">
            <v>0</v>
          </cell>
          <cell r="F132">
            <v>0</v>
          </cell>
          <cell r="G132">
            <v>0</v>
          </cell>
          <cell r="H132">
            <v>0</v>
          </cell>
          <cell r="I132">
            <v>0</v>
          </cell>
          <cell r="J132">
            <v>0</v>
          </cell>
          <cell r="L132" t="str">
            <v>LNG1</v>
          </cell>
          <cell r="M132" t="str">
            <v>Lng ships Disposal</v>
          </cell>
          <cell r="N132">
            <v>0</v>
          </cell>
          <cell r="O132">
            <v>0</v>
          </cell>
          <cell r="P132">
            <v>17000</v>
          </cell>
          <cell r="Q132">
            <v>0</v>
          </cell>
          <cell r="R132">
            <v>0</v>
          </cell>
          <cell r="S132">
            <v>0</v>
          </cell>
          <cell r="T132">
            <v>0</v>
          </cell>
          <cell r="U132">
            <v>17000</v>
          </cell>
        </row>
        <row r="133">
          <cell r="A133" t="str">
            <v>NOR1</v>
          </cell>
          <cell r="B133" t="str">
            <v>Norway</v>
          </cell>
          <cell r="C133">
            <v>0</v>
          </cell>
          <cell r="D133">
            <v>0</v>
          </cell>
          <cell r="E133">
            <v>317869.56</v>
          </cell>
          <cell r="F133">
            <v>0</v>
          </cell>
          <cell r="G133">
            <v>0</v>
          </cell>
          <cell r="H133">
            <v>0</v>
          </cell>
          <cell r="I133">
            <v>0</v>
          </cell>
          <cell r="J133">
            <v>317869.56</v>
          </cell>
          <cell r="L133" t="str">
            <v>NOR1</v>
          </cell>
          <cell r="M133" t="str">
            <v>Norway</v>
          </cell>
          <cell r="N133">
            <v>0</v>
          </cell>
          <cell r="O133">
            <v>0</v>
          </cell>
          <cell r="P133">
            <v>0</v>
          </cell>
          <cell r="Q133">
            <v>0</v>
          </cell>
          <cell r="R133">
            <v>0</v>
          </cell>
          <cell r="S133">
            <v>0</v>
          </cell>
          <cell r="T133">
            <v>0</v>
          </cell>
          <cell r="U133">
            <v>0</v>
          </cell>
        </row>
        <row r="134">
          <cell r="A134" t="str">
            <v>JS35O</v>
          </cell>
          <cell r="B134" t="str">
            <v>LNG Services Other Admin</v>
          </cell>
          <cell r="C134">
            <v>0</v>
          </cell>
          <cell r="D134">
            <v>0</v>
          </cell>
          <cell r="E134">
            <v>0</v>
          </cell>
          <cell r="F134">
            <v>0</v>
          </cell>
          <cell r="G134">
            <v>0</v>
          </cell>
          <cell r="H134">
            <v>0</v>
          </cell>
          <cell r="I134">
            <v>-726000</v>
          </cell>
          <cell r="J134">
            <v>-726000</v>
          </cell>
          <cell r="L134" t="str">
            <v>JS35O</v>
          </cell>
          <cell r="M134" t="str">
            <v>LNG Services Other Admin</v>
          </cell>
          <cell r="N134">
            <v>0</v>
          </cell>
          <cell r="O134">
            <v>0</v>
          </cell>
          <cell r="P134">
            <v>0</v>
          </cell>
          <cell r="Q134">
            <v>0</v>
          </cell>
          <cell r="R134">
            <v>0</v>
          </cell>
          <cell r="S134">
            <v>0</v>
          </cell>
          <cell r="T134">
            <v>-2712000</v>
          </cell>
          <cell r="U134">
            <v>-2712000</v>
          </cell>
        </row>
        <row r="135">
          <cell r="A135" t="str">
            <v>FC21</v>
          </cell>
          <cell r="C135">
            <v>0</v>
          </cell>
          <cell r="D135">
            <v>0</v>
          </cell>
          <cell r="E135">
            <v>0</v>
          </cell>
          <cell r="F135">
            <v>0</v>
          </cell>
          <cell r="G135">
            <v>0</v>
          </cell>
          <cell r="H135">
            <v>0</v>
          </cell>
          <cell r="I135">
            <v>0</v>
          </cell>
          <cell r="J135">
            <v>0</v>
          </cell>
          <cell r="L135" t="str">
            <v>FC21</v>
          </cell>
          <cell r="M135">
            <v>0</v>
          </cell>
          <cell r="N135">
            <v>0</v>
          </cell>
          <cell r="O135">
            <v>0</v>
          </cell>
          <cell r="P135">
            <v>0</v>
          </cell>
          <cell r="Q135">
            <v>0</v>
          </cell>
          <cell r="R135">
            <v>0</v>
          </cell>
          <cell r="S135">
            <v>0</v>
          </cell>
          <cell r="T135">
            <v>0</v>
          </cell>
          <cell r="U135">
            <v>0</v>
          </cell>
        </row>
        <row r="136">
          <cell r="A136" t="str">
            <v>FC40</v>
          </cell>
          <cell r="B136" t="str">
            <v>BG Italia</v>
          </cell>
          <cell r="C136">
            <v>0</v>
          </cell>
          <cell r="D136">
            <v>0</v>
          </cell>
          <cell r="E136">
            <v>0</v>
          </cell>
          <cell r="F136">
            <v>0</v>
          </cell>
          <cell r="G136">
            <v>0</v>
          </cell>
          <cell r="H136">
            <v>0</v>
          </cell>
          <cell r="I136">
            <v>0</v>
          </cell>
          <cell r="J136">
            <v>0</v>
          </cell>
          <cell r="L136" t="str">
            <v>FC40</v>
          </cell>
          <cell r="M136" t="str">
            <v>BG Italia</v>
          </cell>
          <cell r="N136">
            <v>0</v>
          </cell>
          <cell r="O136">
            <v>0</v>
          </cell>
          <cell r="P136">
            <v>0</v>
          </cell>
          <cell r="Q136">
            <v>0</v>
          </cell>
          <cell r="R136">
            <v>0</v>
          </cell>
          <cell r="S136">
            <v>0</v>
          </cell>
          <cell r="T136">
            <v>0</v>
          </cell>
          <cell r="U136">
            <v>0</v>
          </cell>
        </row>
        <row r="137">
          <cell r="A137" t="str">
            <v>FC89</v>
          </cell>
          <cell r="B137" t="str">
            <v>Atlantic disp</v>
          </cell>
          <cell r="C137">
            <v>0</v>
          </cell>
          <cell r="D137">
            <v>0</v>
          </cell>
          <cell r="E137">
            <v>0</v>
          </cell>
          <cell r="F137">
            <v>0</v>
          </cell>
          <cell r="G137">
            <v>0</v>
          </cell>
          <cell r="H137">
            <v>0</v>
          </cell>
          <cell r="I137">
            <v>0</v>
          </cell>
          <cell r="J137">
            <v>0</v>
          </cell>
          <cell r="L137" t="str">
            <v>FC89</v>
          </cell>
          <cell r="M137" t="str">
            <v>Atlantic disp</v>
          </cell>
          <cell r="N137">
            <v>0</v>
          </cell>
          <cell r="O137">
            <v>0</v>
          </cell>
          <cell r="P137">
            <v>0</v>
          </cell>
          <cell r="Q137">
            <v>0</v>
          </cell>
          <cell r="R137">
            <v>0</v>
          </cell>
          <cell r="S137">
            <v>0</v>
          </cell>
          <cell r="T137">
            <v>0</v>
          </cell>
          <cell r="U137">
            <v>0</v>
          </cell>
        </row>
        <row r="138">
          <cell r="A138" t="str">
            <v>FC90</v>
          </cell>
          <cell r="B138" t="str">
            <v>Gujarat Gas</v>
          </cell>
          <cell r="C138">
            <v>0</v>
          </cell>
          <cell r="D138">
            <v>0</v>
          </cell>
          <cell r="E138">
            <v>2000</v>
          </cell>
          <cell r="F138">
            <v>0</v>
          </cell>
          <cell r="G138">
            <v>0</v>
          </cell>
          <cell r="H138">
            <v>0</v>
          </cell>
          <cell r="I138">
            <v>0</v>
          </cell>
          <cell r="J138">
            <v>2000</v>
          </cell>
          <cell r="L138" t="str">
            <v>FC90</v>
          </cell>
          <cell r="M138" t="str">
            <v>Gujarat Gas</v>
          </cell>
          <cell r="N138">
            <v>0</v>
          </cell>
          <cell r="O138">
            <v>0</v>
          </cell>
          <cell r="P138">
            <v>-8000</v>
          </cell>
          <cell r="Q138">
            <v>0</v>
          </cell>
          <cell r="R138">
            <v>0</v>
          </cell>
          <cell r="S138">
            <v>0</v>
          </cell>
          <cell r="T138">
            <v>0</v>
          </cell>
          <cell r="U138">
            <v>-8000</v>
          </cell>
        </row>
        <row r="139">
          <cell r="A139" t="str">
            <v>FC91</v>
          </cell>
          <cell r="B139" t="str">
            <v>Metrogas</v>
          </cell>
          <cell r="C139">
            <v>0</v>
          </cell>
          <cell r="D139">
            <v>0</v>
          </cell>
          <cell r="E139">
            <v>0</v>
          </cell>
          <cell r="F139">
            <v>0</v>
          </cell>
          <cell r="G139">
            <v>0</v>
          </cell>
          <cell r="H139">
            <v>0</v>
          </cell>
          <cell r="I139">
            <v>0</v>
          </cell>
          <cell r="J139">
            <v>0</v>
          </cell>
          <cell r="L139" t="str">
            <v>FC91</v>
          </cell>
          <cell r="M139" t="str">
            <v>Metrogas</v>
          </cell>
          <cell r="N139">
            <v>0</v>
          </cell>
          <cell r="O139">
            <v>0</v>
          </cell>
          <cell r="P139">
            <v>0</v>
          </cell>
          <cell r="Q139">
            <v>0</v>
          </cell>
          <cell r="R139">
            <v>0</v>
          </cell>
          <cell r="S139">
            <v>0</v>
          </cell>
          <cell r="T139">
            <v>0</v>
          </cell>
          <cell r="U139">
            <v>0</v>
          </cell>
        </row>
        <row r="140">
          <cell r="A140" t="str">
            <v>FC92</v>
          </cell>
          <cell r="B140" t="str">
            <v>Metrogas Disp</v>
          </cell>
          <cell r="C140">
            <v>0</v>
          </cell>
          <cell r="D140">
            <v>0</v>
          </cell>
          <cell r="E140">
            <v>0</v>
          </cell>
          <cell r="F140">
            <v>0</v>
          </cell>
          <cell r="G140">
            <v>0</v>
          </cell>
          <cell r="H140">
            <v>0</v>
          </cell>
          <cell r="I140">
            <v>246000</v>
          </cell>
          <cell r="J140">
            <v>246000</v>
          </cell>
          <cell r="L140" t="str">
            <v>FC92</v>
          </cell>
          <cell r="M140" t="str">
            <v>Metrogas Disp</v>
          </cell>
          <cell r="N140">
            <v>0</v>
          </cell>
          <cell r="O140">
            <v>0</v>
          </cell>
          <cell r="P140">
            <v>0</v>
          </cell>
          <cell r="Q140">
            <v>0</v>
          </cell>
          <cell r="R140">
            <v>0</v>
          </cell>
          <cell r="S140">
            <v>0</v>
          </cell>
          <cell r="T140">
            <v>-1605000</v>
          </cell>
          <cell r="U140">
            <v>-1605000</v>
          </cell>
        </row>
        <row r="141">
          <cell r="A141" t="str">
            <v>FC94</v>
          </cell>
          <cell r="B141" t="str">
            <v>Interconnector</v>
          </cell>
          <cell r="C141">
            <v>0</v>
          </cell>
          <cell r="D141">
            <v>0</v>
          </cell>
          <cell r="E141">
            <v>0</v>
          </cell>
          <cell r="F141">
            <v>0</v>
          </cell>
          <cell r="G141">
            <v>0</v>
          </cell>
          <cell r="H141">
            <v>0</v>
          </cell>
          <cell r="I141">
            <v>0</v>
          </cell>
          <cell r="J141">
            <v>0</v>
          </cell>
          <cell r="L141" t="str">
            <v>FC94</v>
          </cell>
          <cell r="M141" t="str">
            <v>Interconnector</v>
          </cell>
          <cell r="N141">
            <v>0</v>
          </cell>
          <cell r="O141">
            <v>0</v>
          </cell>
          <cell r="P141">
            <v>0</v>
          </cell>
          <cell r="Q141">
            <v>0</v>
          </cell>
          <cell r="R141">
            <v>0</v>
          </cell>
          <cell r="S141">
            <v>0</v>
          </cell>
          <cell r="T141">
            <v>0</v>
          </cell>
          <cell r="U141">
            <v>0</v>
          </cell>
        </row>
        <row r="142">
          <cell r="A142" t="str">
            <v>FC99</v>
          </cell>
          <cell r="B142" t="str">
            <v>Dynegy</v>
          </cell>
          <cell r="C142">
            <v>0</v>
          </cell>
          <cell r="D142">
            <v>0</v>
          </cell>
          <cell r="E142">
            <v>0</v>
          </cell>
          <cell r="F142">
            <v>0</v>
          </cell>
          <cell r="G142">
            <v>0</v>
          </cell>
          <cell r="H142">
            <v>0</v>
          </cell>
          <cell r="I142">
            <v>0</v>
          </cell>
          <cell r="J142">
            <v>0</v>
          </cell>
          <cell r="L142" t="str">
            <v>FC99</v>
          </cell>
          <cell r="M142" t="str">
            <v>Dynegy</v>
          </cell>
          <cell r="N142">
            <v>0</v>
          </cell>
          <cell r="O142">
            <v>0</v>
          </cell>
          <cell r="P142">
            <v>0</v>
          </cell>
          <cell r="Q142">
            <v>0</v>
          </cell>
          <cell r="R142">
            <v>0</v>
          </cell>
          <cell r="S142">
            <v>0</v>
          </cell>
          <cell r="T142">
            <v>0</v>
          </cell>
          <cell r="U142">
            <v>0</v>
          </cell>
        </row>
        <row r="143">
          <cell r="A143" t="str">
            <v>FCGNBR</v>
          </cell>
          <cell r="B143" t="str">
            <v>BG NGV Branch</v>
          </cell>
          <cell r="C143">
            <v>0</v>
          </cell>
          <cell r="D143">
            <v>0</v>
          </cell>
          <cell r="E143">
            <v>-65026.82</v>
          </cell>
          <cell r="F143">
            <v>0</v>
          </cell>
          <cell r="G143">
            <v>0</v>
          </cell>
          <cell r="H143">
            <v>0</v>
          </cell>
          <cell r="I143">
            <v>0</v>
          </cell>
          <cell r="J143">
            <v>-65026.82</v>
          </cell>
          <cell r="L143" t="str">
            <v>FCGNBR</v>
          </cell>
          <cell r="M143" t="str">
            <v>BG NGV Branch</v>
          </cell>
          <cell r="N143">
            <v>0</v>
          </cell>
          <cell r="O143">
            <v>0</v>
          </cell>
          <cell r="P143">
            <v>-819306.59</v>
          </cell>
          <cell r="Q143">
            <v>0</v>
          </cell>
          <cell r="R143">
            <v>0</v>
          </cell>
          <cell r="S143">
            <v>0</v>
          </cell>
          <cell r="T143">
            <v>0</v>
          </cell>
          <cell r="U143">
            <v>-819306.59</v>
          </cell>
        </row>
        <row r="144">
          <cell r="A144" t="str">
            <v>GG01</v>
          </cell>
          <cell r="B144" t="str">
            <v>Gujarat Gas</v>
          </cell>
          <cell r="C144">
            <v>0</v>
          </cell>
          <cell r="D144">
            <v>0</v>
          </cell>
          <cell r="E144">
            <v>0</v>
          </cell>
          <cell r="F144">
            <v>-7000</v>
          </cell>
          <cell r="G144">
            <v>0</v>
          </cell>
          <cell r="H144">
            <v>0</v>
          </cell>
          <cell r="I144">
            <v>0</v>
          </cell>
          <cell r="J144">
            <v>-7000</v>
          </cell>
          <cell r="L144" t="str">
            <v>GG01</v>
          </cell>
          <cell r="M144" t="str">
            <v>Gujarat Gas</v>
          </cell>
          <cell r="N144">
            <v>0</v>
          </cell>
          <cell r="O144">
            <v>0</v>
          </cell>
          <cell r="P144">
            <v>0</v>
          </cell>
          <cell r="Q144">
            <v>-114000</v>
          </cell>
          <cell r="R144">
            <v>0</v>
          </cell>
          <cell r="S144">
            <v>0</v>
          </cell>
          <cell r="T144">
            <v>0</v>
          </cell>
          <cell r="U144">
            <v>-114000</v>
          </cell>
        </row>
        <row r="145">
          <cell r="A145" t="str">
            <v>GSP1</v>
          </cell>
          <cell r="B145" t="str">
            <v>GSP Disposal</v>
          </cell>
          <cell r="C145">
            <v>0</v>
          </cell>
          <cell r="D145">
            <v>0</v>
          </cell>
          <cell r="E145">
            <v>0</v>
          </cell>
          <cell r="F145">
            <v>0</v>
          </cell>
          <cell r="G145">
            <v>0</v>
          </cell>
          <cell r="H145">
            <v>0</v>
          </cell>
          <cell r="I145">
            <v>0</v>
          </cell>
          <cell r="J145">
            <v>0</v>
          </cell>
          <cell r="L145" t="str">
            <v>GSP1</v>
          </cell>
          <cell r="M145" t="str">
            <v>GSP Disposal</v>
          </cell>
          <cell r="N145">
            <v>0</v>
          </cell>
          <cell r="O145">
            <v>0</v>
          </cell>
          <cell r="P145">
            <v>0</v>
          </cell>
          <cell r="Q145">
            <v>0</v>
          </cell>
          <cell r="R145">
            <v>0</v>
          </cell>
          <cell r="S145">
            <v>0</v>
          </cell>
          <cell r="T145">
            <v>0</v>
          </cell>
          <cell r="U145">
            <v>0</v>
          </cell>
        </row>
        <row r="146">
          <cell r="A146" t="str">
            <v>JA04</v>
          </cell>
          <cell r="B146" t="str">
            <v>Interconnector</v>
          </cell>
          <cell r="C146">
            <v>0</v>
          </cell>
          <cell r="D146">
            <v>1039009.33</v>
          </cell>
          <cell r="E146">
            <v>0</v>
          </cell>
          <cell r="F146">
            <v>0</v>
          </cell>
          <cell r="G146">
            <v>0</v>
          </cell>
          <cell r="H146">
            <v>0</v>
          </cell>
          <cell r="I146">
            <v>0</v>
          </cell>
          <cell r="J146">
            <v>1039009.33</v>
          </cell>
          <cell r="L146" t="str">
            <v>JA04</v>
          </cell>
          <cell r="M146" t="str">
            <v>Interconnector</v>
          </cell>
          <cell r="N146">
            <v>0</v>
          </cell>
          <cell r="O146">
            <v>12016336</v>
          </cell>
          <cell r="P146">
            <v>0</v>
          </cell>
          <cell r="Q146">
            <v>0</v>
          </cell>
          <cell r="R146">
            <v>0</v>
          </cell>
          <cell r="S146">
            <v>0</v>
          </cell>
          <cell r="T146">
            <v>0</v>
          </cell>
          <cell r="U146">
            <v>12016336</v>
          </cell>
        </row>
        <row r="147">
          <cell r="A147" t="str">
            <v>JA06</v>
          </cell>
          <cell r="B147" t="str">
            <v>Mahanagar Gas</v>
          </cell>
          <cell r="C147">
            <v>0</v>
          </cell>
          <cell r="D147">
            <v>0</v>
          </cell>
          <cell r="E147">
            <v>0</v>
          </cell>
          <cell r="F147">
            <v>316879.02</v>
          </cell>
          <cell r="G147">
            <v>0</v>
          </cell>
          <cell r="H147">
            <v>0</v>
          </cell>
          <cell r="I147">
            <v>0</v>
          </cell>
          <cell r="J147">
            <v>316879.02</v>
          </cell>
          <cell r="L147" t="str">
            <v>JA06</v>
          </cell>
          <cell r="M147" t="str">
            <v>Mahanagar Gas</v>
          </cell>
          <cell r="N147">
            <v>0</v>
          </cell>
          <cell r="O147">
            <v>0</v>
          </cell>
          <cell r="P147">
            <v>0</v>
          </cell>
          <cell r="Q147">
            <v>3661548.09</v>
          </cell>
          <cell r="R147">
            <v>0</v>
          </cell>
          <cell r="S147">
            <v>0</v>
          </cell>
          <cell r="T147">
            <v>0</v>
          </cell>
          <cell r="U147">
            <v>3661548.09</v>
          </cell>
        </row>
        <row r="148">
          <cell r="A148" t="str">
            <v>JA07</v>
          </cell>
          <cell r="B148" t="str">
            <v>PTT/NGD</v>
          </cell>
          <cell r="C148">
            <v>0</v>
          </cell>
          <cell r="D148">
            <v>0</v>
          </cell>
          <cell r="E148">
            <v>0</v>
          </cell>
          <cell r="F148">
            <v>0</v>
          </cell>
          <cell r="G148">
            <v>0</v>
          </cell>
          <cell r="H148">
            <v>0</v>
          </cell>
          <cell r="I148">
            <v>0</v>
          </cell>
          <cell r="J148">
            <v>0</v>
          </cell>
          <cell r="L148" t="str">
            <v>JA07</v>
          </cell>
          <cell r="M148" t="str">
            <v>PTT/NGD</v>
          </cell>
          <cell r="N148">
            <v>0</v>
          </cell>
          <cell r="O148">
            <v>0</v>
          </cell>
          <cell r="P148">
            <v>0</v>
          </cell>
          <cell r="Q148">
            <v>0</v>
          </cell>
          <cell r="R148">
            <v>0</v>
          </cell>
          <cell r="S148">
            <v>0</v>
          </cell>
          <cell r="T148">
            <v>0</v>
          </cell>
          <cell r="U148">
            <v>0</v>
          </cell>
        </row>
        <row r="149">
          <cell r="A149" t="str">
            <v>JA10</v>
          </cell>
          <cell r="B149" t="str">
            <v>Dynegy</v>
          </cell>
          <cell r="C149">
            <v>0</v>
          </cell>
          <cell r="D149">
            <v>0</v>
          </cell>
          <cell r="E149">
            <v>0</v>
          </cell>
          <cell r="F149">
            <v>0</v>
          </cell>
          <cell r="G149">
            <v>0</v>
          </cell>
          <cell r="H149">
            <v>0</v>
          </cell>
          <cell r="I149">
            <v>0</v>
          </cell>
          <cell r="J149">
            <v>0</v>
          </cell>
          <cell r="L149" t="str">
            <v>JA10</v>
          </cell>
          <cell r="M149" t="str">
            <v>Dynegy</v>
          </cell>
          <cell r="N149">
            <v>0</v>
          </cell>
          <cell r="O149">
            <v>0</v>
          </cell>
          <cell r="P149">
            <v>0</v>
          </cell>
          <cell r="Q149">
            <v>0</v>
          </cell>
          <cell r="R149">
            <v>0</v>
          </cell>
          <cell r="S149">
            <v>0</v>
          </cell>
          <cell r="T149">
            <v>0</v>
          </cell>
          <cell r="U149">
            <v>0</v>
          </cell>
        </row>
        <row r="150">
          <cell r="A150" t="str">
            <v>JA11</v>
          </cell>
          <cell r="B150" t="str">
            <v>Atlantic LNG</v>
          </cell>
          <cell r="C150">
            <v>0</v>
          </cell>
          <cell r="D150">
            <v>0</v>
          </cell>
          <cell r="E150">
            <v>2468023.19</v>
          </cell>
          <cell r="F150">
            <v>0</v>
          </cell>
          <cell r="G150">
            <v>0</v>
          </cell>
          <cell r="H150">
            <v>0</v>
          </cell>
          <cell r="I150">
            <v>0</v>
          </cell>
          <cell r="J150">
            <v>2468023.19</v>
          </cell>
          <cell r="L150" t="str">
            <v>JA11</v>
          </cell>
          <cell r="M150" t="str">
            <v>Atlantic LNG</v>
          </cell>
          <cell r="N150">
            <v>0</v>
          </cell>
          <cell r="O150">
            <v>0</v>
          </cell>
          <cell r="P150">
            <v>30387557.91</v>
          </cell>
          <cell r="Q150">
            <v>0</v>
          </cell>
          <cell r="R150">
            <v>0</v>
          </cell>
          <cell r="S150">
            <v>0</v>
          </cell>
          <cell r="T150">
            <v>0</v>
          </cell>
          <cell r="U150">
            <v>30387557.91</v>
          </cell>
        </row>
        <row r="151">
          <cell r="A151" t="str">
            <v>JA12</v>
          </cell>
          <cell r="B151" t="str">
            <v>Genting Sanyen Power</v>
          </cell>
          <cell r="C151">
            <v>399553.37</v>
          </cell>
          <cell r="D151">
            <v>0</v>
          </cell>
          <cell r="E151">
            <v>0</v>
          </cell>
          <cell r="F151">
            <v>0</v>
          </cell>
          <cell r="G151">
            <v>0</v>
          </cell>
          <cell r="H151">
            <v>0</v>
          </cell>
          <cell r="I151">
            <v>0</v>
          </cell>
          <cell r="J151">
            <v>399553.37</v>
          </cell>
          <cell r="L151" t="str">
            <v>JA12</v>
          </cell>
          <cell r="M151" t="str">
            <v>Genting Sanyen Power</v>
          </cell>
          <cell r="N151">
            <v>10750976.85</v>
          </cell>
          <cell r="O151">
            <v>0</v>
          </cell>
          <cell r="P151">
            <v>0</v>
          </cell>
          <cell r="Q151">
            <v>0</v>
          </cell>
          <cell r="R151">
            <v>0</v>
          </cell>
          <cell r="S151">
            <v>0</v>
          </cell>
          <cell r="T151">
            <v>0</v>
          </cell>
          <cell r="U151">
            <v>10750976.85</v>
          </cell>
        </row>
        <row r="152">
          <cell r="A152" t="str">
            <v>JA13</v>
          </cell>
          <cell r="B152" t="str">
            <v>Serene</v>
          </cell>
          <cell r="C152">
            <v>0</v>
          </cell>
          <cell r="D152">
            <v>0</v>
          </cell>
          <cell r="E152">
            <v>0</v>
          </cell>
          <cell r="F152">
            <v>0</v>
          </cell>
          <cell r="G152">
            <v>0</v>
          </cell>
          <cell r="H152">
            <v>796700.39</v>
          </cell>
          <cell r="I152">
            <v>0</v>
          </cell>
          <cell r="J152">
            <v>796700.39</v>
          </cell>
          <cell r="L152" t="str">
            <v>JA13</v>
          </cell>
          <cell r="M152" t="str">
            <v>Serene</v>
          </cell>
          <cell r="N152">
            <v>0</v>
          </cell>
          <cell r="O152">
            <v>0</v>
          </cell>
          <cell r="P152">
            <v>0</v>
          </cell>
          <cell r="Q152">
            <v>0</v>
          </cell>
          <cell r="R152">
            <v>0</v>
          </cell>
          <cell r="S152">
            <v>10022780.41</v>
          </cell>
          <cell r="T152">
            <v>0</v>
          </cell>
          <cell r="U152">
            <v>10022780.41</v>
          </cell>
        </row>
        <row r="153">
          <cell r="A153" t="str">
            <v>JA14</v>
          </cell>
          <cell r="B153" t="str">
            <v>Sheffield Heat &amp; Power</v>
          </cell>
          <cell r="C153">
            <v>0</v>
          </cell>
          <cell r="D153">
            <v>0</v>
          </cell>
          <cell r="E153">
            <v>0</v>
          </cell>
          <cell r="F153">
            <v>0</v>
          </cell>
          <cell r="G153">
            <v>0</v>
          </cell>
          <cell r="H153">
            <v>0</v>
          </cell>
          <cell r="I153">
            <v>0</v>
          </cell>
          <cell r="J153">
            <v>0</v>
          </cell>
          <cell r="L153" t="str">
            <v>JA14</v>
          </cell>
          <cell r="M153" t="str">
            <v>Sheffield Heat &amp; Power</v>
          </cell>
          <cell r="N153">
            <v>0</v>
          </cell>
          <cell r="O153">
            <v>0</v>
          </cell>
          <cell r="P153">
            <v>0</v>
          </cell>
          <cell r="Q153">
            <v>0</v>
          </cell>
          <cell r="R153">
            <v>0</v>
          </cell>
          <cell r="S153">
            <v>0</v>
          </cell>
          <cell r="T153">
            <v>0</v>
          </cell>
          <cell r="U153">
            <v>0</v>
          </cell>
        </row>
        <row r="154">
          <cell r="A154" t="str">
            <v>JA15</v>
          </cell>
          <cell r="B154" t="str">
            <v>Seabank</v>
          </cell>
          <cell r="C154">
            <v>0</v>
          </cell>
          <cell r="D154">
            <v>2876000</v>
          </cell>
          <cell r="E154">
            <v>0</v>
          </cell>
          <cell r="F154">
            <v>0</v>
          </cell>
          <cell r="G154">
            <v>0</v>
          </cell>
          <cell r="H154">
            <v>0</v>
          </cell>
          <cell r="I154">
            <v>0</v>
          </cell>
          <cell r="J154">
            <v>2876000</v>
          </cell>
          <cell r="L154" t="str">
            <v>JA15</v>
          </cell>
          <cell r="M154" t="str">
            <v>Seabank</v>
          </cell>
          <cell r="N154">
            <v>0</v>
          </cell>
          <cell r="O154">
            <v>25379950</v>
          </cell>
          <cell r="P154">
            <v>0</v>
          </cell>
          <cell r="Q154">
            <v>0</v>
          </cell>
          <cell r="R154">
            <v>0</v>
          </cell>
          <cell r="S154">
            <v>0</v>
          </cell>
          <cell r="T154">
            <v>0</v>
          </cell>
          <cell r="U154">
            <v>25379950</v>
          </cell>
        </row>
        <row r="155">
          <cell r="A155" t="str">
            <v>JA16</v>
          </cell>
          <cell r="B155" t="str">
            <v>Interotex</v>
          </cell>
          <cell r="C155">
            <v>0</v>
          </cell>
          <cell r="D155">
            <v>0</v>
          </cell>
          <cell r="E155">
            <v>0</v>
          </cell>
          <cell r="F155">
            <v>0</v>
          </cell>
          <cell r="G155">
            <v>0</v>
          </cell>
          <cell r="H155">
            <v>0</v>
          </cell>
          <cell r="I155">
            <v>0</v>
          </cell>
          <cell r="J155">
            <v>0</v>
          </cell>
          <cell r="L155" t="str">
            <v>JA16</v>
          </cell>
          <cell r="M155" t="str">
            <v>Interotex</v>
          </cell>
          <cell r="N155">
            <v>0</v>
          </cell>
          <cell r="O155">
            <v>0</v>
          </cell>
          <cell r="P155">
            <v>0</v>
          </cell>
          <cell r="Q155">
            <v>0</v>
          </cell>
          <cell r="R155">
            <v>0</v>
          </cell>
          <cell r="S155">
            <v>0</v>
          </cell>
          <cell r="T155">
            <v>0</v>
          </cell>
          <cell r="U155">
            <v>0</v>
          </cell>
        </row>
        <row r="156">
          <cell r="A156" t="str">
            <v>JA17</v>
          </cell>
          <cell r="B156" t="str">
            <v>FGH - Phillipines 1000mw San Rita</v>
          </cell>
          <cell r="C156">
            <v>2447564.5299999998</v>
          </cell>
          <cell r="D156">
            <v>0</v>
          </cell>
          <cell r="E156">
            <v>0</v>
          </cell>
          <cell r="F156">
            <v>0</v>
          </cell>
          <cell r="G156">
            <v>0</v>
          </cell>
          <cell r="H156">
            <v>0</v>
          </cell>
          <cell r="I156">
            <v>0</v>
          </cell>
          <cell r="J156">
            <v>2447564.5299999998</v>
          </cell>
          <cell r="L156" t="str">
            <v>JA17</v>
          </cell>
          <cell r="M156" t="str">
            <v>FGH - Phillipines 1000mw San Rita</v>
          </cell>
          <cell r="N156">
            <v>34453503.909999996</v>
          </cell>
          <cell r="O156">
            <v>0</v>
          </cell>
          <cell r="P156">
            <v>0</v>
          </cell>
          <cell r="Q156">
            <v>0</v>
          </cell>
          <cell r="R156">
            <v>0</v>
          </cell>
          <cell r="S156">
            <v>0</v>
          </cell>
          <cell r="T156">
            <v>0</v>
          </cell>
          <cell r="U156">
            <v>34453503.909999996</v>
          </cell>
        </row>
        <row r="157">
          <cell r="A157" t="str">
            <v>JA24</v>
          </cell>
          <cell r="B157" t="str">
            <v>Premier Transco</v>
          </cell>
          <cell r="C157">
            <v>0</v>
          </cell>
          <cell r="D157">
            <v>462000</v>
          </cell>
          <cell r="E157">
            <v>0</v>
          </cell>
          <cell r="F157">
            <v>0</v>
          </cell>
          <cell r="G157">
            <v>0</v>
          </cell>
          <cell r="H157">
            <v>0</v>
          </cell>
          <cell r="I157">
            <v>0</v>
          </cell>
          <cell r="J157">
            <v>462000</v>
          </cell>
          <cell r="L157" t="str">
            <v>JA24</v>
          </cell>
          <cell r="M157" t="str">
            <v>Premier Transco</v>
          </cell>
          <cell r="N157">
            <v>0</v>
          </cell>
          <cell r="O157">
            <v>4845500</v>
          </cell>
          <cell r="P157">
            <v>0</v>
          </cell>
          <cell r="Q157">
            <v>0</v>
          </cell>
          <cell r="R157">
            <v>0</v>
          </cell>
          <cell r="S157">
            <v>0</v>
          </cell>
          <cell r="T157">
            <v>0</v>
          </cell>
          <cell r="U157">
            <v>4845500</v>
          </cell>
        </row>
        <row r="158">
          <cell r="A158" t="str">
            <v>JA25</v>
          </cell>
          <cell r="B158" t="str">
            <v>Bolivia/Brazil Pipeline</v>
          </cell>
          <cell r="C158">
            <v>0</v>
          </cell>
          <cell r="D158">
            <v>0</v>
          </cell>
          <cell r="E158">
            <v>0</v>
          </cell>
          <cell r="F158">
            <v>0</v>
          </cell>
          <cell r="G158">
            <v>0</v>
          </cell>
          <cell r="H158">
            <v>0</v>
          </cell>
          <cell r="I158">
            <v>783339.02</v>
          </cell>
          <cell r="J158">
            <v>783339.02</v>
          </cell>
          <cell r="L158" t="str">
            <v>JA25</v>
          </cell>
          <cell r="M158" t="str">
            <v>Bolivia/Brazil Pipeline</v>
          </cell>
          <cell r="N158">
            <v>0</v>
          </cell>
          <cell r="O158">
            <v>0</v>
          </cell>
          <cell r="P158">
            <v>0</v>
          </cell>
          <cell r="Q158">
            <v>0</v>
          </cell>
          <cell r="R158">
            <v>0</v>
          </cell>
          <cell r="S158">
            <v>0</v>
          </cell>
          <cell r="T158">
            <v>7442329.3899999997</v>
          </cell>
          <cell r="U158">
            <v>7442329.3899999997</v>
          </cell>
        </row>
        <row r="159">
          <cell r="A159" t="str">
            <v>JAAUTOGAS</v>
          </cell>
          <cell r="B159" t="str">
            <v>AUTOGAS</v>
          </cell>
          <cell r="C159">
            <v>0</v>
          </cell>
          <cell r="D159">
            <v>0</v>
          </cell>
          <cell r="E159">
            <v>0</v>
          </cell>
          <cell r="F159">
            <v>0</v>
          </cell>
          <cell r="G159">
            <v>0</v>
          </cell>
          <cell r="H159">
            <v>0</v>
          </cell>
          <cell r="I159">
            <v>0</v>
          </cell>
          <cell r="J159">
            <v>0</v>
          </cell>
          <cell r="L159" t="str">
            <v>JAAUTOGAS</v>
          </cell>
          <cell r="M159" t="str">
            <v>AUTOGAS</v>
          </cell>
          <cell r="N159">
            <v>0</v>
          </cell>
          <cell r="O159">
            <v>0</v>
          </cell>
          <cell r="P159">
            <v>0</v>
          </cell>
          <cell r="Q159">
            <v>0</v>
          </cell>
          <cell r="R159">
            <v>0</v>
          </cell>
          <cell r="S159">
            <v>-19752.68</v>
          </cell>
          <cell r="T159">
            <v>0</v>
          </cell>
          <cell r="U159">
            <v>-19752.68</v>
          </cell>
        </row>
        <row r="160">
          <cell r="A160" t="str">
            <v>JANVGCSTAT</v>
          </cell>
          <cell r="B160" t="str">
            <v>NVGC</v>
          </cell>
          <cell r="C160">
            <v>0</v>
          </cell>
          <cell r="D160">
            <v>0</v>
          </cell>
          <cell r="E160">
            <v>0</v>
          </cell>
          <cell r="F160">
            <v>0</v>
          </cell>
          <cell r="G160">
            <v>0</v>
          </cell>
          <cell r="H160">
            <v>171574.91</v>
          </cell>
          <cell r="I160">
            <v>0</v>
          </cell>
          <cell r="J160">
            <v>171574.91</v>
          </cell>
          <cell r="L160" t="str">
            <v>JANVGCSTAT</v>
          </cell>
          <cell r="M160" t="str">
            <v>NVGC</v>
          </cell>
          <cell r="N160">
            <v>0</v>
          </cell>
          <cell r="O160">
            <v>0</v>
          </cell>
          <cell r="P160">
            <v>0</v>
          </cell>
          <cell r="Q160">
            <v>0</v>
          </cell>
          <cell r="R160">
            <v>0</v>
          </cell>
          <cell r="S160">
            <v>785749.75</v>
          </cell>
          <cell r="T160">
            <v>0</v>
          </cell>
          <cell r="U160">
            <v>785749.75</v>
          </cell>
        </row>
        <row r="161">
          <cell r="A161" t="str">
            <v>JR02</v>
          </cell>
          <cell r="B161" t="str">
            <v>Argentina Office</v>
          </cell>
          <cell r="C161">
            <v>0</v>
          </cell>
          <cell r="D161">
            <v>0</v>
          </cell>
          <cell r="E161">
            <v>0</v>
          </cell>
          <cell r="F161">
            <v>0</v>
          </cell>
          <cell r="G161">
            <v>0</v>
          </cell>
          <cell r="H161">
            <v>0</v>
          </cell>
          <cell r="I161">
            <v>0</v>
          </cell>
          <cell r="J161">
            <v>0</v>
          </cell>
          <cell r="L161" t="str">
            <v>JR02</v>
          </cell>
          <cell r="M161" t="str">
            <v>Argentina Office</v>
          </cell>
          <cell r="N161">
            <v>0</v>
          </cell>
          <cell r="O161">
            <v>0</v>
          </cell>
          <cell r="P161">
            <v>0</v>
          </cell>
          <cell r="Q161">
            <v>0</v>
          </cell>
          <cell r="R161">
            <v>0</v>
          </cell>
          <cell r="S161">
            <v>0</v>
          </cell>
          <cell r="T161">
            <v>0</v>
          </cell>
          <cell r="U161">
            <v>0</v>
          </cell>
        </row>
        <row r="162">
          <cell r="A162" t="str">
            <v>JR05</v>
          </cell>
          <cell r="B162" t="str">
            <v>Indonesia Office</v>
          </cell>
          <cell r="C162">
            <v>0</v>
          </cell>
          <cell r="D162">
            <v>0</v>
          </cell>
          <cell r="E162">
            <v>0</v>
          </cell>
          <cell r="F162">
            <v>0</v>
          </cell>
          <cell r="G162">
            <v>0</v>
          </cell>
          <cell r="H162">
            <v>0</v>
          </cell>
          <cell r="I162">
            <v>0</v>
          </cell>
          <cell r="J162">
            <v>0</v>
          </cell>
          <cell r="L162" t="str">
            <v>JR05</v>
          </cell>
          <cell r="M162" t="str">
            <v>Indonesia Office</v>
          </cell>
          <cell r="N162">
            <v>0</v>
          </cell>
          <cell r="O162">
            <v>0</v>
          </cell>
          <cell r="P162">
            <v>0</v>
          </cell>
          <cell r="Q162">
            <v>0</v>
          </cell>
          <cell r="R162">
            <v>0</v>
          </cell>
          <cell r="S162">
            <v>0</v>
          </cell>
          <cell r="T162">
            <v>0</v>
          </cell>
          <cell r="U162">
            <v>0</v>
          </cell>
        </row>
        <row r="163">
          <cell r="A163" t="str">
            <v>JR06</v>
          </cell>
          <cell r="B163" t="str">
            <v>Pakistan Office</v>
          </cell>
          <cell r="C163">
            <v>0</v>
          </cell>
          <cell r="D163">
            <v>0</v>
          </cell>
          <cell r="E163">
            <v>0</v>
          </cell>
          <cell r="F163">
            <v>0</v>
          </cell>
          <cell r="G163">
            <v>0</v>
          </cell>
          <cell r="H163">
            <v>0</v>
          </cell>
          <cell r="I163">
            <v>0</v>
          </cell>
          <cell r="J163">
            <v>0</v>
          </cell>
          <cell r="L163" t="str">
            <v>JR06</v>
          </cell>
          <cell r="M163" t="str">
            <v>Pakistan Office</v>
          </cell>
          <cell r="N163">
            <v>0</v>
          </cell>
          <cell r="O163">
            <v>0</v>
          </cell>
          <cell r="P163">
            <v>0</v>
          </cell>
          <cell r="Q163">
            <v>0</v>
          </cell>
          <cell r="R163">
            <v>0</v>
          </cell>
          <cell r="S163">
            <v>0</v>
          </cell>
          <cell r="T163">
            <v>0</v>
          </cell>
          <cell r="U163">
            <v>0</v>
          </cell>
        </row>
        <row r="164">
          <cell r="A164" t="str">
            <v>JR07</v>
          </cell>
          <cell r="B164" t="str">
            <v>Philippines Office</v>
          </cell>
          <cell r="C164">
            <v>-94447.239999999991</v>
          </cell>
          <cell r="D164">
            <v>0</v>
          </cell>
          <cell r="E164">
            <v>0</v>
          </cell>
          <cell r="F164">
            <v>0</v>
          </cell>
          <cell r="G164">
            <v>0</v>
          </cell>
          <cell r="H164">
            <v>0</v>
          </cell>
          <cell r="I164">
            <v>0</v>
          </cell>
          <cell r="J164">
            <v>-94447.239999999991</v>
          </cell>
          <cell r="L164" t="str">
            <v>JR07</v>
          </cell>
          <cell r="M164" t="str">
            <v>Philippines Office</v>
          </cell>
          <cell r="N164">
            <v>-1641651.87</v>
          </cell>
          <cell r="O164">
            <v>0</v>
          </cell>
          <cell r="P164">
            <v>0</v>
          </cell>
          <cell r="Q164">
            <v>0</v>
          </cell>
          <cell r="R164">
            <v>0</v>
          </cell>
          <cell r="S164">
            <v>0</v>
          </cell>
          <cell r="T164">
            <v>0</v>
          </cell>
          <cell r="U164">
            <v>-1641651.87</v>
          </cell>
        </row>
        <row r="165">
          <cell r="A165" t="str">
            <v>JR08</v>
          </cell>
          <cell r="B165" t="str">
            <v>Trinidad Office</v>
          </cell>
          <cell r="C165">
            <v>0</v>
          </cell>
          <cell r="D165">
            <v>0</v>
          </cell>
          <cell r="E165">
            <v>0</v>
          </cell>
          <cell r="F165">
            <v>0</v>
          </cell>
          <cell r="G165">
            <v>0</v>
          </cell>
          <cell r="H165">
            <v>0</v>
          </cell>
          <cell r="I165">
            <v>0</v>
          </cell>
          <cell r="J165">
            <v>0</v>
          </cell>
          <cell r="L165" t="str">
            <v>JR08</v>
          </cell>
          <cell r="M165" t="str">
            <v>Trinidad Office</v>
          </cell>
          <cell r="N165">
            <v>0</v>
          </cell>
          <cell r="O165">
            <v>0</v>
          </cell>
          <cell r="P165">
            <v>0</v>
          </cell>
          <cell r="Q165">
            <v>0</v>
          </cell>
          <cell r="R165">
            <v>0</v>
          </cell>
          <cell r="S165">
            <v>0</v>
          </cell>
          <cell r="T165">
            <v>0</v>
          </cell>
          <cell r="U165">
            <v>0</v>
          </cell>
        </row>
        <row r="166">
          <cell r="A166" t="str">
            <v>JR10</v>
          </cell>
          <cell r="B166" t="str">
            <v>Turkey/Dubai Office</v>
          </cell>
          <cell r="C166">
            <v>0</v>
          </cell>
          <cell r="D166">
            <v>0</v>
          </cell>
          <cell r="E166">
            <v>0</v>
          </cell>
          <cell r="F166">
            <v>0</v>
          </cell>
          <cell r="G166">
            <v>0</v>
          </cell>
          <cell r="H166">
            <v>0</v>
          </cell>
          <cell r="I166">
            <v>0</v>
          </cell>
          <cell r="J166">
            <v>0</v>
          </cell>
          <cell r="L166" t="str">
            <v>JR10</v>
          </cell>
          <cell r="M166" t="str">
            <v>Turkey/Dubai Office</v>
          </cell>
          <cell r="N166">
            <v>0</v>
          </cell>
          <cell r="O166">
            <v>0</v>
          </cell>
          <cell r="P166">
            <v>0</v>
          </cell>
          <cell r="Q166">
            <v>0</v>
          </cell>
          <cell r="R166">
            <v>0</v>
          </cell>
          <cell r="S166">
            <v>0</v>
          </cell>
          <cell r="T166">
            <v>0</v>
          </cell>
          <cell r="U166">
            <v>0</v>
          </cell>
        </row>
        <row r="167">
          <cell r="A167" t="str">
            <v>JR11</v>
          </cell>
          <cell r="B167" t="str">
            <v>Thailand Office</v>
          </cell>
          <cell r="C167">
            <v>-21587.39</v>
          </cell>
          <cell r="D167">
            <v>0</v>
          </cell>
          <cell r="E167">
            <v>0</v>
          </cell>
          <cell r="F167">
            <v>0</v>
          </cell>
          <cell r="G167">
            <v>0</v>
          </cell>
          <cell r="H167">
            <v>0</v>
          </cell>
          <cell r="I167">
            <v>0</v>
          </cell>
          <cell r="J167">
            <v>-21587.39</v>
          </cell>
          <cell r="L167" t="str">
            <v>JR11</v>
          </cell>
          <cell r="M167" t="str">
            <v>Thailand Office</v>
          </cell>
          <cell r="N167">
            <v>-370304.29</v>
          </cell>
          <cell r="O167">
            <v>0</v>
          </cell>
          <cell r="P167">
            <v>0</v>
          </cell>
          <cell r="Q167">
            <v>0</v>
          </cell>
          <cell r="R167">
            <v>0</v>
          </cell>
          <cell r="S167">
            <v>0</v>
          </cell>
          <cell r="T167">
            <v>0</v>
          </cell>
          <cell r="U167">
            <v>-370304.29</v>
          </cell>
        </row>
        <row r="168">
          <cell r="A168" t="str">
            <v>JR14</v>
          </cell>
          <cell r="B168" t="str">
            <v>Dubai Office</v>
          </cell>
          <cell r="C168">
            <v>0</v>
          </cell>
          <cell r="D168">
            <v>0</v>
          </cell>
          <cell r="E168">
            <v>0</v>
          </cell>
          <cell r="F168">
            <v>0</v>
          </cell>
          <cell r="G168">
            <v>0</v>
          </cell>
          <cell r="H168">
            <v>0</v>
          </cell>
          <cell r="I168">
            <v>0</v>
          </cell>
          <cell r="J168">
            <v>0</v>
          </cell>
          <cell r="L168" t="str">
            <v>JR14</v>
          </cell>
          <cell r="M168" t="str">
            <v>Dubai Office</v>
          </cell>
          <cell r="N168">
            <v>0</v>
          </cell>
          <cell r="O168">
            <v>0</v>
          </cell>
          <cell r="P168">
            <v>0</v>
          </cell>
          <cell r="Q168">
            <v>0</v>
          </cell>
          <cell r="R168">
            <v>0</v>
          </cell>
          <cell r="S168">
            <v>0</v>
          </cell>
          <cell r="T168">
            <v>0</v>
          </cell>
          <cell r="U168">
            <v>0</v>
          </cell>
        </row>
        <row r="169">
          <cell r="A169" t="str">
            <v xml:space="preserve">JR14E               </v>
          </cell>
          <cell r="B169" t="str">
            <v xml:space="preserve">Dubai office                  </v>
          </cell>
          <cell r="C169">
            <v>0</v>
          </cell>
          <cell r="D169">
            <v>0</v>
          </cell>
          <cell r="E169">
            <v>0</v>
          </cell>
          <cell r="F169">
            <v>0</v>
          </cell>
          <cell r="G169">
            <v>0</v>
          </cell>
          <cell r="H169">
            <v>0</v>
          </cell>
          <cell r="I169">
            <v>0</v>
          </cell>
          <cell r="J169">
            <v>0</v>
          </cell>
          <cell r="L169" t="str">
            <v xml:space="preserve">JR14E               </v>
          </cell>
          <cell r="M169" t="str">
            <v xml:space="preserve">Dubai office                  </v>
          </cell>
          <cell r="N169">
            <v>0</v>
          </cell>
          <cell r="O169">
            <v>0</v>
          </cell>
          <cell r="P169">
            <v>0</v>
          </cell>
          <cell r="Q169">
            <v>0</v>
          </cell>
          <cell r="R169">
            <v>0</v>
          </cell>
          <cell r="S169">
            <v>0</v>
          </cell>
          <cell r="T169">
            <v>0</v>
          </cell>
          <cell r="U169">
            <v>0</v>
          </cell>
        </row>
        <row r="170">
          <cell r="A170" t="str">
            <v>JS02</v>
          </cell>
          <cell r="B170" t="str">
            <v>Phoenix</v>
          </cell>
          <cell r="C170">
            <v>0</v>
          </cell>
          <cell r="D170">
            <v>302000</v>
          </cell>
          <cell r="E170">
            <v>0</v>
          </cell>
          <cell r="F170">
            <v>0</v>
          </cell>
          <cell r="G170">
            <v>0</v>
          </cell>
          <cell r="H170">
            <v>0</v>
          </cell>
          <cell r="I170">
            <v>0</v>
          </cell>
          <cell r="J170">
            <v>302000</v>
          </cell>
          <cell r="L170" t="str">
            <v>JS02</v>
          </cell>
          <cell r="M170" t="str">
            <v>Phoenix</v>
          </cell>
          <cell r="N170">
            <v>0</v>
          </cell>
          <cell r="O170">
            <v>-2985000</v>
          </cell>
          <cell r="P170">
            <v>0</v>
          </cell>
          <cell r="Q170">
            <v>0</v>
          </cell>
          <cell r="R170">
            <v>0</v>
          </cell>
          <cell r="S170">
            <v>0</v>
          </cell>
          <cell r="T170">
            <v>0</v>
          </cell>
          <cell r="U170">
            <v>-2985000</v>
          </cell>
        </row>
        <row r="171">
          <cell r="A171" t="str">
            <v>JS04</v>
          </cell>
          <cell r="B171" t="str">
            <v>Premier Power</v>
          </cell>
          <cell r="C171">
            <v>0</v>
          </cell>
          <cell r="D171">
            <v>3497000</v>
          </cell>
          <cell r="E171">
            <v>0</v>
          </cell>
          <cell r="F171">
            <v>0</v>
          </cell>
          <cell r="G171">
            <v>0</v>
          </cell>
          <cell r="H171">
            <v>0</v>
          </cell>
          <cell r="I171">
            <v>0</v>
          </cell>
          <cell r="J171">
            <v>3497000</v>
          </cell>
          <cell r="L171" t="str">
            <v>JS04</v>
          </cell>
          <cell r="M171" t="str">
            <v>Premier Power</v>
          </cell>
          <cell r="N171">
            <v>0</v>
          </cell>
          <cell r="O171">
            <v>30975000</v>
          </cell>
          <cell r="P171">
            <v>0</v>
          </cell>
          <cell r="Q171">
            <v>0</v>
          </cell>
          <cell r="R171">
            <v>0</v>
          </cell>
          <cell r="S171">
            <v>0</v>
          </cell>
          <cell r="T171">
            <v>0</v>
          </cell>
          <cell r="U171">
            <v>30975000</v>
          </cell>
        </row>
        <row r="172">
          <cell r="A172" t="str">
            <v>JS06</v>
          </cell>
          <cell r="B172" t="str">
            <v>BG Cogen</v>
          </cell>
          <cell r="C172">
            <v>0</v>
          </cell>
          <cell r="D172">
            <v>0</v>
          </cell>
          <cell r="E172">
            <v>0</v>
          </cell>
          <cell r="F172">
            <v>0</v>
          </cell>
          <cell r="G172">
            <v>0</v>
          </cell>
          <cell r="H172">
            <v>0</v>
          </cell>
          <cell r="I172">
            <v>0</v>
          </cell>
          <cell r="J172">
            <v>0</v>
          </cell>
          <cell r="L172" t="str">
            <v>JS06</v>
          </cell>
          <cell r="M172" t="str">
            <v>BG Cogen</v>
          </cell>
          <cell r="N172">
            <v>0</v>
          </cell>
          <cell r="O172">
            <v>0</v>
          </cell>
          <cell r="P172">
            <v>0</v>
          </cell>
          <cell r="Q172">
            <v>0</v>
          </cell>
          <cell r="R172">
            <v>0</v>
          </cell>
          <cell r="S172">
            <v>0</v>
          </cell>
          <cell r="T172">
            <v>0</v>
          </cell>
          <cell r="U172">
            <v>0</v>
          </cell>
        </row>
        <row r="173">
          <cell r="A173" t="str">
            <v>JS07</v>
          </cell>
          <cell r="B173" t="str">
            <v>LNG Ships</v>
          </cell>
          <cell r="C173">
            <v>0</v>
          </cell>
          <cell r="D173">
            <v>0</v>
          </cell>
          <cell r="E173">
            <v>0</v>
          </cell>
          <cell r="F173">
            <v>0</v>
          </cell>
          <cell r="G173">
            <v>529572</v>
          </cell>
          <cell r="H173">
            <v>0</v>
          </cell>
          <cell r="I173">
            <v>0</v>
          </cell>
          <cell r="J173">
            <v>529572</v>
          </cell>
          <cell r="L173" t="str">
            <v>JS07</v>
          </cell>
          <cell r="M173" t="str">
            <v>LNG Ships</v>
          </cell>
          <cell r="N173">
            <v>0</v>
          </cell>
          <cell r="O173">
            <v>0</v>
          </cell>
          <cell r="P173">
            <v>0</v>
          </cell>
          <cell r="Q173">
            <v>0</v>
          </cell>
          <cell r="R173">
            <v>3595260</v>
          </cell>
          <cell r="S173">
            <v>0</v>
          </cell>
          <cell r="T173">
            <v>0</v>
          </cell>
          <cell r="U173">
            <v>3595260</v>
          </cell>
        </row>
        <row r="174">
          <cell r="A174" t="str">
            <v>JS08</v>
          </cell>
          <cell r="B174" t="str">
            <v>Cogsys</v>
          </cell>
          <cell r="C174">
            <v>0</v>
          </cell>
          <cell r="D174">
            <v>0</v>
          </cell>
          <cell r="E174">
            <v>0</v>
          </cell>
          <cell r="F174">
            <v>0</v>
          </cell>
          <cell r="G174">
            <v>0</v>
          </cell>
          <cell r="H174">
            <v>0</v>
          </cell>
          <cell r="I174">
            <v>0</v>
          </cell>
          <cell r="J174">
            <v>0</v>
          </cell>
          <cell r="L174" t="str">
            <v>JS08</v>
          </cell>
          <cell r="M174" t="str">
            <v>Cogsys</v>
          </cell>
          <cell r="N174">
            <v>0</v>
          </cell>
          <cell r="O174">
            <v>0</v>
          </cell>
          <cell r="P174">
            <v>0</v>
          </cell>
          <cell r="Q174">
            <v>0</v>
          </cell>
          <cell r="R174">
            <v>0</v>
          </cell>
          <cell r="S174">
            <v>0</v>
          </cell>
          <cell r="T174">
            <v>0</v>
          </cell>
          <cell r="U174">
            <v>0</v>
          </cell>
        </row>
        <row r="175">
          <cell r="A175" t="str">
            <v>JS10</v>
          </cell>
          <cell r="B175" t="str">
            <v>Trinidad LNG Ltd</v>
          </cell>
          <cell r="C175">
            <v>0</v>
          </cell>
          <cell r="D175">
            <v>0</v>
          </cell>
          <cell r="E175">
            <v>0</v>
          </cell>
          <cell r="F175">
            <v>0</v>
          </cell>
          <cell r="G175">
            <v>-9776.6299999999992</v>
          </cell>
          <cell r="H175">
            <v>0</v>
          </cell>
          <cell r="I175">
            <v>0</v>
          </cell>
          <cell r="J175">
            <v>-9776.6299999999992</v>
          </cell>
          <cell r="L175" t="str">
            <v>JS10</v>
          </cell>
          <cell r="M175" t="str">
            <v>Trinidad LNG Ltd</v>
          </cell>
          <cell r="N175">
            <v>0</v>
          </cell>
          <cell r="O175">
            <v>0</v>
          </cell>
          <cell r="P175">
            <v>0</v>
          </cell>
          <cell r="Q175">
            <v>0</v>
          </cell>
          <cell r="R175">
            <v>270968.83</v>
          </cell>
          <cell r="S175">
            <v>0</v>
          </cell>
          <cell r="T175">
            <v>0</v>
          </cell>
          <cell r="U175">
            <v>270968.83</v>
          </cell>
        </row>
        <row r="176">
          <cell r="A176" t="str">
            <v>JS13</v>
          </cell>
          <cell r="B176" t="str">
            <v>BG Do Brasil Ltda</v>
          </cell>
          <cell r="C176">
            <v>0</v>
          </cell>
          <cell r="D176">
            <v>0</v>
          </cell>
          <cell r="E176">
            <v>0</v>
          </cell>
          <cell r="F176">
            <v>0</v>
          </cell>
          <cell r="G176">
            <v>0</v>
          </cell>
          <cell r="H176">
            <v>0</v>
          </cell>
          <cell r="I176">
            <v>0</v>
          </cell>
          <cell r="J176">
            <v>0</v>
          </cell>
          <cell r="L176" t="str">
            <v>JS13</v>
          </cell>
          <cell r="M176" t="str">
            <v>BG Do Brasil Ltda</v>
          </cell>
          <cell r="N176">
            <v>0</v>
          </cell>
          <cell r="O176">
            <v>0</v>
          </cell>
          <cell r="P176">
            <v>0</v>
          </cell>
          <cell r="Q176">
            <v>0</v>
          </cell>
          <cell r="R176">
            <v>0</v>
          </cell>
          <cell r="S176">
            <v>0</v>
          </cell>
          <cell r="T176">
            <v>0</v>
          </cell>
          <cell r="U176">
            <v>0</v>
          </cell>
        </row>
        <row r="177">
          <cell r="A177" t="str">
            <v>JS14</v>
          </cell>
          <cell r="B177" t="str">
            <v>BG America Inc</v>
          </cell>
          <cell r="C177">
            <v>0</v>
          </cell>
          <cell r="D177">
            <v>0</v>
          </cell>
          <cell r="E177">
            <v>0</v>
          </cell>
          <cell r="F177">
            <v>0</v>
          </cell>
          <cell r="G177">
            <v>0</v>
          </cell>
          <cell r="H177">
            <v>0</v>
          </cell>
          <cell r="I177">
            <v>0</v>
          </cell>
          <cell r="J177">
            <v>0</v>
          </cell>
          <cell r="L177" t="str">
            <v>JS14</v>
          </cell>
          <cell r="M177" t="str">
            <v>BG America Inc</v>
          </cell>
          <cell r="N177">
            <v>0</v>
          </cell>
          <cell r="O177">
            <v>0</v>
          </cell>
          <cell r="P177">
            <v>0</v>
          </cell>
          <cell r="Q177">
            <v>0</v>
          </cell>
          <cell r="R177">
            <v>0</v>
          </cell>
          <cell r="S177">
            <v>0</v>
          </cell>
          <cell r="T177">
            <v>0</v>
          </cell>
          <cell r="U177">
            <v>0</v>
          </cell>
        </row>
        <row r="178">
          <cell r="A178" t="str">
            <v>JS15</v>
          </cell>
          <cell r="B178" t="str">
            <v>BG Chile</v>
          </cell>
          <cell r="C178">
            <v>0</v>
          </cell>
          <cell r="D178">
            <v>0</v>
          </cell>
          <cell r="E178">
            <v>0</v>
          </cell>
          <cell r="F178">
            <v>0</v>
          </cell>
          <cell r="G178">
            <v>0</v>
          </cell>
          <cell r="H178">
            <v>0</v>
          </cell>
          <cell r="I178">
            <v>0</v>
          </cell>
          <cell r="J178">
            <v>0</v>
          </cell>
          <cell r="L178" t="str">
            <v>JS15</v>
          </cell>
          <cell r="M178" t="str">
            <v>BG Chile</v>
          </cell>
          <cell r="N178">
            <v>0</v>
          </cell>
          <cell r="O178">
            <v>0</v>
          </cell>
          <cell r="P178">
            <v>0</v>
          </cell>
          <cell r="Q178">
            <v>0</v>
          </cell>
          <cell r="R178">
            <v>0</v>
          </cell>
          <cell r="S178">
            <v>0</v>
          </cell>
          <cell r="T178">
            <v>0</v>
          </cell>
          <cell r="U178">
            <v>0</v>
          </cell>
        </row>
        <row r="179">
          <cell r="A179" t="str">
            <v>JS17</v>
          </cell>
          <cell r="B179" t="str">
            <v>Methane Services</v>
          </cell>
          <cell r="C179">
            <v>0</v>
          </cell>
          <cell r="D179">
            <v>0</v>
          </cell>
          <cell r="E179">
            <v>0</v>
          </cell>
          <cell r="F179">
            <v>0</v>
          </cell>
          <cell r="G179">
            <v>2783490.87</v>
          </cell>
          <cell r="H179">
            <v>0</v>
          </cell>
          <cell r="I179">
            <v>0</v>
          </cell>
          <cell r="J179">
            <v>2783490.87</v>
          </cell>
          <cell r="L179" t="str">
            <v>JS17</v>
          </cell>
          <cell r="M179" t="str">
            <v>Methane Services</v>
          </cell>
          <cell r="N179">
            <v>0</v>
          </cell>
          <cell r="O179">
            <v>0</v>
          </cell>
          <cell r="P179">
            <v>0</v>
          </cell>
          <cell r="Q179">
            <v>0</v>
          </cell>
          <cell r="R179">
            <v>17954259.140000001</v>
          </cell>
          <cell r="S179">
            <v>0</v>
          </cell>
          <cell r="T179">
            <v>0</v>
          </cell>
          <cell r="U179">
            <v>17954259.140000001</v>
          </cell>
        </row>
        <row r="180">
          <cell r="A180" t="str">
            <v>JS18</v>
          </cell>
          <cell r="B180" t="str">
            <v>BG Sud America</v>
          </cell>
          <cell r="C180">
            <v>0</v>
          </cell>
          <cell r="D180">
            <v>0</v>
          </cell>
          <cell r="E180">
            <v>0</v>
          </cell>
          <cell r="F180">
            <v>0</v>
          </cell>
          <cell r="G180">
            <v>0</v>
          </cell>
          <cell r="H180">
            <v>0</v>
          </cell>
          <cell r="I180">
            <v>0</v>
          </cell>
          <cell r="J180">
            <v>0</v>
          </cell>
          <cell r="L180" t="str">
            <v>JS18</v>
          </cell>
          <cell r="M180" t="str">
            <v>BG Sud America</v>
          </cell>
          <cell r="N180">
            <v>0</v>
          </cell>
          <cell r="O180">
            <v>0</v>
          </cell>
          <cell r="P180">
            <v>0</v>
          </cell>
          <cell r="Q180">
            <v>0</v>
          </cell>
          <cell r="R180">
            <v>0</v>
          </cell>
          <cell r="S180">
            <v>0</v>
          </cell>
          <cell r="T180">
            <v>0</v>
          </cell>
          <cell r="U180">
            <v>0</v>
          </cell>
        </row>
        <row r="181">
          <cell r="A181" t="str">
            <v>JS21</v>
          </cell>
          <cell r="B181" t="str">
            <v>BG Italia</v>
          </cell>
          <cell r="C181">
            <v>0</v>
          </cell>
          <cell r="D181">
            <v>0</v>
          </cell>
          <cell r="E181">
            <v>0</v>
          </cell>
          <cell r="F181">
            <v>0</v>
          </cell>
          <cell r="G181">
            <v>0</v>
          </cell>
          <cell r="H181">
            <v>0</v>
          </cell>
          <cell r="I181">
            <v>0</v>
          </cell>
          <cell r="J181">
            <v>0</v>
          </cell>
          <cell r="L181" t="str">
            <v>JS21</v>
          </cell>
          <cell r="M181" t="str">
            <v>BG Italia</v>
          </cell>
          <cell r="N181">
            <v>0</v>
          </cell>
          <cell r="O181">
            <v>0</v>
          </cell>
          <cell r="P181">
            <v>0</v>
          </cell>
          <cell r="Q181">
            <v>0</v>
          </cell>
          <cell r="R181">
            <v>0</v>
          </cell>
          <cell r="S181">
            <v>0</v>
          </cell>
          <cell r="T181">
            <v>0</v>
          </cell>
          <cell r="U181">
            <v>0</v>
          </cell>
        </row>
        <row r="182">
          <cell r="A182" t="str">
            <v>JS24</v>
          </cell>
          <cell r="B182" t="str">
            <v>Gujarat Gas</v>
          </cell>
          <cell r="C182">
            <v>0</v>
          </cell>
          <cell r="D182">
            <v>0</v>
          </cell>
          <cell r="E182">
            <v>0</v>
          </cell>
          <cell r="F182">
            <v>931065.21</v>
          </cell>
          <cell r="G182">
            <v>0</v>
          </cell>
          <cell r="H182">
            <v>0</v>
          </cell>
          <cell r="I182">
            <v>0</v>
          </cell>
          <cell r="J182">
            <v>931065.21</v>
          </cell>
          <cell r="L182" t="str">
            <v>JS24</v>
          </cell>
          <cell r="M182" t="str">
            <v>Gujarat Gas</v>
          </cell>
          <cell r="N182">
            <v>0</v>
          </cell>
          <cell r="O182">
            <v>0</v>
          </cell>
          <cell r="P182">
            <v>0</v>
          </cell>
          <cell r="Q182">
            <v>13559517.710000001</v>
          </cell>
          <cell r="R182">
            <v>0</v>
          </cell>
          <cell r="S182">
            <v>0</v>
          </cell>
          <cell r="T182">
            <v>0</v>
          </cell>
          <cell r="U182">
            <v>13559517.710000001</v>
          </cell>
        </row>
        <row r="183">
          <cell r="A183" t="str">
            <v>JS25</v>
          </cell>
          <cell r="B183" t="str">
            <v>TECHNIK</v>
          </cell>
          <cell r="C183">
            <v>0</v>
          </cell>
          <cell r="D183">
            <v>0</v>
          </cell>
          <cell r="E183">
            <v>0</v>
          </cell>
          <cell r="F183">
            <v>0</v>
          </cell>
          <cell r="G183">
            <v>0</v>
          </cell>
          <cell r="H183">
            <v>0</v>
          </cell>
          <cell r="I183">
            <v>0</v>
          </cell>
          <cell r="J183">
            <v>0</v>
          </cell>
          <cell r="L183" t="str">
            <v>JS25</v>
          </cell>
          <cell r="M183" t="str">
            <v>TECHNIK</v>
          </cell>
          <cell r="N183">
            <v>0</v>
          </cell>
          <cell r="O183">
            <v>0</v>
          </cell>
          <cell r="P183">
            <v>0</v>
          </cell>
          <cell r="Q183">
            <v>-9487.35</v>
          </cell>
          <cell r="R183">
            <v>0</v>
          </cell>
          <cell r="S183">
            <v>0</v>
          </cell>
          <cell r="T183">
            <v>0</v>
          </cell>
          <cell r="U183">
            <v>-9487.35</v>
          </cell>
        </row>
        <row r="184">
          <cell r="A184" t="str">
            <v>JS26</v>
          </cell>
          <cell r="B184" t="str">
            <v>GASA/Metrogas</v>
          </cell>
          <cell r="C184">
            <v>0</v>
          </cell>
          <cell r="D184">
            <v>0</v>
          </cell>
          <cell r="E184">
            <v>0</v>
          </cell>
          <cell r="F184">
            <v>0</v>
          </cell>
          <cell r="G184">
            <v>0</v>
          </cell>
          <cell r="H184">
            <v>0</v>
          </cell>
          <cell r="I184">
            <v>-497700.83</v>
          </cell>
          <cell r="J184">
            <v>-497700.83</v>
          </cell>
          <cell r="L184" t="str">
            <v>JS26</v>
          </cell>
          <cell r="M184" t="str">
            <v>GASA/Metrogas</v>
          </cell>
          <cell r="N184">
            <v>0</v>
          </cell>
          <cell r="O184">
            <v>0</v>
          </cell>
          <cell r="P184">
            <v>0</v>
          </cell>
          <cell r="Q184">
            <v>0</v>
          </cell>
          <cell r="R184">
            <v>0</v>
          </cell>
          <cell r="S184">
            <v>0</v>
          </cell>
          <cell r="T184">
            <v>75307492.75</v>
          </cell>
          <cell r="U184">
            <v>75307492.75</v>
          </cell>
        </row>
        <row r="185">
          <cell r="A185" t="str">
            <v>JS27</v>
          </cell>
          <cell r="B185" t="str">
            <v>Metrogas</v>
          </cell>
          <cell r="C185">
            <v>0</v>
          </cell>
          <cell r="D185">
            <v>0</v>
          </cell>
          <cell r="E185">
            <v>0</v>
          </cell>
          <cell r="F185">
            <v>0</v>
          </cell>
          <cell r="G185">
            <v>0</v>
          </cell>
          <cell r="H185">
            <v>0</v>
          </cell>
          <cell r="I185">
            <v>0</v>
          </cell>
          <cell r="J185">
            <v>0</v>
          </cell>
          <cell r="L185" t="str">
            <v>JS27</v>
          </cell>
          <cell r="M185" t="str">
            <v>Metrogas</v>
          </cell>
          <cell r="N185">
            <v>0</v>
          </cell>
          <cell r="O185">
            <v>0</v>
          </cell>
          <cell r="P185">
            <v>0</v>
          </cell>
          <cell r="Q185">
            <v>0</v>
          </cell>
          <cell r="R185">
            <v>0</v>
          </cell>
          <cell r="S185">
            <v>0</v>
          </cell>
          <cell r="T185">
            <v>0</v>
          </cell>
          <cell r="U185">
            <v>0</v>
          </cell>
        </row>
        <row r="186">
          <cell r="A186" t="str">
            <v>JS29</v>
          </cell>
          <cell r="B186" t="str">
            <v xml:space="preserve">BG Uruguay </v>
          </cell>
          <cell r="C186">
            <v>0</v>
          </cell>
          <cell r="D186">
            <v>0</v>
          </cell>
          <cell r="E186">
            <v>0</v>
          </cell>
          <cell r="F186">
            <v>0</v>
          </cell>
          <cell r="G186">
            <v>0</v>
          </cell>
          <cell r="H186">
            <v>0</v>
          </cell>
          <cell r="I186">
            <v>0</v>
          </cell>
          <cell r="J186">
            <v>0</v>
          </cell>
          <cell r="L186" t="str">
            <v>JS29</v>
          </cell>
          <cell r="M186" t="str">
            <v xml:space="preserve">BG Uruguay </v>
          </cell>
          <cell r="N186">
            <v>0</v>
          </cell>
          <cell r="O186">
            <v>0</v>
          </cell>
          <cell r="P186">
            <v>0</v>
          </cell>
          <cell r="Q186">
            <v>0</v>
          </cell>
          <cell r="R186">
            <v>0</v>
          </cell>
          <cell r="S186">
            <v>0</v>
          </cell>
          <cell r="T186">
            <v>0</v>
          </cell>
          <cell r="U186">
            <v>0</v>
          </cell>
        </row>
        <row r="187">
          <cell r="A187" t="str">
            <v>JS30</v>
          </cell>
          <cell r="B187" t="str">
            <v>Comgas</v>
          </cell>
          <cell r="C187">
            <v>0</v>
          </cell>
          <cell r="D187">
            <v>0</v>
          </cell>
          <cell r="E187">
            <v>0</v>
          </cell>
          <cell r="F187">
            <v>0</v>
          </cell>
          <cell r="G187">
            <v>0</v>
          </cell>
          <cell r="H187">
            <v>0</v>
          </cell>
          <cell r="I187">
            <v>12611627.35</v>
          </cell>
          <cell r="J187">
            <v>12611627.35</v>
          </cell>
          <cell r="L187" t="str">
            <v>JS30</v>
          </cell>
          <cell r="M187" t="str">
            <v>Comgas</v>
          </cell>
          <cell r="N187">
            <v>0</v>
          </cell>
          <cell r="O187">
            <v>0</v>
          </cell>
          <cell r="P187">
            <v>0</v>
          </cell>
          <cell r="Q187">
            <v>0</v>
          </cell>
          <cell r="R187">
            <v>0</v>
          </cell>
          <cell r="S187">
            <v>0</v>
          </cell>
          <cell r="T187">
            <v>16813465.809999999</v>
          </cell>
          <cell r="U187">
            <v>16813465.809999999</v>
          </cell>
        </row>
        <row r="188">
          <cell r="A188" t="str">
            <v>JS31</v>
          </cell>
          <cell r="B188" t="str">
            <v>BGAPH</v>
          </cell>
          <cell r="C188">
            <v>0</v>
          </cell>
          <cell r="D188">
            <v>0</v>
          </cell>
          <cell r="E188">
            <v>0</v>
          </cell>
          <cell r="F188">
            <v>0</v>
          </cell>
          <cell r="G188">
            <v>0</v>
          </cell>
          <cell r="H188">
            <v>0</v>
          </cell>
          <cell r="I188">
            <v>0</v>
          </cell>
          <cell r="J188">
            <v>0</v>
          </cell>
          <cell r="L188" t="str">
            <v>JS31</v>
          </cell>
          <cell r="M188" t="str">
            <v>BGAPH</v>
          </cell>
          <cell r="N188">
            <v>0</v>
          </cell>
          <cell r="O188">
            <v>0</v>
          </cell>
          <cell r="P188">
            <v>0</v>
          </cell>
          <cell r="Q188">
            <v>0</v>
          </cell>
          <cell r="R188">
            <v>0</v>
          </cell>
          <cell r="S188">
            <v>0</v>
          </cell>
          <cell r="T188">
            <v>0</v>
          </cell>
          <cell r="U188">
            <v>0</v>
          </cell>
        </row>
        <row r="189">
          <cell r="A189" t="str">
            <v>JS32</v>
          </cell>
          <cell r="B189" t="str">
            <v>BG Argentina</v>
          </cell>
          <cell r="C189">
            <v>0</v>
          </cell>
          <cell r="D189">
            <v>0</v>
          </cell>
          <cell r="E189">
            <v>0</v>
          </cell>
          <cell r="F189">
            <v>0</v>
          </cell>
          <cell r="G189">
            <v>0</v>
          </cell>
          <cell r="H189">
            <v>0</v>
          </cell>
          <cell r="I189">
            <v>-104578.41</v>
          </cell>
          <cell r="J189">
            <v>-104578.41</v>
          </cell>
          <cell r="L189" t="str">
            <v>JS32</v>
          </cell>
          <cell r="M189" t="str">
            <v>BG Argentina</v>
          </cell>
          <cell r="N189">
            <v>0</v>
          </cell>
          <cell r="O189">
            <v>0</v>
          </cell>
          <cell r="P189">
            <v>0</v>
          </cell>
          <cell r="Q189">
            <v>0</v>
          </cell>
          <cell r="R189">
            <v>0</v>
          </cell>
          <cell r="S189">
            <v>0</v>
          </cell>
          <cell r="T189">
            <v>-185738.53</v>
          </cell>
          <cell r="U189">
            <v>-185738.53</v>
          </cell>
        </row>
        <row r="190">
          <cell r="A190" t="str">
            <v>JS33</v>
          </cell>
          <cell r="B190" t="str">
            <v>BG INDIA LTD</v>
          </cell>
          <cell r="C190">
            <v>0</v>
          </cell>
          <cell r="D190">
            <v>0</v>
          </cell>
          <cell r="E190">
            <v>0</v>
          </cell>
          <cell r="F190">
            <v>58063.030000000028</v>
          </cell>
          <cell r="G190">
            <v>0</v>
          </cell>
          <cell r="H190">
            <v>0</v>
          </cell>
          <cell r="I190">
            <v>0</v>
          </cell>
          <cell r="J190">
            <v>58063.030000000028</v>
          </cell>
          <cell r="L190" t="str">
            <v>JS33</v>
          </cell>
          <cell r="M190" t="str">
            <v>BG INDIA LTD</v>
          </cell>
          <cell r="N190">
            <v>0</v>
          </cell>
          <cell r="O190">
            <v>0</v>
          </cell>
          <cell r="P190">
            <v>0</v>
          </cell>
          <cell r="Q190">
            <v>-1406761.28</v>
          </cell>
          <cell r="R190">
            <v>0</v>
          </cell>
          <cell r="S190">
            <v>0</v>
          </cell>
          <cell r="T190">
            <v>0</v>
          </cell>
          <cell r="U190">
            <v>-1406761.28</v>
          </cell>
        </row>
        <row r="191">
          <cell r="A191" t="str">
            <v>JS34</v>
          </cell>
          <cell r="B191" t="str">
            <v>BG Eco Fuels Ltd</v>
          </cell>
          <cell r="C191">
            <v>0</v>
          </cell>
          <cell r="D191">
            <v>-281650.52</v>
          </cell>
          <cell r="E191">
            <v>0</v>
          </cell>
          <cell r="F191">
            <v>0</v>
          </cell>
          <cell r="G191">
            <v>0</v>
          </cell>
          <cell r="H191">
            <v>0</v>
          </cell>
          <cell r="I191">
            <v>0</v>
          </cell>
          <cell r="J191">
            <v>-281650.52</v>
          </cell>
          <cell r="L191" t="str">
            <v>JS34</v>
          </cell>
          <cell r="M191" t="str">
            <v>BG Eco Fuels Ltd</v>
          </cell>
          <cell r="N191">
            <v>0</v>
          </cell>
          <cell r="O191">
            <v>-3098391.37</v>
          </cell>
          <cell r="P191">
            <v>0</v>
          </cell>
          <cell r="Q191">
            <v>0</v>
          </cell>
          <cell r="R191">
            <v>0</v>
          </cell>
          <cell r="S191">
            <v>0</v>
          </cell>
          <cell r="T191">
            <v>0</v>
          </cell>
          <cell r="U191">
            <v>-3098391.37</v>
          </cell>
        </row>
        <row r="192">
          <cell r="A192" t="str">
            <v>JS35</v>
          </cell>
          <cell r="B192" t="str">
            <v>BG LNG Serv Inc</v>
          </cell>
          <cell r="C192">
            <v>0</v>
          </cell>
          <cell r="D192">
            <v>0</v>
          </cell>
          <cell r="E192">
            <v>0</v>
          </cell>
          <cell r="F192">
            <v>0</v>
          </cell>
          <cell r="G192">
            <v>0</v>
          </cell>
          <cell r="H192">
            <v>0</v>
          </cell>
          <cell r="I192">
            <v>-18410.729999999981</v>
          </cell>
          <cell r="J192">
            <v>-18410.729999999981</v>
          </cell>
          <cell r="L192" t="str">
            <v>JS35</v>
          </cell>
          <cell r="M192" t="str">
            <v>BG LNG Serv Inc</v>
          </cell>
          <cell r="N192">
            <v>0</v>
          </cell>
          <cell r="O192">
            <v>0</v>
          </cell>
          <cell r="P192">
            <v>0</v>
          </cell>
          <cell r="Q192">
            <v>0</v>
          </cell>
          <cell r="R192">
            <v>0</v>
          </cell>
          <cell r="S192">
            <v>0</v>
          </cell>
          <cell r="T192">
            <v>101529.81999999983</v>
          </cell>
          <cell r="U192">
            <v>101529.81999999983</v>
          </cell>
        </row>
        <row r="193">
          <cell r="A193" t="str">
            <v>JS36</v>
          </cell>
          <cell r="B193" t="str">
            <v>Gujarat Broadband</v>
          </cell>
          <cell r="C193">
            <v>0</v>
          </cell>
          <cell r="D193">
            <v>0</v>
          </cell>
          <cell r="E193">
            <v>0</v>
          </cell>
          <cell r="F193">
            <v>0</v>
          </cell>
          <cell r="G193">
            <v>0</v>
          </cell>
          <cell r="H193">
            <v>0</v>
          </cell>
          <cell r="I193">
            <v>0</v>
          </cell>
          <cell r="J193">
            <v>0</v>
          </cell>
          <cell r="L193" t="str">
            <v>JS36</v>
          </cell>
          <cell r="M193" t="str">
            <v>Gujarat Broadband</v>
          </cell>
          <cell r="N193">
            <v>0</v>
          </cell>
          <cell r="O193">
            <v>0</v>
          </cell>
          <cell r="P193">
            <v>0</v>
          </cell>
          <cell r="Q193">
            <v>0</v>
          </cell>
          <cell r="R193">
            <v>0</v>
          </cell>
          <cell r="S193">
            <v>0</v>
          </cell>
          <cell r="T193">
            <v>0</v>
          </cell>
          <cell r="U193">
            <v>0</v>
          </cell>
        </row>
        <row r="194">
          <cell r="A194" t="str">
            <v>JS36Z</v>
          </cell>
          <cell r="B194" t="str">
            <v>Gujarat Broadband</v>
          </cell>
          <cell r="C194">
            <v>0</v>
          </cell>
          <cell r="D194">
            <v>0</v>
          </cell>
          <cell r="E194">
            <v>0</v>
          </cell>
          <cell r="F194">
            <v>0</v>
          </cell>
          <cell r="G194">
            <v>0</v>
          </cell>
          <cell r="H194">
            <v>0</v>
          </cell>
          <cell r="I194">
            <v>870891.78</v>
          </cell>
          <cell r="J194">
            <v>870891.78</v>
          </cell>
          <cell r="L194" t="str">
            <v>JS36Z</v>
          </cell>
          <cell r="M194" t="str">
            <v>Gujarat Broadband</v>
          </cell>
          <cell r="N194">
            <v>0</v>
          </cell>
          <cell r="O194">
            <v>0</v>
          </cell>
          <cell r="P194">
            <v>0</v>
          </cell>
          <cell r="Q194">
            <v>0</v>
          </cell>
          <cell r="R194">
            <v>0</v>
          </cell>
          <cell r="S194">
            <v>0</v>
          </cell>
          <cell r="T194">
            <v>-387423.53</v>
          </cell>
          <cell r="U194">
            <v>-387423.53</v>
          </cell>
        </row>
        <row r="195">
          <cell r="A195" t="str">
            <v>JS37</v>
          </cell>
          <cell r="B195" t="str">
            <v>BG Singapore Ltd</v>
          </cell>
          <cell r="C195">
            <v>0</v>
          </cell>
          <cell r="D195">
            <v>-93690.61</v>
          </cell>
          <cell r="E195">
            <v>0</v>
          </cell>
          <cell r="F195">
            <v>0</v>
          </cell>
          <cell r="G195">
            <v>0</v>
          </cell>
          <cell r="H195">
            <v>0</v>
          </cell>
          <cell r="I195">
            <v>0</v>
          </cell>
          <cell r="J195">
            <v>-93690.61</v>
          </cell>
          <cell r="L195" t="str">
            <v>JS37</v>
          </cell>
          <cell r="M195" t="str">
            <v>BG Singapore Ltd</v>
          </cell>
          <cell r="N195">
            <v>0</v>
          </cell>
          <cell r="O195">
            <v>0</v>
          </cell>
          <cell r="P195">
            <v>0</v>
          </cell>
          <cell r="Q195">
            <v>0</v>
          </cell>
          <cell r="R195">
            <v>0</v>
          </cell>
          <cell r="S195">
            <v>0</v>
          </cell>
          <cell r="T195">
            <v>0</v>
          </cell>
          <cell r="U195">
            <v>0</v>
          </cell>
        </row>
        <row r="196">
          <cell r="A196" t="str">
            <v>JS38</v>
          </cell>
          <cell r="B196" t="str">
            <v>Bg Commercio</v>
          </cell>
          <cell r="C196">
            <v>0</v>
          </cell>
          <cell r="D196">
            <v>0</v>
          </cell>
          <cell r="E196">
            <v>0</v>
          </cell>
          <cell r="F196">
            <v>0</v>
          </cell>
          <cell r="G196">
            <v>0</v>
          </cell>
          <cell r="H196">
            <v>0</v>
          </cell>
          <cell r="I196">
            <v>-492973.1</v>
          </cell>
          <cell r="J196">
            <v>-492973.1</v>
          </cell>
          <cell r="L196" t="str">
            <v>JS38</v>
          </cell>
          <cell r="M196" t="str">
            <v>Bg Commercio</v>
          </cell>
          <cell r="N196">
            <v>0</v>
          </cell>
          <cell r="O196">
            <v>0</v>
          </cell>
          <cell r="P196">
            <v>0</v>
          </cell>
          <cell r="Q196">
            <v>0</v>
          </cell>
          <cell r="R196">
            <v>0</v>
          </cell>
          <cell r="S196">
            <v>0</v>
          </cell>
          <cell r="T196">
            <v>-715477.7</v>
          </cell>
          <cell r="U196">
            <v>-715477.7</v>
          </cell>
        </row>
        <row r="197">
          <cell r="A197" t="str">
            <v>JS40</v>
          </cell>
          <cell r="B197" t="str">
            <v>India Guj Pipaviv</v>
          </cell>
          <cell r="C197">
            <v>0</v>
          </cell>
          <cell r="D197">
            <v>0</v>
          </cell>
          <cell r="E197">
            <v>0</v>
          </cell>
          <cell r="F197">
            <v>0</v>
          </cell>
          <cell r="G197">
            <v>0</v>
          </cell>
          <cell r="H197">
            <v>0</v>
          </cell>
          <cell r="I197">
            <v>0</v>
          </cell>
          <cell r="J197">
            <v>0</v>
          </cell>
          <cell r="L197" t="str">
            <v>JS40</v>
          </cell>
          <cell r="M197" t="str">
            <v>India Guj Pipaviv</v>
          </cell>
          <cell r="N197">
            <v>0</v>
          </cell>
          <cell r="O197">
            <v>0</v>
          </cell>
          <cell r="P197">
            <v>0</v>
          </cell>
          <cell r="Q197">
            <v>0</v>
          </cell>
          <cell r="R197">
            <v>0</v>
          </cell>
          <cell r="S197">
            <v>0</v>
          </cell>
          <cell r="T197">
            <v>0</v>
          </cell>
          <cell r="U197">
            <v>0</v>
          </cell>
        </row>
        <row r="198">
          <cell r="A198" t="str">
            <v>JS43</v>
          </cell>
          <cell r="B198" t="str">
            <v>BG LNG Transport</v>
          </cell>
          <cell r="C198">
            <v>0</v>
          </cell>
          <cell r="D198">
            <v>0</v>
          </cell>
          <cell r="E198">
            <v>0</v>
          </cell>
          <cell r="F198">
            <v>0</v>
          </cell>
          <cell r="G198">
            <v>0</v>
          </cell>
          <cell r="H198">
            <v>0</v>
          </cell>
          <cell r="I198">
            <v>-122536.77</v>
          </cell>
          <cell r="J198">
            <v>-122536.77</v>
          </cell>
          <cell r="L198" t="str">
            <v>JS43</v>
          </cell>
          <cell r="M198" t="str">
            <v>BG LNG Transport</v>
          </cell>
          <cell r="N198">
            <v>0</v>
          </cell>
          <cell r="O198">
            <v>0</v>
          </cell>
          <cell r="P198">
            <v>0</v>
          </cell>
          <cell r="Q198">
            <v>0</v>
          </cell>
          <cell r="R198">
            <v>0</v>
          </cell>
          <cell r="S198">
            <v>0</v>
          </cell>
          <cell r="T198">
            <v>-205535.37</v>
          </cell>
          <cell r="U198">
            <v>-205535.37</v>
          </cell>
        </row>
        <row r="199">
          <cell r="A199" t="str">
            <v>JS90</v>
          </cell>
          <cell r="B199" t="str">
            <v>Methane Arctic</v>
          </cell>
          <cell r="C199">
            <v>0</v>
          </cell>
          <cell r="D199">
            <v>0</v>
          </cell>
          <cell r="E199">
            <v>0</v>
          </cell>
          <cell r="F199">
            <v>0</v>
          </cell>
          <cell r="G199">
            <v>0</v>
          </cell>
          <cell r="H199">
            <v>0</v>
          </cell>
          <cell r="I199">
            <v>0</v>
          </cell>
          <cell r="J199">
            <v>0</v>
          </cell>
          <cell r="L199" t="str">
            <v>JS90</v>
          </cell>
          <cell r="M199" t="str">
            <v>Methane Arctic</v>
          </cell>
          <cell r="N199">
            <v>0</v>
          </cell>
          <cell r="O199">
            <v>0</v>
          </cell>
          <cell r="P199">
            <v>0</v>
          </cell>
          <cell r="Q199">
            <v>0</v>
          </cell>
          <cell r="R199">
            <v>0</v>
          </cell>
          <cell r="S199">
            <v>0</v>
          </cell>
          <cell r="T199">
            <v>0</v>
          </cell>
          <cell r="U199">
            <v>0</v>
          </cell>
        </row>
        <row r="200">
          <cell r="A200" t="str">
            <v>MH02</v>
          </cell>
          <cell r="B200" t="str">
            <v>Consumer Products</v>
          </cell>
          <cell r="C200">
            <v>0</v>
          </cell>
          <cell r="D200">
            <v>0</v>
          </cell>
          <cell r="E200">
            <v>0</v>
          </cell>
          <cell r="F200">
            <v>0</v>
          </cell>
          <cell r="G200">
            <v>0</v>
          </cell>
          <cell r="H200">
            <v>0</v>
          </cell>
          <cell r="I200">
            <v>0</v>
          </cell>
          <cell r="J200">
            <v>0</v>
          </cell>
          <cell r="L200" t="str">
            <v>MH02</v>
          </cell>
          <cell r="M200" t="str">
            <v>Consumer Products</v>
          </cell>
          <cell r="N200">
            <v>0</v>
          </cell>
          <cell r="O200">
            <v>0</v>
          </cell>
          <cell r="P200">
            <v>0</v>
          </cell>
          <cell r="Q200">
            <v>0</v>
          </cell>
          <cell r="R200">
            <v>0</v>
          </cell>
          <cell r="S200">
            <v>0</v>
          </cell>
          <cell r="T200">
            <v>0</v>
          </cell>
          <cell r="U200">
            <v>0</v>
          </cell>
        </row>
        <row r="201">
          <cell r="A201" t="str">
            <v>MS01</v>
          </cell>
          <cell r="B201" t="str">
            <v>Methane Services Adj</v>
          </cell>
          <cell r="C201">
            <v>0</v>
          </cell>
          <cell r="D201">
            <v>0</v>
          </cell>
          <cell r="E201">
            <v>0</v>
          </cell>
          <cell r="F201">
            <v>0</v>
          </cell>
          <cell r="G201">
            <v>0</v>
          </cell>
          <cell r="H201">
            <v>0</v>
          </cell>
          <cell r="I201">
            <v>0</v>
          </cell>
          <cell r="J201">
            <v>0</v>
          </cell>
          <cell r="L201" t="str">
            <v>MS01</v>
          </cell>
          <cell r="M201" t="str">
            <v>Methane Services Adj</v>
          </cell>
          <cell r="N201">
            <v>0</v>
          </cell>
          <cell r="O201">
            <v>0</v>
          </cell>
          <cell r="P201">
            <v>0</v>
          </cell>
          <cell r="Q201">
            <v>0</v>
          </cell>
          <cell r="R201">
            <v>0</v>
          </cell>
          <cell r="S201">
            <v>0</v>
          </cell>
          <cell r="T201">
            <v>0</v>
          </cell>
          <cell r="U201">
            <v>0</v>
          </cell>
        </row>
        <row r="202">
          <cell r="A202" t="str">
            <v>PH01</v>
          </cell>
          <cell r="B202" t="str">
            <v>Phoenix Natural Gas</v>
          </cell>
          <cell r="C202">
            <v>0</v>
          </cell>
          <cell r="D202">
            <v>0</v>
          </cell>
          <cell r="E202">
            <v>0</v>
          </cell>
          <cell r="F202">
            <v>0</v>
          </cell>
          <cell r="G202">
            <v>0</v>
          </cell>
          <cell r="H202">
            <v>0</v>
          </cell>
          <cell r="I202">
            <v>0</v>
          </cell>
          <cell r="J202">
            <v>0</v>
          </cell>
          <cell r="L202" t="str">
            <v>PH01</v>
          </cell>
          <cell r="M202" t="str">
            <v>Phoenix Natural Gas</v>
          </cell>
          <cell r="N202">
            <v>0</v>
          </cell>
          <cell r="O202">
            <v>21440000</v>
          </cell>
          <cell r="P202">
            <v>0</v>
          </cell>
          <cell r="Q202">
            <v>0</v>
          </cell>
          <cell r="R202">
            <v>0</v>
          </cell>
          <cell r="S202">
            <v>0</v>
          </cell>
          <cell r="T202">
            <v>0</v>
          </cell>
          <cell r="U202">
            <v>21440000</v>
          </cell>
        </row>
        <row r="203">
          <cell r="A203" t="str">
            <v>PH02</v>
          </cell>
          <cell r="B203" t="str">
            <v>Phoenix Manual Adj</v>
          </cell>
          <cell r="C203">
            <v>0</v>
          </cell>
          <cell r="D203">
            <v>0</v>
          </cell>
          <cell r="E203">
            <v>0</v>
          </cell>
          <cell r="F203">
            <v>0</v>
          </cell>
          <cell r="G203">
            <v>0</v>
          </cell>
          <cell r="H203">
            <v>0</v>
          </cell>
          <cell r="I203">
            <v>0</v>
          </cell>
          <cell r="J203">
            <v>0</v>
          </cell>
          <cell r="L203" t="str">
            <v>PH02</v>
          </cell>
          <cell r="M203" t="str">
            <v>Phoenix Manual Adj</v>
          </cell>
          <cell r="N203">
            <v>0</v>
          </cell>
          <cell r="O203">
            <v>0</v>
          </cell>
          <cell r="P203">
            <v>0</v>
          </cell>
          <cell r="Q203">
            <v>0</v>
          </cell>
          <cell r="R203">
            <v>0</v>
          </cell>
          <cell r="S203">
            <v>0</v>
          </cell>
          <cell r="T203">
            <v>0</v>
          </cell>
          <cell r="U203">
            <v>0</v>
          </cell>
        </row>
        <row r="204">
          <cell r="A204" t="str">
            <v>PP01</v>
          </cell>
          <cell r="B204" t="str">
            <v>Premier Power Adj</v>
          </cell>
          <cell r="C204">
            <v>0</v>
          </cell>
          <cell r="D204">
            <v>0</v>
          </cell>
          <cell r="E204">
            <v>0</v>
          </cell>
          <cell r="F204">
            <v>0</v>
          </cell>
          <cell r="G204">
            <v>0</v>
          </cell>
          <cell r="H204">
            <v>0</v>
          </cell>
          <cell r="I204">
            <v>0</v>
          </cell>
          <cell r="J204">
            <v>0</v>
          </cell>
          <cell r="L204" t="str">
            <v>PP01</v>
          </cell>
          <cell r="M204" t="str">
            <v>Premier Power Adj</v>
          </cell>
          <cell r="N204">
            <v>0</v>
          </cell>
          <cell r="O204">
            <v>0</v>
          </cell>
          <cell r="P204">
            <v>0</v>
          </cell>
          <cell r="Q204">
            <v>0</v>
          </cell>
          <cell r="R204">
            <v>0</v>
          </cell>
          <cell r="S204">
            <v>0</v>
          </cell>
          <cell r="T204">
            <v>0</v>
          </cell>
          <cell r="U204">
            <v>0</v>
          </cell>
        </row>
        <row r="205">
          <cell r="A205" t="str">
            <v>PTT1</v>
          </cell>
          <cell r="B205" t="str">
            <v>Profit on disposal of PTT/NGD</v>
          </cell>
          <cell r="C205">
            <v>0</v>
          </cell>
          <cell r="D205">
            <v>0</v>
          </cell>
          <cell r="E205">
            <v>0</v>
          </cell>
          <cell r="F205">
            <v>0</v>
          </cell>
          <cell r="G205">
            <v>0</v>
          </cell>
          <cell r="H205">
            <v>0</v>
          </cell>
          <cell r="I205">
            <v>0</v>
          </cell>
          <cell r="J205">
            <v>0</v>
          </cell>
          <cell r="L205" t="str">
            <v>PTT1</v>
          </cell>
          <cell r="M205" t="str">
            <v>Profit on disposal of PTT/NGD</v>
          </cell>
          <cell r="N205">
            <v>0</v>
          </cell>
          <cell r="O205">
            <v>0</v>
          </cell>
          <cell r="P205">
            <v>0</v>
          </cell>
          <cell r="Q205">
            <v>0</v>
          </cell>
          <cell r="R205">
            <v>0</v>
          </cell>
          <cell r="S205">
            <v>0</v>
          </cell>
          <cell r="T205">
            <v>0</v>
          </cell>
          <cell r="U205">
            <v>0</v>
          </cell>
        </row>
        <row r="206">
          <cell r="A206" t="str">
            <v>QAA1</v>
          </cell>
          <cell r="B206" t="str">
            <v>Premier Transco</v>
          </cell>
          <cell r="C206">
            <v>0</v>
          </cell>
          <cell r="D206">
            <v>0</v>
          </cell>
          <cell r="E206">
            <v>0</v>
          </cell>
          <cell r="F206">
            <v>0</v>
          </cell>
          <cell r="G206">
            <v>0</v>
          </cell>
          <cell r="H206">
            <v>0</v>
          </cell>
          <cell r="I206">
            <v>0</v>
          </cell>
          <cell r="J206">
            <v>0</v>
          </cell>
          <cell r="L206" t="str">
            <v>QAA1</v>
          </cell>
          <cell r="M206" t="str">
            <v>Premier Transco</v>
          </cell>
          <cell r="N206">
            <v>0</v>
          </cell>
          <cell r="O206">
            <v>0</v>
          </cell>
          <cell r="P206">
            <v>0</v>
          </cell>
          <cell r="Q206">
            <v>0</v>
          </cell>
          <cell r="R206">
            <v>0</v>
          </cell>
          <cell r="S206">
            <v>0</v>
          </cell>
          <cell r="T206">
            <v>0</v>
          </cell>
          <cell r="U206">
            <v>0</v>
          </cell>
        </row>
        <row r="207">
          <cell r="A207" t="str">
            <v>QAA3</v>
          </cell>
          <cell r="B207" t="str">
            <v>BG Trinidad LNG Management</v>
          </cell>
          <cell r="C207">
            <v>0</v>
          </cell>
          <cell r="D207">
            <v>0</v>
          </cell>
          <cell r="E207">
            <v>0</v>
          </cell>
          <cell r="F207">
            <v>0</v>
          </cell>
          <cell r="G207">
            <v>0</v>
          </cell>
          <cell r="H207">
            <v>0</v>
          </cell>
          <cell r="I207">
            <v>0</v>
          </cell>
          <cell r="J207">
            <v>0</v>
          </cell>
          <cell r="L207" t="str">
            <v>QAA3</v>
          </cell>
          <cell r="M207" t="str">
            <v>BG Trinidad LNG Management</v>
          </cell>
          <cell r="N207">
            <v>0</v>
          </cell>
          <cell r="O207">
            <v>0</v>
          </cell>
          <cell r="P207">
            <v>0</v>
          </cell>
          <cell r="Q207">
            <v>0</v>
          </cell>
          <cell r="R207">
            <v>0</v>
          </cell>
          <cell r="S207">
            <v>0</v>
          </cell>
          <cell r="T207">
            <v>0</v>
          </cell>
          <cell r="U207">
            <v>0</v>
          </cell>
        </row>
        <row r="208">
          <cell r="A208" t="str">
            <v>QAA4</v>
          </cell>
          <cell r="B208" t="str">
            <v>Phoenix</v>
          </cell>
          <cell r="C208">
            <v>0</v>
          </cell>
          <cell r="D208">
            <v>0</v>
          </cell>
          <cell r="E208">
            <v>0</v>
          </cell>
          <cell r="F208">
            <v>0</v>
          </cell>
          <cell r="G208">
            <v>0</v>
          </cell>
          <cell r="H208">
            <v>0</v>
          </cell>
          <cell r="I208">
            <v>0</v>
          </cell>
          <cell r="J208">
            <v>0</v>
          </cell>
          <cell r="L208" t="str">
            <v>QAA4</v>
          </cell>
          <cell r="M208" t="str">
            <v>Phoenix</v>
          </cell>
          <cell r="N208">
            <v>0</v>
          </cell>
          <cell r="O208">
            <v>0</v>
          </cell>
          <cell r="P208">
            <v>0</v>
          </cell>
          <cell r="Q208">
            <v>0</v>
          </cell>
          <cell r="R208">
            <v>0</v>
          </cell>
          <cell r="S208">
            <v>0</v>
          </cell>
          <cell r="T208">
            <v>0</v>
          </cell>
          <cell r="U208">
            <v>0</v>
          </cell>
        </row>
        <row r="209">
          <cell r="A209" t="str">
            <v>QAA5</v>
          </cell>
          <cell r="B209" t="str">
            <v>Interconnector</v>
          </cell>
          <cell r="C209">
            <v>0</v>
          </cell>
          <cell r="D209">
            <v>0</v>
          </cell>
          <cell r="E209">
            <v>0</v>
          </cell>
          <cell r="F209">
            <v>0</v>
          </cell>
          <cell r="G209">
            <v>0</v>
          </cell>
          <cell r="H209">
            <v>0</v>
          </cell>
          <cell r="I209">
            <v>0</v>
          </cell>
          <cell r="J209">
            <v>0</v>
          </cell>
          <cell r="L209" t="str">
            <v>QAA5</v>
          </cell>
          <cell r="M209" t="str">
            <v>Interconnector</v>
          </cell>
          <cell r="N209">
            <v>0</v>
          </cell>
          <cell r="O209">
            <v>0</v>
          </cell>
          <cell r="P209">
            <v>0</v>
          </cell>
          <cell r="Q209">
            <v>0</v>
          </cell>
          <cell r="R209">
            <v>0</v>
          </cell>
          <cell r="S209">
            <v>0</v>
          </cell>
          <cell r="T209">
            <v>0</v>
          </cell>
          <cell r="U209">
            <v>0</v>
          </cell>
        </row>
        <row r="210">
          <cell r="A210" t="str">
            <v>QAA6</v>
          </cell>
          <cell r="B210" t="str">
            <v>GSA</v>
          </cell>
          <cell r="C210">
            <v>0</v>
          </cell>
          <cell r="D210">
            <v>0</v>
          </cell>
          <cell r="E210">
            <v>0</v>
          </cell>
          <cell r="F210">
            <v>0</v>
          </cell>
          <cell r="G210">
            <v>0</v>
          </cell>
          <cell r="H210">
            <v>0</v>
          </cell>
          <cell r="I210">
            <v>0</v>
          </cell>
          <cell r="J210">
            <v>0</v>
          </cell>
          <cell r="L210" t="str">
            <v>QAA6</v>
          </cell>
          <cell r="M210" t="str">
            <v>GSA</v>
          </cell>
          <cell r="N210">
            <v>0</v>
          </cell>
          <cell r="O210">
            <v>0</v>
          </cell>
          <cell r="P210">
            <v>0</v>
          </cell>
          <cell r="Q210">
            <v>0</v>
          </cell>
          <cell r="R210">
            <v>0</v>
          </cell>
          <cell r="S210">
            <v>0</v>
          </cell>
          <cell r="T210">
            <v>0</v>
          </cell>
          <cell r="U210">
            <v>0</v>
          </cell>
        </row>
        <row r="211">
          <cell r="A211" t="str">
            <v>QAA7</v>
          </cell>
          <cell r="B211" t="str">
            <v>Metrogas Management Fee</v>
          </cell>
          <cell r="C211">
            <v>0</v>
          </cell>
          <cell r="D211">
            <v>0</v>
          </cell>
          <cell r="E211">
            <v>0</v>
          </cell>
          <cell r="F211">
            <v>0</v>
          </cell>
          <cell r="G211">
            <v>0</v>
          </cell>
          <cell r="H211">
            <v>0</v>
          </cell>
          <cell r="I211">
            <v>609364.71</v>
          </cell>
          <cell r="J211">
            <v>609364.71</v>
          </cell>
          <cell r="L211" t="str">
            <v>QAA7</v>
          </cell>
          <cell r="M211" t="str">
            <v>Metrogas Management Fee</v>
          </cell>
          <cell r="N211">
            <v>0</v>
          </cell>
          <cell r="O211">
            <v>0</v>
          </cell>
          <cell r="P211">
            <v>0</v>
          </cell>
          <cell r="Q211">
            <v>0</v>
          </cell>
          <cell r="R211">
            <v>0</v>
          </cell>
          <cell r="S211">
            <v>0</v>
          </cell>
          <cell r="T211">
            <v>5198875.26</v>
          </cell>
          <cell r="U211">
            <v>5198875.26</v>
          </cell>
        </row>
        <row r="212">
          <cell r="A212" t="str">
            <v>QAA8</v>
          </cell>
          <cell r="B212" t="str">
            <v>Genting Royalty to GVA</v>
          </cell>
          <cell r="C212">
            <v>0</v>
          </cell>
          <cell r="D212">
            <v>0</v>
          </cell>
          <cell r="E212">
            <v>0</v>
          </cell>
          <cell r="F212">
            <v>0</v>
          </cell>
          <cell r="G212">
            <v>0</v>
          </cell>
          <cell r="H212">
            <v>0</v>
          </cell>
          <cell r="I212">
            <v>0</v>
          </cell>
          <cell r="J212">
            <v>0</v>
          </cell>
          <cell r="L212" t="str">
            <v>QAA8</v>
          </cell>
          <cell r="M212" t="str">
            <v>Genting Royalty to GVA</v>
          </cell>
          <cell r="N212">
            <v>0</v>
          </cell>
          <cell r="O212">
            <v>0</v>
          </cell>
          <cell r="P212">
            <v>0</v>
          </cell>
          <cell r="Q212">
            <v>0</v>
          </cell>
          <cell r="R212">
            <v>0</v>
          </cell>
          <cell r="S212">
            <v>0</v>
          </cell>
          <cell r="T212">
            <v>0</v>
          </cell>
          <cell r="U212">
            <v>0</v>
          </cell>
        </row>
        <row r="213">
          <cell r="A213" t="str">
            <v>QAB1</v>
          </cell>
          <cell r="B213" t="str">
            <v>NGC</v>
          </cell>
          <cell r="C213">
            <v>0</v>
          </cell>
          <cell r="D213">
            <v>0</v>
          </cell>
          <cell r="E213">
            <v>0</v>
          </cell>
          <cell r="F213">
            <v>0</v>
          </cell>
          <cell r="G213">
            <v>0</v>
          </cell>
          <cell r="H213">
            <v>0</v>
          </cell>
          <cell r="I213">
            <v>0</v>
          </cell>
          <cell r="J213">
            <v>0</v>
          </cell>
          <cell r="L213" t="str">
            <v>QAB1</v>
          </cell>
          <cell r="M213" t="str">
            <v>NGC</v>
          </cell>
          <cell r="N213">
            <v>0</v>
          </cell>
          <cell r="O213">
            <v>0</v>
          </cell>
          <cell r="P213">
            <v>0</v>
          </cell>
          <cell r="Q213">
            <v>0</v>
          </cell>
          <cell r="R213">
            <v>0</v>
          </cell>
          <cell r="S213">
            <v>0</v>
          </cell>
          <cell r="T213">
            <v>0</v>
          </cell>
          <cell r="U213">
            <v>0</v>
          </cell>
        </row>
        <row r="214">
          <cell r="A214" t="str">
            <v>QAB2</v>
          </cell>
          <cell r="B214" t="str">
            <v>BG Deutschland</v>
          </cell>
          <cell r="C214">
            <v>0</v>
          </cell>
          <cell r="D214">
            <v>0</v>
          </cell>
          <cell r="E214">
            <v>0</v>
          </cell>
          <cell r="F214">
            <v>0</v>
          </cell>
          <cell r="G214">
            <v>0</v>
          </cell>
          <cell r="H214">
            <v>0</v>
          </cell>
          <cell r="I214">
            <v>0</v>
          </cell>
          <cell r="J214">
            <v>0</v>
          </cell>
          <cell r="L214" t="str">
            <v>QAB2</v>
          </cell>
          <cell r="M214" t="str">
            <v>BG Deutschland</v>
          </cell>
          <cell r="N214">
            <v>0</v>
          </cell>
          <cell r="O214">
            <v>0</v>
          </cell>
          <cell r="P214">
            <v>0</v>
          </cell>
          <cell r="Q214">
            <v>0</v>
          </cell>
          <cell r="R214">
            <v>0</v>
          </cell>
          <cell r="S214">
            <v>0</v>
          </cell>
          <cell r="T214">
            <v>0</v>
          </cell>
          <cell r="U214">
            <v>0</v>
          </cell>
        </row>
        <row r="215">
          <cell r="A215" t="str">
            <v>QAB3</v>
          </cell>
          <cell r="B215" t="str">
            <v>Trinidad LNG II</v>
          </cell>
          <cell r="C215">
            <v>0</v>
          </cell>
          <cell r="D215">
            <v>0</v>
          </cell>
          <cell r="E215">
            <v>0</v>
          </cell>
          <cell r="F215">
            <v>0</v>
          </cell>
          <cell r="G215">
            <v>0</v>
          </cell>
          <cell r="H215">
            <v>0</v>
          </cell>
          <cell r="I215">
            <v>0</v>
          </cell>
          <cell r="J215">
            <v>0</v>
          </cell>
          <cell r="L215" t="str">
            <v>QAB3</v>
          </cell>
          <cell r="M215" t="str">
            <v>Trinidad LNG II</v>
          </cell>
          <cell r="N215">
            <v>0</v>
          </cell>
          <cell r="O215">
            <v>0</v>
          </cell>
          <cell r="P215">
            <v>0</v>
          </cell>
          <cell r="Q215">
            <v>0</v>
          </cell>
          <cell r="R215">
            <v>0</v>
          </cell>
          <cell r="S215">
            <v>0</v>
          </cell>
          <cell r="T215">
            <v>0</v>
          </cell>
          <cell r="U215">
            <v>0</v>
          </cell>
        </row>
        <row r="216">
          <cell r="A216" t="str">
            <v>QAB4</v>
          </cell>
          <cell r="B216" t="str">
            <v>Premier Power</v>
          </cell>
          <cell r="C216">
            <v>0</v>
          </cell>
          <cell r="D216">
            <v>0</v>
          </cell>
          <cell r="E216">
            <v>0</v>
          </cell>
          <cell r="F216">
            <v>0</v>
          </cell>
          <cell r="G216">
            <v>0</v>
          </cell>
          <cell r="H216">
            <v>0</v>
          </cell>
          <cell r="I216">
            <v>0</v>
          </cell>
          <cell r="J216">
            <v>0</v>
          </cell>
          <cell r="L216" t="str">
            <v>QAB4</v>
          </cell>
          <cell r="M216" t="str">
            <v>Premier Power</v>
          </cell>
          <cell r="N216">
            <v>0</v>
          </cell>
          <cell r="O216">
            <v>0</v>
          </cell>
          <cell r="P216">
            <v>0</v>
          </cell>
          <cell r="Q216">
            <v>0</v>
          </cell>
          <cell r="R216">
            <v>0</v>
          </cell>
          <cell r="S216">
            <v>0</v>
          </cell>
          <cell r="T216">
            <v>0</v>
          </cell>
          <cell r="U216">
            <v>0</v>
          </cell>
        </row>
        <row r="217">
          <cell r="A217" t="str">
            <v>QAB5</v>
          </cell>
          <cell r="B217" t="str">
            <v>BG Cogen</v>
          </cell>
          <cell r="C217">
            <v>0</v>
          </cell>
          <cell r="D217">
            <v>0</v>
          </cell>
          <cell r="E217">
            <v>0</v>
          </cell>
          <cell r="F217">
            <v>0</v>
          </cell>
          <cell r="G217">
            <v>0</v>
          </cell>
          <cell r="H217">
            <v>0</v>
          </cell>
          <cell r="I217">
            <v>0</v>
          </cell>
          <cell r="J217">
            <v>0</v>
          </cell>
          <cell r="L217" t="str">
            <v>QAB5</v>
          </cell>
          <cell r="M217" t="str">
            <v>BG Cogen</v>
          </cell>
          <cell r="N217">
            <v>0</v>
          </cell>
          <cell r="O217">
            <v>0</v>
          </cell>
          <cell r="P217">
            <v>0</v>
          </cell>
          <cell r="Q217">
            <v>0</v>
          </cell>
          <cell r="R217">
            <v>0</v>
          </cell>
          <cell r="S217">
            <v>0</v>
          </cell>
          <cell r="T217">
            <v>0</v>
          </cell>
          <cell r="U217">
            <v>0</v>
          </cell>
        </row>
        <row r="218">
          <cell r="A218" t="str">
            <v>QAB6</v>
          </cell>
          <cell r="B218" t="str">
            <v>Sheffield Heat &amp; Power</v>
          </cell>
          <cell r="C218">
            <v>0</v>
          </cell>
          <cell r="D218">
            <v>0</v>
          </cell>
          <cell r="E218">
            <v>0</v>
          </cell>
          <cell r="F218">
            <v>0</v>
          </cell>
          <cell r="G218">
            <v>0</v>
          </cell>
          <cell r="H218">
            <v>0</v>
          </cell>
          <cell r="I218">
            <v>0</v>
          </cell>
          <cell r="J218">
            <v>0</v>
          </cell>
          <cell r="L218" t="str">
            <v>QAB6</v>
          </cell>
          <cell r="M218" t="str">
            <v>Sheffield Heat &amp; Power</v>
          </cell>
          <cell r="N218">
            <v>0</v>
          </cell>
          <cell r="O218">
            <v>0</v>
          </cell>
          <cell r="P218">
            <v>0</v>
          </cell>
          <cell r="Q218">
            <v>0</v>
          </cell>
          <cell r="R218">
            <v>0</v>
          </cell>
          <cell r="S218">
            <v>0</v>
          </cell>
          <cell r="T218">
            <v>0</v>
          </cell>
          <cell r="U218">
            <v>0</v>
          </cell>
        </row>
        <row r="219">
          <cell r="A219" t="str">
            <v>QAB7</v>
          </cell>
          <cell r="B219" t="str">
            <v>HS&amp;E</v>
          </cell>
          <cell r="C219">
            <v>0</v>
          </cell>
          <cell r="D219">
            <v>0</v>
          </cell>
          <cell r="E219">
            <v>0</v>
          </cell>
          <cell r="F219">
            <v>0</v>
          </cell>
          <cell r="G219">
            <v>0</v>
          </cell>
          <cell r="H219">
            <v>0</v>
          </cell>
          <cell r="I219">
            <v>0</v>
          </cell>
          <cell r="J219">
            <v>0</v>
          </cell>
          <cell r="L219" t="str">
            <v>QAB7</v>
          </cell>
          <cell r="M219" t="str">
            <v>HS&amp;E</v>
          </cell>
          <cell r="N219">
            <v>0</v>
          </cell>
          <cell r="O219">
            <v>0</v>
          </cell>
          <cell r="P219">
            <v>0</v>
          </cell>
          <cell r="Q219">
            <v>0</v>
          </cell>
          <cell r="R219">
            <v>0</v>
          </cell>
          <cell r="S219">
            <v>0</v>
          </cell>
          <cell r="T219">
            <v>0</v>
          </cell>
          <cell r="U219">
            <v>0</v>
          </cell>
        </row>
        <row r="220">
          <cell r="A220" t="str">
            <v>QAB8</v>
          </cell>
          <cell r="B220" t="str">
            <v>PTT/NGD</v>
          </cell>
          <cell r="C220">
            <v>0</v>
          </cell>
          <cell r="D220">
            <v>0</v>
          </cell>
          <cell r="E220">
            <v>0</v>
          </cell>
          <cell r="F220">
            <v>0</v>
          </cell>
          <cell r="G220">
            <v>0</v>
          </cell>
          <cell r="H220">
            <v>0</v>
          </cell>
          <cell r="I220">
            <v>0</v>
          </cell>
          <cell r="J220">
            <v>0</v>
          </cell>
          <cell r="L220" t="str">
            <v>QAB8</v>
          </cell>
          <cell r="M220" t="str">
            <v>PTT/NGD</v>
          </cell>
          <cell r="N220">
            <v>0</v>
          </cell>
          <cell r="O220">
            <v>0</v>
          </cell>
          <cell r="P220">
            <v>0</v>
          </cell>
          <cell r="Q220">
            <v>0</v>
          </cell>
          <cell r="R220">
            <v>0</v>
          </cell>
          <cell r="S220">
            <v>0</v>
          </cell>
          <cell r="T220">
            <v>0</v>
          </cell>
          <cell r="U220">
            <v>0</v>
          </cell>
        </row>
        <row r="221">
          <cell r="A221" t="str">
            <v>QAB9</v>
          </cell>
          <cell r="B221" t="str">
            <v>Mahanagar Gas</v>
          </cell>
          <cell r="C221">
            <v>0</v>
          </cell>
          <cell r="D221">
            <v>0</v>
          </cell>
          <cell r="E221">
            <v>0</v>
          </cell>
          <cell r="F221">
            <v>-99728.51</v>
          </cell>
          <cell r="G221">
            <v>0</v>
          </cell>
          <cell r="H221">
            <v>0</v>
          </cell>
          <cell r="I221">
            <v>0</v>
          </cell>
          <cell r="J221">
            <v>-99728.51</v>
          </cell>
          <cell r="L221" t="str">
            <v>QAB9</v>
          </cell>
          <cell r="M221" t="str">
            <v>Mahanagar Gas</v>
          </cell>
          <cell r="N221">
            <v>0</v>
          </cell>
          <cell r="O221">
            <v>0</v>
          </cell>
          <cell r="P221">
            <v>0</v>
          </cell>
          <cell r="Q221">
            <v>-499236.99</v>
          </cell>
          <cell r="R221">
            <v>0</v>
          </cell>
          <cell r="S221">
            <v>0</v>
          </cell>
          <cell r="T221">
            <v>0</v>
          </cell>
          <cell r="U221">
            <v>-499236.99</v>
          </cell>
        </row>
        <row r="222">
          <cell r="A222" t="str">
            <v>QAC1</v>
          </cell>
          <cell r="B222" t="str">
            <v>Serene</v>
          </cell>
          <cell r="C222">
            <v>0</v>
          </cell>
          <cell r="D222">
            <v>0</v>
          </cell>
          <cell r="E222">
            <v>0</v>
          </cell>
          <cell r="F222">
            <v>0</v>
          </cell>
          <cell r="G222">
            <v>0</v>
          </cell>
          <cell r="H222">
            <v>-117916.18</v>
          </cell>
          <cell r="I222">
            <v>0</v>
          </cell>
          <cell r="J222">
            <v>-117916.18</v>
          </cell>
          <cell r="L222" t="str">
            <v>QAC1</v>
          </cell>
          <cell r="M222" t="str">
            <v>Serene</v>
          </cell>
          <cell r="N222">
            <v>0</v>
          </cell>
          <cell r="O222">
            <v>0</v>
          </cell>
          <cell r="P222">
            <v>0</v>
          </cell>
          <cell r="Q222">
            <v>0</v>
          </cell>
          <cell r="R222">
            <v>0</v>
          </cell>
          <cell r="S222">
            <v>-436897.28000000003</v>
          </cell>
          <cell r="T222">
            <v>0</v>
          </cell>
          <cell r="U222">
            <v>-436897.28000000003</v>
          </cell>
        </row>
        <row r="223">
          <cell r="A223" t="str">
            <v>QAC3</v>
          </cell>
          <cell r="B223" t="str">
            <v>MMC Referal PP</v>
          </cell>
          <cell r="C223">
            <v>0</v>
          </cell>
          <cell r="D223">
            <v>0</v>
          </cell>
          <cell r="E223">
            <v>0</v>
          </cell>
          <cell r="F223">
            <v>0</v>
          </cell>
          <cell r="G223">
            <v>0</v>
          </cell>
          <cell r="H223">
            <v>0</v>
          </cell>
          <cell r="I223">
            <v>0</v>
          </cell>
          <cell r="J223">
            <v>0</v>
          </cell>
          <cell r="L223" t="str">
            <v>QAC3</v>
          </cell>
          <cell r="M223" t="str">
            <v>MMC Referal PP</v>
          </cell>
          <cell r="N223">
            <v>0</v>
          </cell>
          <cell r="O223">
            <v>0</v>
          </cell>
          <cell r="P223">
            <v>0</v>
          </cell>
          <cell r="Q223">
            <v>0</v>
          </cell>
          <cell r="R223">
            <v>0</v>
          </cell>
          <cell r="S223">
            <v>0</v>
          </cell>
          <cell r="T223">
            <v>0</v>
          </cell>
          <cell r="U223">
            <v>0</v>
          </cell>
        </row>
        <row r="224">
          <cell r="A224" t="str">
            <v>QAC4</v>
          </cell>
          <cell r="B224" t="str">
            <v>Citigen</v>
          </cell>
          <cell r="C224">
            <v>0</v>
          </cell>
          <cell r="D224">
            <v>0</v>
          </cell>
          <cell r="E224">
            <v>0</v>
          </cell>
          <cell r="F224">
            <v>0</v>
          </cell>
          <cell r="G224">
            <v>0</v>
          </cell>
          <cell r="H224">
            <v>0</v>
          </cell>
          <cell r="I224">
            <v>0</v>
          </cell>
          <cell r="J224">
            <v>0</v>
          </cell>
          <cell r="L224" t="str">
            <v>QAC4</v>
          </cell>
          <cell r="M224" t="str">
            <v>Citigen</v>
          </cell>
          <cell r="N224">
            <v>0</v>
          </cell>
          <cell r="O224">
            <v>0</v>
          </cell>
          <cell r="P224">
            <v>0</v>
          </cell>
          <cell r="Q224">
            <v>0</v>
          </cell>
          <cell r="R224">
            <v>0</v>
          </cell>
          <cell r="S224">
            <v>0</v>
          </cell>
          <cell r="T224">
            <v>0</v>
          </cell>
          <cell r="U224">
            <v>0</v>
          </cell>
        </row>
        <row r="225">
          <cell r="A225" t="str">
            <v>QAC6</v>
          </cell>
          <cell r="B225" t="str">
            <v>Seabank Power</v>
          </cell>
          <cell r="C225">
            <v>0</v>
          </cell>
          <cell r="D225">
            <v>0</v>
          </cell>
          <cell r="E225">
            <v>0</v>
          </cell>
          <cell r="F225">
            <v>0</v>
          </cell>
          <cell r="G225">
            <v>0</v>
          </cell>
          <cell r="H225">
            <v>0</v>
          </cell>
          <cell r="I225">
            <v>0</v>
          </cell>
          <cell r="J225">
            <v>0</v>
          </cell>
          <cell r="L225" t="str">
            <v>QAC6</v>
          </cell>
          <cell r="M225" t="str">
            <v>Seabank Power</v>
          </cell>
          <cell r="N225">
            <v>0</v>
          </cell>
          <cell r="O225">
            <v>0</v>
          </cell>
          <cell r="P225">
            <v>0</v>
          </cell>
          <cell r="Q225">
            <v>0</v>
          </cell>
          <cell r="R225">
            <v>0</v>
          </cell>
          <cell r="S225">
            <v>0</v>
          </cell>
          <cell r="T225">
            <v>0</v>
          </cell>
          <cell r="U225">
            <v>0</v>
          </cell>
        </row>
        <row r="226">
          <cell r="A226" t="str">
            <v>QAC7</v>
          </cell>
          <cell r="B226" t="str">
            <v>GASA</v>
          </cell>
          <cell r="C226">
            <v>0</v>
          </cell>
          <cell r="D226">
            <v>0</v>
          </cell>
          <cell r="E226">
            <v>0</v>
          </cell>
          <cell r="F226">
            <v>0</v>
          </cell>
          <cell r="G226">
            <v>0</v>
          </cell>
          <cell r="H226">
            <v>0</v>
          </cell>
          <cell r="I226">
            <v>0</v>
          </cell>
          <cell r="J226">
            <v>0</v>
          </cell>
          <cell r="L226" t="str">
            <v>QAC7</v>
          </cell>
          <cell r="M226" t="str">
            <v>GASA</v>
          </cell>
          <cell r="N226">
            <v>0</v>
          </cell>
          <cell r="O226">
            <v>0</v>
          </cell>
          <cell r="P226">
            <v>0</v>
          </cell>
          <cell r="Q226">
            <v>0</v>
          </cell>
          <cell r="R226">
            <v>0</v>
          </cell>
          <cell r="S226">
            <v>0</v>
          </cell>
          <cell r="T226">
            <v>0</v>
          </cell>
          <cell r="U226">
            <v>0</v>
          </cell>
        </row>
        <row r="227">
          <cell r="A227" t="str">
            <v>QAC8</v>
          </cell>
          <cell r="B227" t="str">
            <v>LNG Ships</v>
          </cell>
          <cell r="C227">
            <v>0</v>
          </cell>
          <cell r="D227">
            <v>0</v>
          </cell>
          <cell r="E227">
            <v>0</v>
          </cell>
          <cell r="F227">
            <v>0</v>
          </cell>
          <cell r="G227">
            <v>-25674.98</v>
          </cell>
          <cell r="H227">
            <v>0</v>
          </cell>
          <cell r="I227">
            <v>0</v>
          </cell>
          <cell r="J227">
            <v>-25674.98</v>
          </cell>
          <cell r="L227" t="str">
            <v>QAC8</v>
          </cell>
          <cell r="M227" t="str">
            <v>LNG Ships</v>
          </cell>
          <cell r="N227">
            <v>0</v>
          </cell>
          <cell r="O227">
            <v>0</v>
          </cell>
          <cell r="P227">
            <v>0</v>
          </cell>
          <cell r="Q227">
            <v>0</v>
          </cell>
          <cell r="R227">
            <v>-140292.82999999999</v>
          </cell>
          <cell r="S227">
            <v>0</v>
          </cell>
          <cell r="T227">
            <v>0</v>
          </cell>
          <cell r="U227">
            <v>-140292.82999999999</v>
          </cell>
        </row>
        <row r="228">
          <cell r="A228" t="str">
            <v>QAM1</v>
          </cell>
          <cell r="B228" t="str">
            <v>Metrogas Continuity Ins</v>
          </cell>
          <cell r="C228">
            <v>0</v>
          </cell>
          <cell r="D228">
            <v>0</v>
          </cell>
          <cell r="E228">
            <v>0</v>
          </cell>
          <cell r="F228">
            <v>0</v>
          </cell>
          <cell r="G228">
            <v>0</v>
          </cell>
          <cell r="H228">
            <v>0</v>
          </cell>
          <cell r="I228">
            <v>0</v>
          </cell>
          <cell r="J228">
            <v>0</v>
          </cell>
          <cell r="L228" t="str">
            <v>QAM1</v>
          </cell>
          <cell r="M228" t="str">
            <v>Metrogas Continuity Ins</v>
          </cell>
          <cell r="N228">
            <v>0</v>
          </cell>
          <cell r="O228">
            <v>0</v>
          </cell>
          <cell r="P228">
            <v>0</v>
          </cell>
          <cell r="Q228">
            <v>0</v>
          </cell>
          <cell r="R228">
            <v>0</v>
          </cell>
          <cell r="S228">
            <v>0</v>
          </cell>
          <cell r="T228">
            <v>0</v>
          </cell>
          <cell r="U228">
            <v>0</v>
          </cell>
        </row>
        <row r="229">
          <cell r="A229" t="str">
            <v>QAR5</v>
          </cell>
          <cell r="B229" t="str">
            <v>Dante</v>
          </cell>
          <cell r="C229">
            <v>0</v>
          </cell>
          <cell r="D229">
            <v>118028.95</v>
          </cell>
          <cell r="E229">
            <v>0</v>
          </cell>
          <cell r="F229">
            <v>0</v>
          </cell>
          <cell r="G229">
            <v>0</v>
          </cell>
          <cell r="H229">
            <v>0</v>
          </cell>
          <cell r="I229">
            <v>0</v>
          </cell>
          <cell r="J229">
            <v>118028.95</v>
          </cell>
          <cell r="L229" t="str">
            <v>QAR5</v>
          </cell>
          <cell r="M229" t="str">
            <v>Dante</v>
          </cell>
          <cell r="N229">
            <v>0</v>
          </cell>
          <cell r="O229">
            <v>-77509.94</v>
          </cell>
          <cell r="P229">
            <v>0</v>
          </cell>
          <cell r="Q229">
            <v>0</v>
          </cell>
          <cell r="R229">
            <v>0</v>
          </cell>
          <cell r="S229">
            <v>0</v>
          </cell>
          <cell r="T229">
            <v>0</v>
          </cell>
          <cell r="U229">
            <v>-77509.94</v>
          </cell>
        </row>
        <row r="230">
          <cell r="A230" t="str">
            <v>QAR8</v>
          </cell>
          <cell r="B230" t="str">
            <v>Portfolio Operations</v>
          </cell>
          <cell r="C230">
            <v>0</v>
          </cell>
          <cell r="D230">
            <v>0</v>
          </cell>
          <cell r="E230">
            <v>0</v>
          </cell>
          <cell r="F230">
            <v>0</v>
          </cell>
          <cell r="G230">
            <v>0</v>
          </cell>
          <cell r="H230">
            <v>0</v>
          </cell>
          <cell r="I230">
            <v>0</v>
          </cell>
          <cell r="J230">
            <v>0</v>
          </cell>
          <cell r="L230" t="str">
            <v>QAR8</v>
          </cell>
          <cell r="M230" t="str">
            <v>Portfolio Operations</v>
          </cell>
          <cell r="N230">
            <v>0</v>
          </cell>
          <cell r="O230">
            <v>0</v>
          </cell>
          <cell r="P230">
            <v>0</v>
          </cell>
          <cell r="Q230">
            <v>0</v>
          </cell>
          <cell r="R230">
            <v>0</v>
          </cell>
          <cell r="S230">
            <v>0</v>
          </cell>
          <cell r="T230">
            <v>0</v>
          </cell>
          <cell r="U230">
            <v>0</v>
          </cell>
        </row>
        <row r="231">
          <cell r="A231" t="str">
            <v>QAR9</v>
          </cell>
          <cell r="B231" t="str">
            <v>Project Solar</v>
          </cell>
          <cell r="C231">
            <v>0</v>
          </cell>
          <cell r="D231">
            <v>0</v>
          </cell>
          <cell r="E231">
            <v>0</v>
          </cell>
          <cell r="F231">
            <v>0</v>
          </cell>
          <cell r="G231">
            <v>0</v>
          </cell>
          <cell r="H231">
            <v>0</v>
          </cell>
          <cell r="I231">
            <v>0</v>
          </cell>
          <cell r="J231">
            <v>0</v>
          </cell>
          <cell r="L231" t="str">
            <v>QAR9</v>
          </cell>
          <cell r="M231" t="str">
            <v>Project Solar</v>
          </cell>
          <cell r="N231">
            <v>0</v>
          </cell>
          <cell r="O231">
            <v>0</v>
          </cell>
          <cell r="P231">
            <v>0</v>
          </cell>
          <cell r="Q231">
            <v>0</v>
          </cell>
          <cell r="R231">
            <v>0</v>
          </cell>
          <cell r="S231">
            <v>0</v>
          </cell>
          <cell r="T231">
            <v>0</v>
          </cell>
          <cell r="U231">
            <v>0</v>
          </cell>
        </row>
        <row r="232">
          <cell r="A232" t="str">
            <v>QAS1</v>
          </cell>
          <cell r="B232" t="str">
            <v>Transneft Contract</v>
          </cell>
          <cell r="C232">
            <v>0</v>
          </cell>
          <cell r="D232">
            <v>0</v>
          </cell>
          <cell r="E232">
            <v>0</v>
          </cell>
          <cell r="F232">
            <v>0</v>
          </cell>
          <cell r="G232">
            <v>0</v>
          </cell>
          <cell r="H232">
            <v>0</v>
          </cell>
          <cell r="I232">
            <v>0</v>
          </cell>
          <cell r="J232">
            <v>0</v>
          </cell>
          <cell r="L232" t="str">
            <v>QAS1</v>
          </cell>
          <cell r="M232" t="str">
            <v>Transneft Contract</v>
          </cell>
          <cell r="N232">
            <v>0</v>
          </cell>
          <cell r="O232">
            <v>0</v>
          </cell>
          <cell r="P232">
            <v>0</v>
          </cell>
          <cell r="Q232">
            <v>0</v>
          </cell>
          <cell r="R232">
            <v>0</v>
          </cell>
          <cell r="S232">
            <v>0</v>
          </cell>
          <cell r="T232">
            <v>0</v>
          </cell>
          <cell r="U232">
            <v>0</v>
          </cell>
        </row>
        <row r="233">
          <cell r="A233" t="str">
            <v>QAS3</v>
          </cell>
          <cell r="B233" t="str">
            <v>Tinder</v>
          </cell>
          <cell r="C233">
            <v>0</v>
          </cell>
          <cell r="D233">
            <v>0</v>
          </cell>
          <cell r="E233">
            <v>0</v>
          </cell>
          <cell r="F233">
            <v>0</v>
          </cell>
          <cell r="G233">
            <v>0</v>
          </cell>
          <cell r="H233">
            <v>0</v>
          </cell>
          <cell r="I233">
            <v>0</v>
          </cell>
          <cell r="J233">
            <v>0</v>
          </cell>
          <cell r="L233" t="str">
            <v>QAS3</v>
          </cell>
          <cell r="M233" t="str">
            <v>Tinder</v>
          </cell>
          <cell r="N233">
            <v>0</v>
          </cell>
          <cell r="O233">
            <v>0</v>
          </cell>
          <cell r="P233">
            <v>0</v>
          </cell>
          <cell r="Q233">
            <v>0</v>
          </cell>
          <cell r="R233">
            <v>0</v>
          </cell>
          <cell r="S233">
            <v>0</v>
          </cell>
          <cell r="T233">
            <v>0</v>
          </cell>
          <cell r="U233">
            <v>0</v>
          </cell>
        </row>
        <row r="234">
          <cell r="A234" t="str">
            <v>QAS5</v>
          </cell>
          <cell r="B234" t="str">
            <v>Interotex</v>
          </cell>
          <cell r="C234">
            <v>0</v>
          </cell>
          <cell r="D234">
            <v>0</v>
          </cell>
          <cell r="E234">
            <v>0</v>
          </cell>
          <cell r="F234">
            <v>0</v>
          </cell>
          <cell r="G234">
            <v>0</v>
          </cell>
          <cell r="H234">
            <v>0</v>
          </cell>
          <cell r="I234">
            <v>0</v>
          </cell>
          <cell r="J234">
            <v>0</v>
          </cell>
          <cell r="L234" t="str">
            <v>QAS5</v>
          </cell>
          <cell r="M234" t="str">
            <v>Interotex</v>
          </cell>
          <cell r="N234">
            <v>0</v>
          </cell>
          <cell r="O234">
            <v>0</v>
          </cell>
          <cell r="P234">
            <v>0</v>
          </cell>
          <cell r="Q234">
            <v>0</v>
          </cell>
          <cell r="R234">
            <v>0</v>
          </cell>
          <cell r="S234">
            <v>0</v>
          </cell>
          <cell r="T234">
            <v>0</v>
          </cell>
          <cell r="U234">
            <v>0</v>
          </cell>
        </row>
        <row r="235">
          <cell r="A235" t="str">
            <v>QAS6</v>
          </cell>
          <cell r="B235" t="str">
            <v>Southern Cross Phase 1</v>
          </cell>
          <cell r="C235">
            <v>0</v>
          </cell>
          <cell r="D235">
            <v>0</v>
          </cell>
          <cell r="E235">
            <v>0</v>
          </cell>
          <cell r="F235">
            <v>0</v>
          </cell>
          <cell r="G235">
            <v>0</v>
          </cell>
          <cell r="H235">
            <v>0</v>
          </cell>
          <cell r="I235">
            <v>0</v>
          </cell>
          <cell r="J235">
            <v>0</v>
          </cell>
          <cell r="L235" t="str">
            <v>QAS6</v>
          </cell>
          <cell r="M235" t="str">
            <v>Southern Cross Phase 1</v>
          </cell>
          <cell r="N235">
            <v>0</v>
          </cell>
          <cell r="O235">
            <v>0</v>
          </cell>
          <cell r="P235">
            <v>0</v>
          </cell>
          <cell r="Q235">
            <v>0</v>
          </cell>
          <cell r="R235">
            <v>0</v>
          </cell>
          <cell r="S235">
            <v>0</v>
          </cell>
          <cell r="T235">
            <v>0</v>
          </cell>
          <cell r="U235">
            <v>0</v>
          </cell>
        </row>
        <row r="236">
          <cell r="A236" t="str">
            <v>QAS7</v>
          </cell>
          <cell r="B236" t="str">
            <v>Bolivia Brazil Pipeline - TBG</v>
          </cell>
          <cell r="C236">
            <v>0</v>
          </cell>
          <cell r="D236">
            <v>0</v>
          </cell>
          <cell r="E236">
            <v>0</v>
          </cell>
          <cell r="F236">
            <v>0</v>
          </cell>
          <cell r="G236">
            <v>0</v>
          </cell>
          <cell r="H236">
            <v>0</v>
          </cell>
          <cell r="I236">
            <v>-44895.75</v>
          </cell>
          <cell r="J236">
            <v>-44895.75</v>
          </cell>
          <cell r="L236" t="str">
            <v>QAS7</v>
          </cell>
          <cell r="M236" t="str">
            <v>Bolivia Brazil Pipeline - TBG</v>
          </cell>
          <cell r="N236">
            <v>0</v>
          </cell>
          <cell r="O236">
            <v>0</v>
          </cell>
          <cell r="P236">
            <v>0</v>
          </cell>
          <cell r="Q236">
            <v>0</v>
          </cell>
          <cell r="R236">
            <v>0</v>
          </cell>
          <cell r="S236">
            <v>0</v>
          </cell>
          <cell r="T236">
            <v>-234098.04</v>
          </cell>
          <cell r="U236">
            <v>-234098.04</v>
          </cell>
        </row>
        <row r="237">
          <cell r="A237" t="str">
            <v>QAS8</v>
          </cell>
          <cell r="B237" t="str">
            <v>Bolivia Brazil Pipeline - GTB</v>
          </cell>
          <cell r="C237">
            <v>0</v>
          </cell>
          <cell r="D237">
            <v>0</v>
          </cell>
          <cell r="E237">
            <v>0</v>
          </cell>
          <cell r="F237">
            <v>0</v>
          </cell>
          <cell r="G237">
            <v>0</v>
          </cell>
          <cell r="H237">
            <v>0</v>
          </cell>
          <cell r="I237">
            <v>0</v>
          </cell>
          <cell r="J237">
            <v>0</v>
          </cell>
          <cell r="L237" t="str">
            <v>QAS8</v>
          </cell>
          <cell r="M237" t="str">
            <v>Bolivia Brazil Pipeline - GTB</v>
          </cell>
          <cell r="N237">
            <v>0</v>
          </cell>
          <cell r="O237">
            <v>0</v>
          </cell>
          <cell r="P237">
            <v>0</v>
          </cell>
          <cell r="Q237">
            <v>0</v>
          </cell>
          <cell r="R237">
            <v>0</v>
          </cell>
          <cell r="S237">
            <v>0</v>
          </cell>
          <cell r="T237">
            <v>0</v>
          </cell>
          <cell r="U237">
            <v>0</v>
          </cell>
        </row>
        <row r="238">
          <cell r="A238" t="str">
            <v>QAS9</v>
          </cell>
          <cell r="B238" t="str">
            <v>Gas Shipping Co - Argentina</v>
          </cell>
          <cell r="C238">
            <v>0</v>
          </cell>
          <cell r="D238">
            <v>0</v>
          </cell>
          <cell r="E238">
            <v>0</v>
          </cell>
          <cell r="F238">
            <v>0</v>
          </cell>
          <cell r="G238">
            <v>0</v>
          </cell>
          <cell r="H238">
            <v>0</v>
          </cell>
          <cell r="I238">
            <v>0</v>
          </cell>
          <cell r="J238">
            <v>0</v>
          </cell>
          <cell r="L238" t="str">
            <v>QAS9</v>
          </cell>
          <cell r="M238" t="str">
            <v>Gas Shipping Co - Argentina</v>
          </cell>
          <cell r="N238">
            <v>0</v>
          </cell>
          <cell r="O238">
            <v>0</v>
          </cell>
          <cell r="P238">
            <v>0</v>
          </cell>
          <cell r="Q238">
            <v>0</v>
          </cell>
          <cell r="R238">
            <v>0</v>
          </cell>
          <cell r="S238">
            <v>0</v>
          </cell>
          <cell r="T238">
            <v>0</v>
          </cell>
          <cell r="U238">
            <v>0</v>
          </cell>
        </row>
        <row r="239">
          <cell r="A239" t="str">
            <v>QAT1</v>
          </cell>
          <cell r="B239" t="str">
            <v>Premier Transco Board Representation</v>
          </cell>
          <cell r="C239">
            <v>0</v>
          </cell>
          <cell r="D239">
            <v>-14742.130000000005</v>
          </cell>
          <cell r="E239">
            <v>0</v>
          </cell>
          <cell r="F239">
            <v>0</v>
          </cell>
          <cell r="G239">
            <v>0</v>
          </cell>
          <cell r="H239">
            <v>0</v>
          </cell>
          <cell r="I239">
            <v>0</v>
          </cell>
          <cell r="J239">
            <v>-14742.130000000005</v>
          </cell>
          <cell r="L239" t="str">
            <v>QAT1</v>
          </cell>
          <cell r="M239" t="str">
            <v>Premier Transco Board Representation</v>
          </cell>
          <cell r="N239">
            <v>0</v>
          </cell>
          <cell r="O239">
            <v>-555860.25</v>
          </cell>
          <cell r="P239">
            <v>0</v>
          </cell>
          <cell r="Q239">
            <v>0</v>
          </cell>
          <cell r="R239">
            <v>0</v>
          </cell>
          <cell r="S239">
            <v>0</v>
          </cell>
          <cell r="T239">
            <v>0</v>
          </cell>
          <cell r="U239">
            <v>-555860.25</v>
          </cell>
        </row>
        <row r="240">
          <cell r="A240" t="str">
            <v>QAT2</v>
          </cell>
          <cell r="B240" t="str">
            <v>Premier Transco Rechargeable Services</v>
          </cell>
          <cell r="C240">
            <v>0</v>
          </cell>
          <cell r="D240">
            <v>0</v>
          </cell>
          <cell r="E240">
            <v>0</v>
          </cell>
          <cell r="F240">
            <v>0</v>
          </cell>
          <cell r="G240">
            <v>0</v>
          </cell>
          <cell r="H240">
            <v>0</v>
          </cell>
          <cell r="I240">
            <v>0</v>
          </cell>
          <cell r="J240">
            <v>0</v>
          </cell>
          <cell r="L240" t="str">
            <v>QAT2</v>
          </cell>
          <cell r="M240" t="str">
            <v>Premier Transco Rechargeable Services</v>
          </cell>
          <cell r="N240">
            <v>0</v>
          </cell>
          <cell r="O240">
            <v>0</v>
          </cell>
          <cell r="P240">
            <v>0</v>
          </cell>
          <cell r="Q240">
            <v>0</v>
          </cell>
          <cell r="R240">
            <v>0</v>
          </cell>
          <cell r="S240">
            <v>0</v>
          </cell>
          <cell r="T240">
            <v>0</v>
          </cell>
          <cell r="U240">
            <v>0</v>
          </cell>
        </row>
        <row r="241">
          <cell r="A241" t="str">
            <v>QAT3</v>
          </cell>
          <cell r="B241" t="str">
            <v>Premier Transco Shareholder Monitoring</v>
          </cell>
          <cell r="C241">
            <v>0</v>
          </cell>
          <cell r="D241">
            <v>0</v>
          </cell>
          <cell r="E241">
            <v>0</v>
          </cell>
          <cell r="F241">
            <v>0</v>
          </cell>
          <cell r="G241">
            <v>0</v>
          </cell>
          <cell r="H241">
            <v>0</v>
          </cell>
          <cell r="I241">
            <v>0</v>
          </cell>
          <cell r="J241">
            <v>0</v>
          </cell>
          <cell r="L241" t="str">
            <v>QAT3</v>
          </cell>
          <cell r="M241" t="str">
            <v>Premier Transco Shareholder Monitoring</v>
          </cell>
          <cell r="N241">
            <v>0</v>
          </cell>
          <cell r="O241">
            <v>0</v>
          </cell>
          <cell r="P241">
            <v>0</v>
          </cell>
          <cell r="Q241">
            <v>0</v>
          </cell>
          <cell r="R241">
            <v>0</v>
          </cell>
          <cell r="S241">
            <v>0</v>
          </cell>
          <cell r="T241">
            <v>0</v>
          </cell>
          <cell r="U241">
            <v>0</v>
          </cell>
        </row>
        <row r="242">
          <cell r="A242" t="str">
            <v>QAT4</v>
          </cell>
          <cell r="B242" t="str">
            <v>Phoenix Board Representation</v>
          </cell>
          <cell r="C242">
            <v>0</v>
          </cell>
          <cell r="D242">
            <v>-78909.87999999999</v>
          </cell>
          <cell r="E242">
            <v>0</v>
          </cell>
          <cell r="F242">
            <v>0</v>
          </cell>
          <cell r="G242">
            <v>0</v>
          </cell>
          <cell r="H242">
            <v>0</v>
          </cell>
          <cell r="I242">
            <v>0</v>
          </cell>
          <cell r="J242">
            <v>-78909.87999999999</v>
          </cell>
          <cell r="L242" t="str">
            <v>QAT4</v>
          </cell>
          <cell r="M242" t="str">
            <v>Phoenix Board Representation</v>
          </cell>
          <cell r="N242">
            <v>0</v>
          </cell>
          <cell r="O242">
            <v>-226625.3</v>
          </cell>
          <cell r="P242">
            <v>0</v>
          </cell>
          <cell r="Q242">
            <v>0</v>
          </cell>
          <cell r="R242">
            <v>0</v>
          </cell>
          <cell r="S242">
            <v>0</v>
          </cell>
          <cell r="T242">
            <v>0</v>
          </cell>
          <cell r="U242">
            <v>-226625.3</v>
          </cell>
        </row>
        <row r="243">
          <cell r="A243" t="str">
            <v xml:space="preserve">QAT5                </v>
          </cell>
          <cell r="B243" t="str">
            <v>Phoenix Transco Rechargeable Services</v>
          </cell>
          <cell r="C243">
            <v>0</v>
          </cell>
          <cell r="D243">
            <v>0</v>
          </cell>
          <cell r="E243">
            <v>0</v>
          </cell>
          <cell r="F243">
            <v>0</v>
          </cell>
          <cell r="G243">
            <v>0</v>
          </cell>
          <cell r="H243">
            <v>0</v>
          </cell>
          <cell r="I243">
            <v>0</v>
          </cell>
          <cell r="J243">
            <v>0</v>
          </cell>
          <cell r="L243" t="str">
            <v xml:space="preserve">QAT5                </v>
          </cell>
          <cell r="M243" t="str">
            <v>Phoenix Transco Rechargeable Services</v>
          </cell>
          <cell r="N243">
            <v>0</v>
          </cell>
          <cell r="O243">
            <v>0</v>
          </cell>
          <cell r="P243">
            <v>0</v>
          </cell>
          <cell r="Q243">
            <v>0</v>
          </cell>
          <cell r="R243">
            <v>0</v>
          </cell>
          <cell r="S243">
            <v>0</v>
          </cell>
          <cell r="T243">
            <v>0</v>
          </cell>
          <cell r="U243">
            <v>0</v>
          </cell>
        </row>
        <row r="244">
          <cell r="A244" t="str">
            <v>QAT6</v>
          </cell>
          <cell r="B244" t="str">
            <v>Phoenix Transco Shareholder Monitoring</v>
          </cell>
          <cell r="C244">
            <v>0</v>
          </cell>
          <cell r="D244">
            <v>0</v>
          </cell>
          <cell r="E244">
            <v>0</v>
          </cell>
          <cell r="F244">
            <v>0</v>
          </cell>
          <cell r="G244">
            <v>0</v>
          </cell>
          <cell r="H244">
            <v>0</v>
          </cell>
          <cell r="I244">
            <v>0</v>
          </cell>
          <cell r="J244">
            <v>0</v>
          </cell>
          <cell r="L244" t="str">
            <v>QAT6</v>
          </cell>
          <cell r="M244" t="str">
            <v>Phoenix Transco Shareholder Monitoring</v>
          </cell>
          <cell r="N244">
            <v>0</v>
          </cell>
          <cell r="O244">
            <v>0</v>
          </cell>
          <cell r="P244">
            <v>0</v>
          </cell>
          <cell r="Q244">
            <v>0</v>
          </cell>
          <cell r="R244">
            <v>0</v>
          </cell>
          <cell r="S244">
            <v>0</v>
          </cell>
          <cell r="T244">
            <v>0</v>
          </cell>
          <cell r="U244">
            <v>0</v>
          </cell>
        </row>
        <row r="245">
          <cell r="A245" t="str">
            <v>QAT7</v>
          </cell>
          <cell r="B245" t="str">
            <v>Premier Power Board Representation</v>
          </cell>
          <cell r="C245">
            <v>0</v>
          </cell>
          <cell r="D245">
            <v>-196792.78999999998</v>
          </cell>
          <cell r="E245">
            <v>0</v>
          </cell>
          <cell r="F245">
            <v>0</v>
          </cell>
          <cell r="G245">
            <v>0</v>
          </cell>
          <cell r="H245">
            <v>0</v>
          </cell>
          <cell r="I245">
            <v>0</v>
          </cell>
          <cell r="J245">
            <v>-196792.78999999998</v>
          </cell>
          <cell r="L245" t="str">
            <v>QAT7</v>
          </cell>
          <cell r="M245" t="str">
            <v>Premier Power Board Representation</v>
          </cell>
          <cell r="N245">
            <v>0</v>
          </cell>
          <cell r="O245">
            <v>-632942.71</v>
          </cell>
          <cell r="P245">
            <v>0</v>
          </cell>
          <cell r="Q245">
            <v>0</v>
          </cell>
          <cell r="R245">
            <v>0</v>
          </cell>
          <cell r="S245">
            <v>0</v>
          </cell>
          <cell r="T245">
            <v>0</v>
          </cell>
          <cell r="U245">
            <v>-632942.71</v>
          </cell>
        </row>
        <row r="246">
          <cell r="A246" t="str">
            <v>QAT8</v>
          </cell>
          <cell r="B246" t="str">
            <v>Premier Power Rechargeable Services</v>
          </cell>
          <cell r="C246">
            <v>0</v>
          </cell>
          <cell r="D246">
            <v>0</v>
          </cell>
          <cell r="E246">
            <v>0</v>
          </cell>
          <cell r="F246">
            <v>0</v>
          </cell>
          <cell r="G246">
            <v>0</v>
          </cell>
          <cell r="H246">
            <v>0</v>
          </cell>
          <cell r="I246">
            <v>0</v>
          </cell>
          <cell r="J246">
            <v>0</v>
          </cell>
          <cell r="L246" t="str">
            <v>QAT8</v>
          </cell>
          <cell r="M246" t="str">
            <v>Premier Power Rechargeable Services</v>
          </cell>
          <cell r="N246">
            <v>0</v>
          </cell>
          <cell r="O246">
            <v>0</v>
          </cell>
          <cell r="P246">
            <v>0</v>
          </cell>
          <cell r="Q246">
            <v>0</v>
          </cell>
          <cell r="R246">
            <v>0</v>
          </cell>
          <cell r="S246">
            <v>0</v>
          </cell>
          <cell r="T246">
            <v>0</v>
          </cell>
          <cell r="U246">
            <v>0</v>
          </cell>
        </row>
        <row r="247">
          <cell r="A247" t="str">
            <v>QAT9</v>
          </cell>
          <cell r="B247" t="str">
            <v>Premier Power Shareholder Monitoring</v>
          </cell>
          <cell r="C247">
            <v>0</v>
          </cell>
          <cell r="D247">
            <v>0</v>
          </cell>
          <cell r="E247">
            <v>0</v>
          </cell>
          <cell r="F247">
            <v>0</v>
          </cell>
          <cell r="G247">
            <v>0</v>
          </cell>
          <cell r="H247">
            <v>0</v>
          </cell>
          <cell r="I247">
            <v>0</v>
          </cell>
          <cell r="J247">
            <v>0</v>
          </cell>
          <cell r="L247" t="str">
            <v>QAT9</v>
          </cell>
          <cell r="M247" t="str">
            <v>Premier Power Shareholder Monitoring</v>
          </cell>
          <cell r="N247">
            <v>0</v>
          </cell>
          <cell r="O247">
            <v>0</v>
          </cell>
          <cell r="P247">
            <v>0</v>
          </cell>
          <cell r="Q247">
            <v>0</v>
          </cell>
          <cell r="R247">
            <v>0</v>
          </cell>
          <cell r="S247">
            <v>0</v>
          </cell>
          <cell r="T247">
            <v>0</v>
          </cell>
          <cell r="U247">
            <v>0</v>
          </cell>
        </row>
        <row r="248">
          <cell r="A248" t="str">
            <v>QAU1</v>
          </cell>
          <cell r="B248" t="str">
            <v>Seabank Power I - Board Matters</v>
          </cell>
          <cell r="C248">
            <v>0</v>
          </cell>
          <cell r="D248">
            <v>-35478.910000000003</v>
          </cell>
          <cell r="E248">
            <v>0</v>
          </cell>
          <cell r="F248">
            <v>0</v>
          </cell>
          <cell r="G248">
            <v>0</v>
          </cell>
          <cell r="H248">
            <v>0</v>
          </cell>
          <cell r="I248">
            <v>0</v>
          </cell>
          <cell r="J248">
            <v>-35478.910000000003</v>
          </cell>
          <cell r="L248" t="str">
            <v>QAU1</v>
          </cell>
          <cell r="M248" t="str">
            <v>Seabank Power I - Board Matters</v>
          </cell>
          <cell r="N248">
            <v>0</v>
          </cell>
          <cell r="O248">
            <v>-264890.23999999999</v>
          </cell>
          <cell r="P248">
            <v>0</v>
          </cell>
          <cell r="Q248">
            <v>0</v>
          </cell>
          <cell r="R248">
            <v>0</v>
          </cell>
          <cell r="S248">
            <v>0</v>
          </cell>
          <cell r="T248">
            <v>0</v>
          </cell>
          <cell r="U248">
            <v>-264890.23999999999</v>
          </cell>
        </row>
        <row r="249">
          <cell r="A249" t="str">
            <v>QAU2</v>
          </cell>
          <cell r="B249" t="str">
            <v>Seabank Power I - Shareholder</v>
          </cell>
          <cell r="C249">
            <v>0</v>
          </cell>
          <cell r="D249">
            <v>0</v>
          </cell>
          <cell r="E249">
            <v>0</v>
          </cell>
          <cell r="F249">
            <v>0</v>
          </cell>
          <cell r="G249">
            <v>0</v>
          </cell>
          <cell r="H249">
            <v>0</v>
          </cell>
          <cell r="I249">
            <v>0</v>
          </cell>
          <cell r="J249">
            <v>0</v>
          </cell>
          <cell r="L249" t="str">
            <v>QAU2</v>
          </cell>
          <cell r="M249" t="str">
            <v>Seabank Power I - Shareholder</v>
          </cell>
          <cell r="N249">
            <v>0</v>
          </cell>
          <cell r="O249">
            <v>0</v>
          </cell>
          <cell r="P249">
            <v>0</v>
          </cell>
          <cell r="Q249">
            <v>0</v>
          </cell>
          <cell r="R249">
            <v>0</v>
          </cell>
          <cell r="S249">
            <v>0</v>
          </cell>
          <cell r="T249">
            <v>0</v>
          </cell>
          <cell r="U249">
            <v>0</v>
          </cell>
        </row>
        <row r="250">
          <cell r="A250" t="str">
            <v>QAU3</v>
          </cell>
          <cell r="B250" t="str">
            <v>Seabank Power I - Rechargeable Services</v>
          </cell>
          <cell r="C250">
            <v>0</v>
          </cell>
          <cell r="D250">
            <v>0</v>
          </cell>
          <cell r="E250">
            <v>0</v>
          </cell>
          <cell r="F250">
            <v>0</v>
          </cell>
          <cell r="G250">
            <v>0</v>
          </cell>
          <cell r="H250">
            <v>0</v>
          </cell>
          <cell r="I250">
            <v>0</v>
          </cell>
          <cell r="J250">
            <v>0</v>
          </cell>
          <cell r="L250" t="str">
            <v>QAU3</v>
          </cell>
          <cell r="M250" t="str">
            <v>Seabank Power I - Rechargeable Services</v>
          </cell>
          <cell r="N250">
            <v>0</v>
          </cell>
          <cell r="O250">
            <v>0</v>
          </cell>
          <cell r="P250">
            <v>0</v>
          </cell>
          <cell r="Q250">
            <v>0</v>
          </cell>
          <cell r="R250">
            <v>0</v>
          </cell>
          <cell r="S250">
            <v>0</v>
          </cell>
          <cell r="T250">
            <v>0</v>
          </cell>
          <cell r="U250">
            <v>0</v>
          </cell>
        </row>
        <row r="251">
          <cell r="A251" t="str">
            <v>QAU4</v>
          </cell>
          <cell r="B251" t="str">
            <v>Seabank Power II - Rechargeable Services</v>
          </cell>
          <cell r="C251">
            <v>0</v>
          </cell>
          <cell r="D251">
            <v>0</v>
          </cell>
          <cell r="E251">
            <v>0</v>
          </cell>
          <cell r="F251">
            <v>0</v>
          </cell>
          <cell r="G251">
            <v>0</v>
          </cell>
          <cell r="H251">
            <v>0</v>
          </cell>
          <cell r="I251">
            <v>0</v>
          </cell>
          <cell r="J251">
            <v>0</v>
          </cell>
          <cell r="L251" t="str">
            <v>QAU4</v>
          </cell>
          <cell r="M251" t="str">
            <v>Seabank Power II - Rechargeable Services</v>
          </cell>
          <cell r="N251">
            <v>0</v>
          </cell>
          <cell r="O251">
            <v>0</v>
          </cell>
          <cell r="P251">
            <v>0</v>
          </cell>
          <cell r="Q251">
            <v>0</v>
          </cell>
          <cell r="R251">
            <v>0</v>
          </cell>
          <cell r="S251">
            <v>0</v>
          </cell>
          <cell r="T251">
            <v>0</v>
          </cell>
          <cell r="U251">
            <v>0</v>
          </cell>
        </row>
        <row r="252">
          <cell r="A252" t="str">
            <v>QAU5</v>
          </cell>
          <cell r="B252" t="str">
            <v>Gujarat Gas</v>
          </cell>
          <cell r="C252">
            <v>0</v>
          </cell>
          <cell r="D252">
            <v>0</v>
          </cell>
          <cell r="E252">
            <v>0</v>
          </cell>
          <cell r="F252">
            <v>-206432.25</v>
          </cell>
          <cell r="G252">
            <v>0</v>
          </cell>
          <cell r="H252">
            <v>0</v>
          </cell>
          <cell r="I252">
            <v>0</v>
          </cell>
          <cell r="J252">
            <v>-206432.25</v>
          </cell>
          <cell r="L252" t="str">
            <v>QAU5</v>
          </cell>
          <cell r="M252" t="str">
            <v>Gujarat Gas</v>
          </cell>
          <cell r="N252">
            <v>0</v>
          </cell>
          <cell r="O252">
            <v>0</v>
          </cell>
          <cell r="P252">
            <v>0</v>
          </cell>
          <cell r="Q252">
            <v>-763450.96</v>
          </cell>
          <cell r="R252">
            <v>0</v>
          </cell>
          <cell r="S252">
            <v>0</v>
          </cell>
          <cell r="T252">
            <v>0</v>
          </cell>
          <cell r="U252">
            <v>-763450.96</v>
          </cell>
        </row>
        <row r="253">
          <cell r="A253" t="str">
            <v>QAU6</v>
          </cell>
          <cell r="B253" t="str">
            <v>Interconnector - Asset</v>
          </cell>
          <cell r="C253">
            <v>0</v>
          </cell>
          <cell r="D253">
            <v>1302.6600000000001</v>
          </cell>
          <cell r="E253">
            <v>0</v>
          </cell>
          <cell r="F253">
            <v>0</v>
          </cell>
          <cell r="G253">
            <v>0</v>
          </cell>
          <cell r="H253">
            <v>0</v>
          </cell>
          <cell r="I253">
            <v>0</v>
          </cell>
          <cell r="J253">
            <v>1302.6600000000001</v>
          </cell>
          <cell r="L253" t="str">
            <v>QAU6</v>
          </cell>
          <cell r="M253" t="str">
            <v>Interconnector - Asset</v>
          </cell>
          <cell r="N253">
            <v>0</v>
          </cell>
          <cell r="O253">
            <v>-169869.47</v>
          </cell>
          <cell r="P253">
            <v>0</v>
          </cell>
          <cell r="Q253">
            <v>0</v>
          </cell>
          <cell r="R253">
            <v>0</v>
          </cell>
          <cell r="S253">
            <v>0</v>
          </cell>
          <cell r="T253">
            <v>0</v>
          </cell>
          <cell r="U253">
            <v>-169869.47</v>
          </cell>
        </row>
        <row r="254">
          <cell r="A254" t="str">
            <v>QAU7</v>
          </cell>
          <cell r="B254" t="str">
            <v>Interconnector Board Representation</v>
          </cell>
          <cell r="C254">
            <v>0</v>
          </cell>
          <cell r="D254">
            <v>0</v>
          </cell>
          <cell r="E254">
            <v>0</v>
          </cell>
          <cell r="F254">
            <v>0</v>
          </cell>
          <cell r="G254">
            <v>0</v>
          </cell>
          <cell r="H254">
            <v>0</v>
          </cell>
          <cell r="I254">
            <v>0</v>
          </cell>
          <cell r="J254">
            <v>0</v>
          </cell>
          <cell r="L254" t="str">
            <v>QAU7</v>
          </cell>
          <cell r="M254" t="str">
            <v>Interconnector Board Representation</v>
          </cell>
          <cell r="N254">
            <v>0</v>
          </cell>
          <cell r="O254">
            <v>0</v>
          </cell>
          <cell r="P254">
            <v>0</v>
          </cell>
          <cell r="Q254">
            <v>0</v>
          </cell>
          <cell r="R254">
            <v>0</v>
          </cell>
          <cell r="S254">
            <v>0</v>
          </cell>
          <cell r="T254">
            <v>0</v>
          </cell>
          <cell r="U254">
            <v>0</v>
          </cell>
        </row>
        <row r="255">
          <cell r="A255" t="str">
            <v>QAV2</v>
          </cell>
          <cell r="B255" t="str">
            <v>Citigen PIA</v>
          </cell>
          <cell r="C255">
            <v>0</v>
          </cell>
          <cell r="D255">
            <v>0</v>
          </cell>
          <cell r="E255">
            <v>0</v>
          </cell>
          <cell r="F255">
            <v>0</v>
          </cell>
          <cell r="G255">
            <v>0</v>
          </cell>
          <cell r="H255">
            <v>0</v>
          </cell>
          <cell r="I255">
            <v>0</v>
          </cell>
          <cell r="J255">
            <v>0</v>
          </cell>
          <cell r="L255" t="str">
            <v>QAV2</v>
          </cell>
          <cell r="M255" t="str">
            <v>Citigen PIA</v>
          </cell>
          <cell r="N255">
            <v>0</v>
          </cell>
          <cell r="O255">
            <v>0</v>
          </cell>
          <cell r="P255">
            <v>0</v>
          </cell>
          <cell r="Q255">
            <v>0</v>
          </cell>
          <cell r="R255">
            <v>0</v>
          </cell>
          <cell r="S255">
            <v>0</v>
          </cell>
          <cell r="T255">
            <v>0</v>
          </cell>
          <cell r="U255">
            <v>0</v>
          </cell>
        </row>
        <row r="256">
          <cell r="A256" t="str">
            <v>QAV3</v>
          </cell>
          <cell r="B256" t="str">
            <v>Interconnector Shipping Capacity - UK + Belgian Operations</v>
          </cell>
          <cell r="C256">
            <v>0</v>
          </cell>
          <cell r="D256">
            <v>-1383539.2200000002</v>
          </cell>
          <cell r="E256">
            <v>0</v>
          </cell>
          <cell r="F256">
            <v>0</v>
          </cell>
          <cell r="G256">
            <v>0</v>
          </cell>
          <cell r="H256">
            <v>0</v>
          </cell>
          <cell r="I256">
            <v>0</v>
          </cell>
          <cell r="J256">
            <v>-1383539.2200000002</v>
          </cell>
          <cell r="L256" t="str">
            <v>QAV3</v>
          </cell>
          <cell r="M256" t="str">
            <v>Interconnector Shipping Capacity - UK + Belgian Operations</v>
          </cell>
          <cell r="N256">
            <v>0</v>
          </cell>
          <cell r="O256">
            <v>-8776893.7400000002</v>
          </cell>
          <cell r="P256">
            <v>0</v>
          </cell>
          <cell r="Q256">
            <v>0</v>
          </cell>
          <cell r="R256">
            <v>0</v>
          </cell>
          <cell r="S256">
            <v>0</v>
          </cell>
          <cell r="T256">
            <v>0</v>
          </cell>
          <cell r="U256">
            <v>-8776893.7400000002</v>
          </cell>
        </row>
        <row r="257">
          <cell r="A257" t="str">
            <v>QAV4</v>
          </cell>
          <cell r="B257" t="str">
            <v>Interconnector Shipping Capacity - Capacity Sales</v>
          </cell>
          <cell r="C257">
            <v>0</v>
          </cell>
          <cell r="D257">
            <v>0</v>
          </cell>
          <cell r="E257">
            <v>0</v>
          </cell>
          <cell r="F257">
            <v>0</v>
          </cell>
          <cell r="G257">
            <v>0</v>
          </cell>
          <cell r="H257">
            <v>0</v>
          </cell>
          <cell r="I257">
            <v>0</v>
          </cell>
          <cell r="J257">
            <v>0</v>
          </cell>
          <cell r="L257" t="str">
            <v>QAV4</v>
          </cell>
          <cell r="M257" t="str">
            <v>Interconnector Shipping Capacity - Capacity Sales</v>
          </cell>
          <cell r="N257">
            <v>0</v>
          </cell>
          <cell r="O257">
            <v>0</v>
          </cell>
          <cell r="P257">
            <v>0</v>
          </cell>
          <cell r="Q257">
            <v>0</v>
          </cell>
          <cell r="R257">
            <v>0</v>
          </cell>
          <cell r="S257">
            <v>0</v>
          </cell>
          <cell r="T257">
            <v>0</v>
          </cell>
          <cell r="U257">
            <v>0</v>
          </cell>
        </row>
        <row r="258">
          <cell r="A258" t="str">
            <v>QAV5</v>
          </cell>
          <cell r="B258" t="str">
            <v>Interconnector Shipping Capacity - Investment/Project Development</v>
          </cell>
          <cell r="C258">
            <v>0</v>
          </cell>
          <cell r="D258">
            <v>0</v>
          </cell>
          <cell r="E258">
            <v>0</v>
          </cell>
          <cell r="F258">
            <v>0</v>
          </cell>
          <cell r="G258">
            <v>0</v>
          </cell>
          <cell r="H258">
            <v>0</v>
          </cell>
          <cell r="I258">
            <v>0</v>
          </cell>
          <cell r="J258">
            <v>0</v>
          </cell>
          <cell r="L258" t="str">
            <v>QAV5</v>
          </cell>
          <cell r="M258" t="str">
            <v>Interconnector Shipping Capacity - Investment/Project Development</v>
          </cell>
          <cell r="N258">
            <v>0</v>
          </cell>
          <cell r="O258">
            <v>0</v>
          </cell>
          <cell r="P258">
            <v>0</v>
          </cell>
          <cell r="Q258">
            <v>0</v>
          </cell>
          <cell r="R258">
            <v>0</v>
          </cell>
          <cell r="S258">
            <v>0</v>
          </cell>
          <cell r="T258">
            <v>0</v>
          </cell>
          <cell r="U258">
            <v>0</v>
          </cell>
        </row>
        <row r="259">
          <cell r="A259" t="str">
            <v>QAV6</v>
          </cell>
          <cell r="B259" t="str">
            <v>BGES Board Representation</v>
          </cell>
          <cell r="C259">
            <v>0</v>
          </cell>
          <cell r="D259">
            <v>0</v>
          </cell>
          <cell r="E259">
            <v>0</v>
          </cell>
          <cell r="F259">
            <v>0</v>
          </cell>
          <cell r="G259">
            <v>0</v>
          </cell>
          <cell r="H259">
            <v>0</v>
          </cell>
          <cell r="I259">
            <v>0</v>
          </cell>
          <cell r="J259">
            <v>0</v>
          </cell>
          <cell r="L259" t="str">
            <v>QAV6</v>
          </cell>
          <cell r="M259" t="str">
            <v>BGES Board Representation</v>
          </cell>
          <cell r="N259">
            <v>0</v>
          </cell>
          <cell r="O259">
            <v>0</v>
          </cell>
          <cell r="P259">
            <v>0</v>
          </cell>
          <cell r="Q259">
            <v>0</v>
          </cell>
          <cell r="R259">
            <v>0</v>
          </cell>
          <cell r="S259">
            <v>0</v>
          </cell>
          <cell r="T259">
            <v>0</v>
          </cell>
          <cell r="U259">
            <v>0</v>
          </cell>
        </row>
        <row r="260">
          <cell r="A260" t="str">
            <v>QAV7</v>
          </cell>
          <cell r="B260" t="str">
            <v>FGP Corp 1000MW</v>
          </cell>
          <cell r="C260">
            <v>2457.19</v>
          </cell>
          <cell r="D260">
            <v>0</v>
          </cell>
          <cell r="E260">
            <v>0</v>
          </cell>
          <cell r="F260">
            <v>0</v>
          </cell>
          <cell r="G260">
            <v>0</v>
          </cell>
          <cell r="H260">
            <v>0</v>
          </cell>
          <cell r="I260">
            <v>0</v>
          </cell>
          <cell r="J260">
            <v>2457.19</v>
          </cell>
          <cell r="L260" t="str">
            <v>QAV7</v>
          </cell>
          <cell r="M260" t="str">
            <v>FGP Corp 1000MW</v>
          </cell>
          <cell r="N260">
            <v>-238493.55</v>
          </cell>
          <cell r="O260">
            <v>0</v>
          </cell>
          <cell r="P260">
            <v>0</v>
          </cell>
          <cell r="Q260">
            <v>0</v>
          </cell>
          <cell r="R260">
            <v>0</v>
          </cell>
          <cell r="S260">
            <v>0</v>
          </cell>
          <cell r="T260">
            <v>0</v>
          </cell>
          <cell r="U260">
            <v>-238493.55</v>
          </cell>
        </row>
        <row r="261">
          <cell r="A261" t="str">
            <v>QAV8</v>
          </cell>
          <cell r="B261" t="str">
            <v>Comgas Shareholder</v>
          </cell>
          <cell r="C261">
            <v>0</v>
          </cell>
          <cell r="D261">
            <v>0</v>
          </cell>
          <cell r="E261">
            <v>0</v>
          </cell>
          <cell r="F261">
            <v>0</v>
          </cell>
          <cell r="G261">
            <v>0</v>
          </cell>
          <cell r="H261">
            <v>0</v>
          </cell>
          <cell r="I261">
            <v>-39744.18</v>
          </cell>
          <cell r="J261">
            <v>-39744.18</v>
          </cell>
          <cell r="L261" t="str">
            <v>QAV8</v>
          </cell>
          <cell r="M261" t="str">
            <v>Comgas Shareholder</v>
          </cell>
          <cell r="N261">
            <v>0</v>
          </cell>
          <cell r="O261">
            <v>0</v>
          </cell>
          <cell r="P261">
            <v>0</v>
          </cell>
          <cell r="Q261">
            <v>0</v>
          </cell>
          <cell r="R261">
            <v>0</v>
          </cell>
          <cell r="S261">
            <v>0</v>
          </cell>
          <cell r="T261">
            <v>-451317.87</v>
          </cell>
          <cell r="U261">
            <v>-451317.87</v>
          </cell>
        </row>
        <row r="262">
          <cell r="A262" t="str">
            <v>QAV9</v>
          </cell>
          <cell r="B262" t="str">
            <v>Comgas Rechargeable</v>
          </cell>
          <cell r="C262">
            <v>0</v>
          </cell>
          <cell r="D262">
            <v>0</v>
          </cell>
          <cell r="E262">
            <v>0</v>
          </cell>
          <cell r="F262">
            <v>0</v>
          </cell>
          <cell r="G262">
            <v>0</v>
          </cell>
          <cell r="H262">
            <v>0</v>
          </cell>
          <cell r="I262">
            <v>0</v>
          </cell>
          <cell r="J262">
            <v>0</v>
          </cell>
          <cell r="L262" t="str">
            <v>QAV9</v>
          </cell>
          <cell r="M262" t="str">
            <v>Comgas Rechargeable</v>
          </cell>
          <cell r="N262">
            <v>0</v>
          </cell>
          <cell r="O262">
            <v>0</v>
          </cell>
          <cell r="P262">
            <v>0</v>
          </cell>
          <cell r="Q262">
            <v>0</v>
          </cell>
          <cell r="R262">
            <v>0</v>
          </cell>
          <cell r="S262">
            <v>0</v>
          </cell>
          <cell r="T262">
            <v>18235.75</v>
          </cell>
          <cell r="U262">
            <v>18235.75</v>
          </cell>
        </row>
        <row r="263">
          <cell r="A263" t="str">
            <v>QAW1</v>
          </cell>
          <cell r="B263" t="str">
            <v>Seabank Phase 1 Reneg</v>
          </cell>
          <cell r="C263">
            <v>0</v>
          </cell>
          <cell r="D263">
            <v>0</v>
          </cell>
          <cell r="E263">
            <v>0</v>
          </cell>
          <cell r="F263">
            <v>0</v>
          </cell>
          <cell r="G263">
            <v>0</v>
          </cell>
          <cell r="H263">
            <v>0</v>
          </cell>
          <cell r="I263">
            <v>0</v>
          </cell>
          <cell r="J263">
            <v>0</v>
          </cell>
          <cell r="L263" t="str">
            <v>QAW1</v>
          </cell>
          <cell r="M263" t="str">
            <v>Seabank Phase 1 Reneg</v>
          </cell>
          <cell r="N263">
            <v>0</v>
          </cell>
          <cell r="O263">
            <v>0</v>
          </cell>
          <cell r="P263">
            <v>0</v>
          </cell>
          <cell r="Q263">
            <v>0</v>
          </cell>
          <cell r="R263">
            <v>0</v>
          </cell>
          <cell r="S263">
            <v>0</v>
          </cell>
          <cell r="T263">
            <v>0</v>
          </cell>
          <cell r="U263">
            <v>0</v>
          </cell>
        </row>
        <row r="264">
          <cell r="A264" t="str">
            <v>QAW2</v>
          </cell>
          <cell r="B264" t="str">
            <v>FG Royalty to GVA</v>
          </cell>
          <cell r="C264">
            <v>0</v>
          </cell>
          <cell r="D264">
            <v>0</v>
          </cell>
          <cell r="E264">
            <v>0</v>
          </cell>
          <cell r="F264">
            <v>0</v>
          </cell>
          <cell r="G264">
            <v>0</v>
          </cell>
          <cell r="H264">
            <v>0</v>
          </cell>
          <cell r="I264">
            <v>0</v>
          </cell>
          <cell r="J264">
            <v>0</v>
          </cell>
          <cell r="L264" t="str">
            <v>QAW2</v>
          </cell>
          <cell r="M264" t="str">
            <v>FG Royalty to GVA</v>
          </cell>
          <cell r="N264">
            <v>0</v>
          </cell>
          <cell r="O264">
            <v>0</v>
          </cell>
          <cell r="P264">
            <v>0</v>
          </cell>
          <cell r="Q264">
            <v>0</v>
          </cell>
          <cell r="R264">
            <v>0</v>
          </cell>
          <cell r="S264">
            <v>0</v>
          </cell>
          <cell r="T264">
            <v>0</v>
          </cell>
          <cell r="U264">
            <v>0</v>
          </cell>
        </row>
        <row r="265">
          <cell r="A265" t="str">
            <v>QAW3</v>
          </cell>
          <cell r="B265" t="str">
            <v>Wingas Asset Man</v>
          </cell>
          <cell r="C265">
            <v>0</v>
          </cell>
          <cell r="D265">
            <v>-10408.11</v>
          </cell>
          <cell r="E265">
            <v>0</v>
          </cell>
          <cell r="F265">
            <v>0</v>
          </cell>
          <cell r="G265">
            <v>0</v>
          </cell>
          <cell r="H265">
            <v>0</v>
          </cell>
          <cell r="I265">
            <v>0</v>
          </cell>
          <cell r="J265">
            <v>-10408.11</v>
          </cell>
          <cell r="L265" t="str">
            <v>QAW3</v>
          </cell>
          <cell r="M265" t="str">
            <v>Wingas Asset Man</v>
          </cell>
          <cell r="N265">
            <v>0</v>
          </cell>
          <cell r="O265">
            <v>-408174.64</v>
          </cell>
          <cell r="P265">
            <v>0</v>
          </cell>
          <cell r="Q265">
            <v>0</v>
          </cell>
          <cell r="R265">
            <v>0</v>
          </cell>
          <cell r="S265">
            <v>0</v>
          </cell>
          <cell r="T265">
            <v>0</v>
          </cell>
          <cell r="U265">
            <v>-408174.64</v>
          </cell>
        </row>
        <row r="266">
          <cell r="A266" t="str">
            <v>QAW4</v>
          </cell>
          <cell r="B266" t="str">
            <v>Brokerage Income Fee</v>
          </cell>
          <cell r="C266">
            <v>0</v>
          </cell>
          <cell r="D266">
            <v>0</v>
          </cell>
          <cell r="E266">
            <v>0</v>
          </cell>
          <cell r="F266">
            <v>0</v>
          </cell>
          <cell r="G266">
            <v>0</v>
          </cell>
          <cell r="H266">
            <v>0</v>
          </cell>
          <cell r="I266">
            <v>421817.27</v>
          </cell>
          <cell r="J266">
            <v>421817.27</v>
          </cell>
          <cell r="L266" t="str">
            <v>QAW4</v>
          </cell>
          <cell r="M266" t="str">
            <v>Brokerage Income Fee</v>
          </cell>
          <cell r="N266">
            <v>0</v>
          </cell>
          <cell r="O266">
            <v>0</v>
          </cell>
          <cell r="P266">
            <v>0</v>
          </cell>
          <cell r="Q266">
            <v>0</v>
          </cell>
          <cell r="R266">
            <v>0</v>
          </cell>
          <cell r="S266">
            <v>0</v>
          </cell>
          <cell r="T266">
            <v>4725425.3099999996</v>
          </cell>
          <cell r="U266">
            <v>4725425.3099999996</v>
          </cell>
        </row>
        <row r="267">
          <cell r="A267" t="str">
            <v>QCD2</v>
          </cell>
          <cell r="B267" t="str">
            <v>Shell (Peru) Camisea</v>
          </cell>
          <cell r="C267">
            <v>0</v>
          </cell>
          <cell r="D267">
            <v>0</v>
          </cell>
          <cell r="E267">
            <v>0</v>
          </cell>
          <cell r="F267">
            <v>0</v>
          </cell>
          <cell r="G267">
            <v>0</v>
          </cell>
          <cell r="H267">
            <v>0</v>
          </cell>
          <cell r="I267">
            <v>0</v>
          </cell>
          <cell r="J267">
            <v>0</v>
          </cell>
          <cell r="L267" t="str">
            <v>QCD2</v>
          </cell>
          <cell r="M267" t="str">
            <v>Shell (Peru) Camisea</v>
          </cell>
          <cell r="N267">
            <v>0</v>
          </cell>
          <cell r="O267">
            <v>0</v>
          </cell>
          <cell r="P267">
            <v>0</v>
          </cell>
          <cell r="Q267">
            <v>0</v>
          </cell>
          <cell r="R267">
            <v>0</v>
          </cell>
          <cell r="S267">
            <v>0</v>
          </cell>
          <cell r="T267">
            <v>0</v>
          </cell>
          <cell r="U267">
            <v>0</v>
          </cell>
        </row>
        <row r="268">
          <cell r="A268" t="str">
            <v>QCD3</v>
          </cell>
          <cell r="B268" t="str">
            <v>Egypt Gas Master Plan</v>
          </cell>
          <cell r="C268">
            <v>0</v>
          </cell>
          <cell r="D268">
            <v>0</v>
          </cell>
          <cell r="E268">
            <v>0</v>
          </cell>
          <cell r="F268">
            <v>0</v>
          </cell>
          <cell r="G268">
            <v>0</v>
          </cell>
          <cell r="H268">
            <v>0</v>
          </cell>
          <cell r="I268">
            <v>0</v>
          </cell>
          <cell r="J268">
            <v>0</v>
          </cell>
          <cell r="L268" t="str">
            <v>QCD3</v>
          </cell>
          <cell r="M268" t="str">
            <v>Egypt Gas Master Plan</v>
          </cell>
          <cell r="N268">
            <v>0</v>
          </cell>
          <cell r="O268">
            <v>0</v>
          </cell>
          <cell r="P268">
            <v>0</v>
          </cell>
          <cell r="Q268">
            <v>0</v>
          </cell>
          <cell r="R268">
            <v>0</v>
          </cell>
          <cell r="S268">
            <v>0</v>
          </cell>
          <cell r="T268">
            <v>0</v>
          </cell>
          <cell r="U268">
            <v>0</v>
          </cell>
        </row>
        <row r="269">
          <cell r="A269" t="str">
            <v>QCD4</v>
          </cell>
          <cell r="B269" t="str">
            <v>PGN/ODA Twinning</v>
          </cell>
          <cell r="C269">
            <v>0</v>
          </cell>
          <cell r="D269">
            <v>0</v>
          </cell>
          <cell r="E269">
            <v>0</v>
          </cell>
          <cell r="F269">
            <v>0</v>
          </cell>
          <cell r="G269">
            <v>0</v>
          </cell>
          <cell r="H269">
            <v>0</v>
          </cell>
          <cell r="I269">
            <v>0</v>
          </cell>
          <cell r="J269">
            <v>0</v>
          </cell>
          <cell r="L269" t="str">
            <v>QCD4</v>
          </cell>
          <cell r="M269" t="str">
            <v>PGN/ODA Twinning</v>
          </cell>
          <cell r="N269">
            <v>0</v>
          </cell>
          <cell r="O269">
            <v>0</v>
          </cell>
          <cell r="P269">
            <v>0</v>
          </cell>
          <cell r="Q269">
            <v>0</v>
          </cell>
          <cell r="R269">
            <v>0</v>
          </cell>
          <cell r="S269">
            <v>0</v>
          </cell>
          <cell r="T269">
            <v>0</v>
          </cell>
          <cell r="U269">
            <v>0</v>
          </cell>
        </row>
        <row r="270">
          <cell r="A270" t="str">
            <v>QCD5</v>
          </cell>
          <cell r="B270" t="str">
            <v>PGN/World Bank</v>
          </cell>
          <cell r="C270">
            <v>0</v>
          </cell>
          <cell r="D270">
            <v>0</v>
          </cell>
          <cell r="E270">
            <v>0</v>
          </cell>
          <cell r="F270">
            <v>0</v>
          </cell>
          <cell r="G270">
            <v>0</v>
          </cell>
          <cell r="H270">
            <v>0</v>
          </cell>
          <cell r="I270">
            <v>0</v>
          </cell>
          <cell r="J270">
            <v>0</v>
          </cell>
          <cell r="L270" t="str">
            <v>QCD5</v>
          </cell>
          <cell r="M270" t="str">
            <v>PGN/World Bank</v>
          </cell>
          <cell r="N270">
            <v>0</v>
          </cell>
          <cell r="O270">
            <v>0</v>
          </cell>
          <cell r="P270">
            <v>0</v>
          </cell>
          <cell r="Q270">
            <v>0</v>
          </cell>
          <cell r="R270">
            <v>0</v>
          </cell>
          <cell r="S270">
            <v>0</v>
          </cell>
          <cell r="T270">
            <v>0</v>
          </cell>
          <cell r="U270">
            <v>0</v>
          </cell>
        </row>
        <row r="271">
          <cell r="A271" t="str">
            <v>QCD7</v>
          </cell>
          <cell r="B271" t="str">
            <v>SSGC Training (Pakistan)</v>
          </cell>
          <cell r="C271">
            <v>0</v>
          </cell>
          <cell r="D271">
            <v>0</v>
          </cell>
          <cell r="E271">
            <v>0</v>
          </cell>
          <cell r="F271">
            <v>0</v>
          </cell>
          <cell r="G271">
            <v>0</v>
          </cell>
          <cell r="H271">
            <v>0</v>
          </cell>
          <cell r="I271">
            <v>0</v>
          </cell>
          <cell r="J271">
            <v>0</v>
          </cell>
          <cell r="L271" t="str">
            <v>QCD7</v>
          </cell>
          <cell r="M271" t="str">
            <v>SSGC Training (Pakistan)</v>
          </cell>
          <cell r="N271">
            <v>0</v>
          </cell>
          <cell r="O271">
            <v>0</v>
          </cell>
          <cell r="P271">
            <v>0</v>
          </cell>
          <cell r="Q271">
            <v>0</v>
          </cell>
          <cell r="R271">
            <v>0</v>
          </cell>
          <cell r="S271">
            <v>0</v>
          </cell>
          <cell r="T271">
            <v>0</v>
          </cell>
          <cell r="U271">
            <v>0</v>
          </cell>
        </row>
        <row r="272">
          <cell r="A272" t="str">
            <v>QCD9</v>
          </cell>
          <cell r="B272" t="str">
            <v>Iran/Pakistan Pipeline</v>
          </cell>
          <cell r="C272">
            <v>0</v>
          </cell>
          <cell r="D272">
            <v>0</v>
          </cell>
          <cell r="E272">
            <v>0</v>
          </cell>
          <cell r="F272">
            <v>0</v>
          </cell>
          <cell r="G272">
            <v>0</v>
          </cell>
          <cell r="H272">
            <v>0</v>
          </cell>
          <cell r="I272">
            <v>0</v>
          </cell>
          <cell r="J272">
            <v>0</v>
          </cell>
          <cell r="L272" t="str">
            <v>QCD9</v>
          </cell>
          <cell r="M272" t="str">
            <v>Iran/Pakistan Pipeline</v>
          </cell>
          <cell r="N272">
            <v>0</v>
          </cell>
          <cell r="O272">
            <v>0</v>
          </cell>
          <cell r="P272">
            <v>0</v>
          </cell>
          <cell r="Q272">
            <v>0</v>
          </cell>
          <cell r="R272">
            <v>0</v>
          </cell>
          <cell r="S272">
            <v>0</v>
          </cell>
          <cell r="T272">
            <v>0</v>
          </cell>
          <cell r="U272">
            <v>0</v>
          </cell>
        </row>
        <row r="273">
          <cell r="A273" t="str">
            <v>QCE1</v>
          </cell>
          <cell r="B273" t="str">
            <v>Seabank PCS</v>
          </cell>
          <cell r="C273">
            <v>0</v>
          </cell>
          <cell r="D273">
            <v>0</v>
          </cell>
          <cell r="E273">
            <v>0</v>
          </cell>
          <cell r="F273">
            <v>0</v>
          </cell>
          <cell r="G273">
            <v>0</v>
          </cell>
          <cell r="H273">
            <v>0</v>
          </cell>
          <cell r="I273">
            <v>0</v>
          </cell>
          <cell r="J273">
            <v>0</v>
          </cell>
          <cell r="L273" t="str">
            <v>QCE1</v>
          </cell>
          <cell r="M273" t="str">
            <v>Seabank PCS</v>
          </cell>
          <cell r="N273">
            <v>0</v>
          </cell>
          <cell r="O273">
            <v>0</v>
          </cell>
          <cell r="P273">
            <v>0</v>
          </cell>
          <cell r="Q273">
            <v>0</v>
          </cell>
          <cell r="R273">
            <v>0</v>
          </cell>
          <cell r="S273">
            <v>0</v>
          </cell>
          <cell r="T273">
            <v>0</v>
          </cell>
          <cell r="U273">
            <v>0</v>
          </cell>
        </row>
        <row r="274">
          <cell r="A274" t="str">
            <v>QCE4</v>
          </cell>
          <cell r="B274" t="str">
            <v>Kazakhstan Gas Market Development</v>
          </cell>
          <cell r="C274">
            <v>0</v>
          </cell>
          <cell r="D274">
            <v>0</v>
          </cell>
          <cell r="E274">
            <v>0</v>
          </cell>
          <cell r="F274">
            <v>0</v>
          </cell>
          <cell r="G274">
            <v>0</v>
          </cell>
          <cell r="H274">
            <v>0</v>
          </cell>
          <cell r="I274">
            <v>0</v>
          </cell>
          <cell r="J274">
            <v>0</v>
          </cell>
          <cell r="L274" t="str">
            <v>QCE4</v>
          </cell>
          <cell r="M274" t="str">
            <v>Kazakhstan Gas Market Development</v>
          </cell>
          <cell r="N274">
            <v>0</v>
          </cell>
          <cell r="O274">
            <v>0</v>
          </cell>
          <cell r="P274">
            <v>0</v>
          </cell>
          <cell r="Q274">
            <v>0</v>
          </cell>
          <cell r="R274">
            <v>0</v>
          </cell>
          <cell r="S274">
            <v>0</v>
          </cell>
          <cell r="T274">
            <v>0</v>
          </cell>
          <cell r="U274">
            <v>0</v>
          </cell>
        </row>
        <row r="275">
          <cell r="A275" t="str">
            <v>QCE8</v>
          </cell>
          <cell r="B275" t="str">
            <v>Wingas</v>
          </cell>
          <cell r="C275">
            <v>0</v>
          </cell>
          <cell r="D275">
            <v>0</v>
          </cell>
          <cell r="E275">
            <v>0</v>
          </cell>
          <cell r="F275">
            <v>0</v>
          </cell>
          <cell r="G275">
            <v>0</v>
          </cell>
          <cell r="H275">
            <v>0</v>
          </cell>
          <cell r="I275">
            <v>0</v>
          </cell>
          <cell r="J275">
            <v>0</v>
          </cell>
          <cell r="L275" t="str">
            <v>QCE8</v>
          </cell>
          <cell r="M275" t="str">
            <v>Wingas</v>
          </cell>
          <cell r="N275">
            <v>0</v>
          </cell>
          <cell r="O275">
            <v>0</v>
          </cell>
          <cell r="P275">
            <v>0</v>
          </cell>
          <cell r="Q275">
            <v>0</v>
          </cell>
          <cell r="R275">
            <v>0</v>
          </cell>
          <cell r="S275">
            <v>0</v>
          </cell>
          <cell r="T275">
            <v>0</v>
          </cell>
          <cell r="U275">
            <v>0</v>
          </cell>
        </row>
        <row r="276">
          <cell r="A276" t="str">
            <v>QCE9</v>
          </cell>
          <cell r="B276" t="str">
            <v>TSA : BG/NVGC</v>
          </cell>
          <cell r="C276">
            <v>0</v>
          </cell>
          <cell r="D276">
            <v>0</v>
          </cell>
          <cell r="E276">
            <v>0</v>
          </cell>
          <cell r="F276">
            <v>0</v>
          </cell>
          <cell r="G276">
            <v>0</v>
          </cell>
          <cell r="H276">
            <v>0</v>
          </cell>
          <cell r="I276">
            <v>0</v>
          </cell>
          <cell r="J276">
            <v>0</v>
          </cell>
          <cell r="L276" t="str">
            <v>QCE9</v>
          </cell>
          <cell r="M276" t="str">
            <v>TSA : BG/NVGC</v>
          </cell>
          <cell r="N276">
            <v>0</v>
          </cell>
          <cell r="O276">
            <v>0</v>
          </cell>
          <cell r="P276">
            <v>0</v>
          </cell>
          <cell r="Q276">
            <v>0</v>
          </cell>
          <cell r="R276">
            <v>0</v>
          </cell>
          <cell r="S276">
            <v>0</v>
          </cell>
          <cell r="T276">
            <v>0</v>
          </cell>
          <cell r="U276">
            <v>0</v>
          </cell>
        </row>
        <row r="277">
          <cell r="A277" t="str">
            <v xml:space="preserve">QCF1                </v>
          </cell>
          <cell r="B277" t="str">
            <v>MSA: BG/NVGC</v>
          </cell>
          <cell r="C277">
            <v>0</v>
          </cell>
          <cell r="D277">
            <v>0</v>
          </cell>
          <cell r="E277">
            <v>0</v>
          </cell>
          <cell r="F277">
            <v>0</v>
          </cell>
          <cell r="G277">
            <v>0</v>
          </cell>
          <cell r="H277">
            <v>0</v>
          </cell>
          <cell r="I277">
            <v>0</v>
          </cell>
          <cell r="J277">
            <v>0</v>
          </cell>
          <cell r="L277" t="str">
            <v xml:space="preserve">QCF1                </v>
          </cell>
          <cell r="M277" t="str">
            <v>MSA: BG/NVGC</v>
          </cell>
          <cell r="N277">
            <v>0</v>
          </cell>
          <cell r="O277">
            <v>0</v>
          </cell>
          <cell r="P277">
            <v>0</v>
          </cell>
          <cell r="Q277">
            <v>0</v>
          </cell>
          <cell r="R277">
            <v>0</v>
          </cell>
          <cell r="S277">
            <v>0</v>
          </cell>
          <cell r="T277">
            <v>0</v>
          </cell>
          <cell r="U277">
            <v>0</v>
          </cell>
        </row>
        <row r="278">
          <cell r="A278" t="str">
            <v>QCF2</v>
          </cell>
          <cell r="B278" t="str">
            <v>TSA: BG/NVGC</v>
          </cell>
          <cell r="C278">
            <v>0</v>
          </cell>
          <cell r="D278">
            <v>0</v>
          </cell>
          <cell r="E278">
            <v>25570.86</v>
          </cell>
          <cell r="F278">
            <v>0</v>
          </cell>
          <cell r="G278">
            <v>0</v>
          </cell>
          <cell r="H278">
            <v>0</v>
          </cell>
          <cell r="I278">
            <v>0</v>
          </cell>
          <cell r="J278">
            <v>25570.86</v>
          </cell>
          <cell r="L278" t="str">
            <v>QCF2</v>
          </cell>
          <cell r="M278" t="str">
            <v>TSA: BG/NVGC</v>
          </cell>
          <cell r="N278">
            <v>0</v>
          </cell>
          <cell r="O278">
            <v>0</v>
          </cell>
          <cell r="P278">
            <v>199192.91</v>
          </cell>
          <cell r="Q278">
            <v>0</v>
          </cell>
          <cell r="R278">
            <v>0</v>
          </cell>
          <cell r="S278">
            <v>0</v>
          </cell>
          <cell r="T278">
            <v>0</v>
          </cell>
          <cell r="U278">
            <v>199192.91</v>
          </cell>
        </row>
        <row r="279">
          <cell r="A279" t="str">
            <v>QCF3</v>
          </cell>
          <cell r="B279" t="str">
            <v>TSA BG/INVGC - Service Feess</v>
          </cell>
          <cell r="C279">
            <v>0</v>
          </cell>
          <cell r="D279">
            <v>0</v>
          </cell>
          <cell r="E279">
            <v>0</v>
          </cell>
          <cell r="F279">
            <v>0</v>
          </cell>
          <cell r="G279">
            <v>0</v>
          </cell>
          <cell r="H279">
            <v>0</v>
          </cell>
          <cell r="I279">
            <v>0</v>
          </cell>
          <cell r="J279">
            <v>0</v>
          </cell>
          <cell r="L279" t="str">
            <v>QCF3</v>
          </cell>
          <cell r="M279" t="str">
            <v>TSA BG/INVGC - Service Feess</v>
          </cell>
          <cell r="N279">
            <v>0</v>
          </cell>
          <cell r="O279">
            <v>0</v>
          </cell>
          <cell r="P279">
            <v>0</v>
          </cell>
          <cell r="Q279">
            <v>0</v>
          </cell>
          <cell r="R279">
            <v>0</v>
          </cell>
          <cell r="S279">
            <v>0</v>
          </cell>
          <cell r="T279">
            <v>0</v>
          </cell>
          <cell r="U279">
            <v>0</v>
          </cell>
        </row>
        <row r="280">
          <cell r="A280" t="str">
            <v>QCF4</v>
          </cell>
          <cell r="B280" t="str">
            <v>TSA3:BG/ORASCOM</v>
          </cell>
          <cell r="C280">
            <v>0</v>
          </cell>
          <cell r="D280">
            <v>0</v>
          </cell>
          <cell r="E280">
            <v>0</v>
          </cell>
          <cell r="F280">
            <v>0</v>
          </cell>
          <cell r="G280">
            <v>0</v>
          </cell>
          <cell r="H280">
            <v>0</v>
          </cell>
          <cell r="I280">
            <v>0</v>
          </cell>
          <cell r="J280">
            <v>0</v>
          </cell>
          <cell r="L280" t="str">
            <v>QCF4</v>
          </cell>
          <cell r="M280" t="str">
            <v>TSA3:BG/ORASCOM</v>
          </cell>
          <cell r="N280">
            <v>0</v>
          </cell>
          <cell r="O280">
            <v>0</v>
          </cell>
          <cell r="P280">
            <v>0</v>
          </cell>
          <cell r="Q280">
            <v>0</v>
          </cell>
          <cell r="R280">
            <v>0</v>
          </cell>
          <cell r="S280">
            <v>0</v>
          </cell>
          <cell r="T280">
            <v>0</v>
          </cell>
          <cell r="U280">
            <v>0</v>
          </cell>
        </row>
        <row r="281">
          <cell r="A281" t="str">
            <v>QDC5</v>
          </cell>
          <cell r="B281" t="str">
            <v>Gujarat Telecoms</v>
          </cell>
          <cell r="C281">
            <v>0</v>
          </cell>
          <cell r="D281">
            <v>0</v>
          </cell>
          <cell r="E281">
            <v>0</v>
          </cell>
          <cell r="F281">
            <v>0</v>
          </cell>
          <cell r="G281">
            <v>0</v>
          </cell>
          <cell r="H281">
            <v>0</v>
          </cell>
          <cell r="I281">
            <v>0</v>
          </cell>
          <cell r="J281">
            <v>0</v>
          </cell>
          <cell r="L281" t="str">
            <v>QDC5</v>
          </cell>
          <cell r="M281" t="str">
            <v>Gujarat Telecoms</v>
          </cell>
          <cell r="N281">
            <v>0</v>
          </cell>
          <cell r="O281">
            <v>0</v>
          </cell>
          <cell r="P281">
            <v>0</v>
          </cell>
          <cell r="Q281">
            <v>300.11</v>
          </cell>
          <cell r="R281">
            <v>0</v>
          </cell>
          <cell r="S281">
            <v>0</v>
          </cell>
          <cell r="T281">
            <v>0</v>
          </cell>
          <cell r="U281">
            <v>300.11</v>
          </cell>
        </row>
        <row r="282">
          <cell r="A282" t="str">
            <v xml:space="preserve">QDCPDCHPBD            </v>
          </cell>
          <cell r="B282" t="str">
            <v xml:space="preserve">DOMESTIC COMB HEAT &amp; POWER    </v>
          </cell>
          <cell r="C282">
            <v>0</v>
          </cell>
          <cell r="D282">
            <v>0</v>
          </cell>
          <cell r="E282">
            <v>-1856454.91</v>
          </cell>
          <cell r="F282">
            <v>0</v>
          </cell>
          <cell r="G282">
            <v>0</v>
          </cell>
          <cell r="H282">
            <v>0</v>
          </cell>
          <cell r="I282">
            <v>0</v>
          </cell>
          <cell r="J282">
            <v>-1856454.91</v>
          </cell>
          <cell r="L282" t="str">
            <v xml:space="preserve">QDCPDCHPBD            </v>
          </cell>
          <cell r="M282" t="str">
            <v xml:space="preserve">DOMESTIC COMB HEAT &amp; POWER    </v>
          </cell>
          <cell r="N282">
            <v>0</v>
          </cell>
          <cell r="O282">
            <v>0</v>
          </cell>
          <cell r="P282">
            <v>-13658337.91</v>
          </cell>
          <cell r="Q282">
            <v>0</v>
          </cell>
          <cell r="R282">
            <v>0</v>
          </cell>
          <cell r="S282">
            <v>0</v>
          </cell>
          <cell r="T282">
            <v>0</v>
          </cell>
          <cell r="U282">
            <v>-13658337.91</v>
          </cell>
        </row>
        <row r="283">
          <cell r="A283" t="str">
            <v xml:space="preserve">QDCPECOMM             </v>
          </cell>
          <cell r="B283" t="str">
            <v xml:space="preserve">E COMMERCE                    </v>
          </cell>
          <cell r="C283">
            <v>0</v>
          </cell>
          <cell r="D283">
            <v>0</v>
          </cell>
          <cell r="E283">
            <v>-173319.84</v>
          </cell>
          <cell r="F283">
            <v>0</v>
          </cell>
          <cell r="G283">
            <v>0</v>
          </cell>
          <cell r="H283">
            <v>0</v>
          </cell>
          <cell r="I283">
            <v>0</v>
          </cell>
          <cell r="J283">
            <v>-173319.84</v>
          </cell>
          <cell r="L283" t="str">
            <v xml:space="preserve">QDCPECOMM             </v>
          </cell>
          <cell r="M283" t="str">
            <v xml:space="preserve">E COMMERCE                    </v>
          </cell>
          <cell r="N283">
            <v>0</v>
          </cell>
          <cell r="O283">
            <v>0</v>
          </cell>
          <cell r="P283">
            <v>-570240.37</v>
          </cell>
          <cell r="Q283">
            <v>0</v>
          </cell>
          <cell r="R283">
            <v>0</v>
          </cell>
          <cell r="S283">
            <v>0</v>
          </cell>
          <cell r="T283">
            <v>0</v>
          </cell>
          <cell r="U283">
            <v>-570240.37</v>
          </cell>
        </row>
        <row r="284">
          <cell r="A284" t="str">
            <v xml:space="preserve">QDCPNGVINT            </v>
          </cell>
          <cell r="B284" t="str">
            <v xml:space="preserve">NGV BRAZIL                    </v>
          </cell>
          <cell r="C284">
            <v>0</v>
          </cell>
          <cell r="D284">
            <v>0</v>
          </cell>
          <cell r="E284">
            <v>-16381.32</v>
          </cell>
          <cell r="F284">
            <v>0</v>
          </cell>
          <cell r="G284">
            <v>0</v>
          </cell>
          <cell r="H284">
            <v>0</v>
          </cell>
          <cell r="I284">
            <v>0</v>
          </cell>
          <cell r="J284">
            <v>-16381.32</v>
          </cell>
          <cell r="L284" t="str">
            <v xml:space="preserve">QDCPNGVINT            </v>
          </cell>
          <cell r="M284" t="str">
            <v xml:space="preserve">NGV BRAZIL                    </v>
          </cell>
          <cell r="N284">
            <v>0</v>
          </cell>
          <cell r="O284">
            <v>0</v>
          </cell>
          <cell r="P284">
            <v>-169419.13</v>
          </cell>
          <cell r="Q284">
            <v>0</v>
          </cell>
          <cell r="R284">
            <v>0</v>
          </cell>
          <cell r="S284">
            <v>0</v>
          </cell>
          <cell r="T284">
            <v>0</v>
          </cell>
          <cell r="U284">
            <v>-169419.13</v>
          </cell>
        </row>
        <row r="285">
          <cell r="A285" t="str">
            <v xml:space="preserve">QDCPNGVHF             </v>
          </cell>
          <cell r="B285" t="str">
            <v xml:space="preserve">NGV HOME FILL                 </v>
          </cell>
          <cell r="C285">
            <v>0</v>
          </cell>
          <cell r="D285">
            <v>0</v>
          </cell>
          <cell r="E285">
            <v>-129123.39</v>
          </cell>
          <cell r="F285">
            <v>0</v>
          </cell>
          <cell r="G285">
            <v>0</v>
          </cell>
          <cell r="H285">
            <v>0</v>
          </cell>
          <cell r="I285">
            <v>0</v>
          </cell>
          <cell r="J285">
            <v>-129123.39</v>
          </cell>
          <cell r="L285" t="str">
            <v xml:space="preserve">QDCPNGVHF             </v>
          </cell>
          <cell r="M285" t="str">
            <v xml:space="preserve">NGV HOME FILL                 </v>
          </cell>
          <cell r="N285">
            <v>0</v>
          </cell>
          <cell r="O285">
            <v>0</v>
          </cell>
          <cell r="P285">
            <v>-2327036.0299999998</v>
          </cell>
          <cell r="Q285">
            <v>0</v>
          </cell>
          <cell r="R285">
            <v>0</v>
          </cell>
          <cell r="S285">
            <v>0</v>
          </cell>
          <cell r="T285">
            <v>0</v>
          </cell>
          <cell r="U285">
            <v>-2327036.0299999998</v>
          </cell>
        </row>
        <row r="286">
          <cell r="A286" t="str">
            <v xml:space="preserve">QDCPNGVTVP            </v>
          </cell>
          <cell r="B286" t="str">
            <v xml:space="preserve">NGV TVP                       </v>
          </cell>
          <cell r="C286">
            <v>0</v>
          </cell>
          <cell r="D286">
            <v>0</v>
          </cell>
          <cell r="E286">
            <v>-367575.25</v>
          </cell>
          <cell r="F286">
            <v>0</v>
          </cell>
          <cell r="G286">
            <v>0</v>
          </cell>
          <cell r="H286">
            <v>0</v>
          </cell>
          <cell r="I286">
            <v>0</v>
          </cell>
          <cell r="J286">
            <v>-367575.25</v>
          </cell>
          <cell r="L286" t="str">
            <v xml:space="preserve">QDCPNGVTVP            </v>
          </cell>
          <cell r="M286" t="str">
            <v xml:space="preserve">NGV TVP                       </v>
          </cell>
          <cell r="N286">
            <v>0</v>
          </cell>
          <cell r="O286">
            <v>0</v>
          </cell>
          <cell r="P286">
            <v>-2137321.62</v>
          </cell>
          <cell r="Q286">
            <v>0</v>
          </cell>
          <cell r="R286">
            <v>0</v>
          </cell>
          <cell r="S286">
            <v>0</v>
          </cell>
          <cell r="T286">
            <v>0</v>
          </cell>
          <cell r="U286">
            <v>-2137321.62</v>
          </cell>
        </row>
        <row r="287">
          <cell r="A287" t="str">
            <v xml:space="preserve">QDCPOTHER             </v>
          </cell>
          <cell r="B287" t="str">
            <v xml:space="preserve">CONSUMER PRODUCTS OTHER       </v>
          </cell>
          <cell r="C287">
            <v>0</v>
          </cell>
          <cell r="D287">
            <v>0</v>
          </cell>
          <cell r="E287">
            <v>30435.59</v>
          </cell>
          <cell r="F287">
            <v>0</v>
          </cell>
          <cell r="G287">
            <v>0</v>
          </cell>
          <cell r="H287">
            <v>0</v>
          </cell>
          <cell r="I287">
            <v>0</v>
          </cell>
          <cell r="J287">
            <v>30435.59</v>
          </cell>
          <cell r="L287" t="str">
            <v xml:space="preserve">QDCPOTHER             </v>
          </cell>
          <cell r="M287" t="str">
            <v xml:space="preserve">CONSUMER PRODUCTS OTHER       </v>
          </cell>
          <cell r="N287">
            <v>0</v>
          </cell>
          <cell r="O287">
            <v>0</v>
          </cell>
          <cell r="P287">
            <v>-391816.4</v>
          </cell>
          <cell r="Q287">
            <v>0</v>
          </cell>
          <cell r="R287">
            <v>0</v>
          </cell>
          <cell r="S287">
            <v>0</v>
          </cell>
          <cell r="T287">
            <v>0</v>
          </cell>
          <cell r="U287">
            <v>-391816.4</v>
          </cell>
        </row>
        <row r="288">
          <cell r="A288" t="str">
            <v xml:space="preserve">QDUKISUP              </v>
          </cell>
          <cell r="B288" t="str">
            <v xml:space="preserve">IRD Supply Chain              </v>
          </cell>
          <cell r="C288">
            <v>0</v>
          </cell>
          <cell r="D288">
            <v>0</v>
          </cell>
          <cell r="E288">
            <v>-80226.61</v>
          </cell>
          <cell r="F288">
            <v>0</v>
          </cell>
          <cell r="G288">
            <v>0</v>
          </cell>
          <cell r="H288">
            <v>0</v>
          </cell>
          <cell r="I288">
            <v>0</v>
          </cell>
          <cell r="J288">
            <v>-80226.61</v>
          </cell>
          <cell r="L288" t="str">
            <v xml:space="preserve">QDUKISUP              </v>
          </cell>
          <cell r="M288" t="str">
            <v xml:space="preserve">IRD Supply Chain              </v>
          </cell>
          <cell r="N288">
            <v>0</v>
          </cell>
          <cell r="O288">
            <v>0</v>
          </cell>
          <cell r="P288">
            <v>-677848.16</v>
          </cell>
          <cell r="Q288">
            <v>0</v>
          </cell>
          <cell r="R288">
            <v>0</v>
          </cell>
          <cell r="S288">
            <v>0</v>
          </cell>
          <cell r="T288">
            <v>0</v>
          </cell>
          <cell r="U288">
            <v>-677848.16</v>
          </cell>
        </row>
        <row r="289">
          <cell r="A289" t="str">
            <v>QDF1</v>
          </cell>
          <cell r="B289" t="str">
            <v>GVA General</v>
          </cell>
          <cell r="C289">
            <v>0</v>
          </cell>
          <cell r="D289">
            <v>0</v>
          </cell>
          <cell r="E289">
            <v>0</v>
          </cell>
          <cell r="F289">
            <v>0</v>
          </cell>
          <cell r="G289">
            <v>0</v>
          </cell>
          <cell r="H289">
            <v>0</v>
          </cell>
          <cell r="I289">
            <v>0</v>
          </cell>
          <cell r="J289">
            <v>0</v>
          </cell>
          <cell r="L289" t="str">
            <v>QDF1</v>
          </cell>
          <cell r="M289" t="str">
            <v>GVA General</v>
          </cell>
          <cell r="N289">
            <v>0</v>
          </cell>
          <cell r="O289">
            <v>0</v>
          </cell>
          <cell r="P289">
            <v>0</v>
          </cell>
          <cell r="Q289">
            <v>0</v>
          </cell>
          <cell r="R289">
            <v>0</v>
          </cell>
          <cell r="S289">
            <v>0</v>
          </cell>
          <cell r="T289">
            <v>0</v>
          </cell>
          <cell r="U289">
            <v>0</v>
          </cell>
        </row>
        <row r="290">
          <cell r="A290" t="str">
            <v>QDF2</v>
          </cell>
          <cell r="B290" t="str">
            <v>Invicta</v>
          </cell>
          <cell r="C290">
            <v>0</v>
          </cell>
          <cell r="D290">
            <v>0</v>
          </cell>
          <cell r="E290">
            <v>0</v>
          </cell>
          <cell r="F290">
            <v>0</v>
          </cell>
          <cell r="G290">
            <v>0</v>
          </cell>
          <cell r="H290">
            <v>0</v>
          </cell>
          <cell r="I290">
            <v>0</v>
          </cell>
          <cell r="J290">
            <v>0</v>
          </cell>
          <cell r="L290" t="str">
            <v>QDF2</v>
          </cell>
          <cell r="M290" t="str">
            <v>Invicta</v>
          </cell>
          <cell r="N290">
            <v>0</v>
          </cell>
          <cell r="O290">
            <v>0</v>
          </cell>
          <cell r="P290">
            <v>0</v>
          </cell>
          <cell r="Q290">
            <v>0</v>
          </cell>
          <cell r="R290">
            <v>0</v>
          </cell>
          <cell r="S290">
            <v>0</v>
          </cell>
          <cell r="T290">
            <v>0</v>
          </cell>
          <cell r="U290">
            <v>0</v>
          </cell>
        </row>
        <row r="291">
          <cell r="A291" t="str">
            <v>QDF5</v>
          </cell>
          <cell r="B291" t="str">
            <v>Philippines IPP</v>
          </cell>
          <cell r="C291">
            <v>0</v>
          </cell>
          <cell r="D291">
            <v>0</v>
          </cell>
          <cell r="E291">
            <v>0</v>
          </cell>
          <cell r="F291">
            <v>0</v>
          </cell>
          <cell r="G291">
            <v>0</v>
          </cell>
          <cell r="H291">
            <v>0</v>
          </cell>
          <cell r="I291">
            <v>0</v>
          </cell>
          <cell r="J291">
            <v>0</v>
          </cell>
          <cell r="L291" t="str">
            <v>QDF5</v>
          </cell>
          <cell r="M291" t="str">
            <v>Philippines IPP</v>
          </cell>
          <cell r="N291">
            <v>0</v>
          </cell>
          <cell r="O291">
            <v>0</v>
          </cell>
          <cell r="P291">
            <v>0</v>
          </cell>
          <cell r="Q291">
            <v>0</v>
          </cell>
          <cell r="R291">
            <v>0</v>
          </cell>
          <cell r="S291">
            <v>0</v>
          </cell>
          <cell r="T291">
            <v>0</v>
          </cell>
          <cell r="U291">
            <v>0</v>
          </cell>
        </row>
        <row r="292">
          <cell r="A292" t="str">
            <v>QDF6</v>
          </cell>
          <cell r="B292" t="str">
            <v>PIPAVAV POWER - PROSPECTION</v>
          </cell>
          <cell r="C292">
            <v>0</v>
          </cell>
          <cell r="D292">
            <v>0</v>
          </cell>
          <cell r="E292">
            <v>0</v>
          </cell>
          <cell r="F292">
            <v>0</v>
          </cell>
          <cell r="G292">
            <v>0</v>
          </cell>
          <cell r="H292">
            <v>0</v>
          </cell>
          <cell r="I292">
            <v>0</v>
          </cell>
          <cell r="J292">
            <v>0</v>
          </cell>
          <cell r="L292" t="str">
            <v>QDF6</v>
          </cell>
          <cell r="M292" t="str">
            <v>PIPAVAV POWER - PROSPECTION</v>
          </cell>
          <cell r="N292">
            <v>0</v>
          </cell>
          <cell r="O292">
            <v>0</v>
          </cell>
          <cell r="P292">
            <v>0</v>
          </cell>
          <cell r="Q292">
            <v>0</v>
          </cell>
          <cell r="R292">
            <v>0</v>
          </cell>
          <cell r="S292">
            <v>0</v>
          </cell>
          <cell r="T292">
            <v>0</v>
          </cell>
          <cell r="U292">
            <v>0</v>
          </cell>
        </row>
        <row r="293">
          <cell r="A293" t="str">
            <v>QDF7</v>
          </cell>
          <cell r="B293" t="str">
            <v>Premier Power CCGT</v>
          </cell>
          <cell r="C293">
            <v>0</v>
          </cell>
          <cell r="D293">
            <v>0</v>
          </cell>
          <cell r="E293">
            <v>0</v>
          </cell>
          <cell r="F293">
            <v>0</v>
          </cell>
          <cell r="G293">
            <v>0</v>
          </cell>
          <cell r="H293">
            <v>0</v>
          </cell>
          <cell r="I293">
            <v>0</v>
          </cell>
          <cell r="J293">
            <v>0</v>
          </cell>
          <cell r="L293" t="str">
            <v>QDF7</v>
          </cell>
          <cell r="M293" t="str">
            <v>Premier Power CCGT</v>
          </cell>
          <cell r="N293">
            <v>0</v>
          </cell>
          <cell r="O293">
            <v>0</v>
          </cell>
          <cell r="P293">
            <v>0</v>
          </cell>
          <cell r="Q293">
            <v>0</v>
          </cell>
          <cell r="R293">
            <v>0</v>
          </cell>
          <cell r="S293">
            <v>0</v>
          </cell>
          <cell r="T293">
            <v>0</v>
          </cell>
          <cell r="U293">
            <v>0</v>
          </cell>
        </row>
        <row r="294">
          <cell r="A294" t="str">
            <v>QDF8</v>
          </cell>
          <cell r="B294" t="str">
            <v>Egypt IPP</v>
          </cell>
          <cell r="C294">
            <v>0</v>
          </cell>
          <cell r="D294">
            <v>0</v>
          </cell>
          <cell r="E294">
            <v>0</v>
          </cell>
          <cell r="F294">
            <v>0</v>
          </cell>
          <cell r="G294">
            <v>0</v>
          </cell>
          <cell r="H294">
            <v>0</v>
          </cell>
          <cell r="I294">
            <v>0</v>
          </cell>
          <cell r="J294">
            <v>0</v>
          </cell>
          <cell r="L294" t="str">
            <v>QDF8</v>
          </cell>
          <cell r="M294" t="str">
            <v>Egypt IPP</v>
          </cell>
          <cell r="N294">
            <v>0</v>
          </cell>
          <cell r="O294">
            <v>0</v>
          </cell>
          <cell r="P294">
            <v>0</v>
          </cell>
          <cell r="Q294">
            <v>0</v>
          </cell>
          <cell r="R294">
            <v>0</v>
          </cell>
          <cell r="S294">
            <v>0</v>
          </cell>
          <cell r="T294">
            <v>0</v>
          </cell>
          <cell r="U294">
            <v>0</v>
          </cell>
        </row>
        <row r="295">
          <cell r="A295" t="str">
            <v>QDG2</v>
          </cell>
          <cell r="B295" t="str">
            <v>Bolivia/Brazil Pipeline</v>
          </cell>
          <cell r="C295">
            <v>0</v>
          </cell>
          <cell r="D295">
            <v>0</v>
          </cell>
          <cell r="E295">
            <v>0</v>
          </cell>
          <cell r="F295">
            <v>0</v>
          </cell>
          <cell r="G295">
            <v>0</v>
          </cell>
          <cell r="H295">
            <v>0</v>
          </cell>
          <cell r="I295">
            <v>0</v>
          </cell>
          <cell r="J295">
            <v>0</v>
          </cell>
          <cell r="L295" t="str">
            <v>QDG2</v>
          </cell>
          <cell r="M295" t="str">
            <v>Bolivia/Brazil Pipeline</v>
          </cell>
          <cell r="N295">
            <v>0</v>
          </cell>
          <cell r="O295">
            <v>0</v>
          </cell>
          <cell r="P295">
            <v>0</v>
          </cell>
          <cell r="Q295">
            <v>0</v>
          </cell>
          <cell r="R295">
            <v>0</v>
          </cell>
          <cell r="S295">
            <v>0</v>
          </cell>
          <cell r="T295">
            <v>0</v>
          </cell>
          <cell r="U295">
            <v>0</v>
          </cell>
        </row>
        <row r="296">
          <cell r="A296" t="str">
            <v>QDG4</v>
          </cell>
          <cell r="B296" t="str">
            <v>Argentina/Uruguay Pipeline</v>
          </cell>
          <cell r="C296">
            <v>0</v>
          </cell>
          <cell r="D296">
            <v>0</v>
          </cell>
          <cell r="E296">
            <v>0</v>
          </cell>
          <cell r="F296">
            <v>0</v>
          </cell>
          <cell r="G296">
            <v>0</v>
          </cell>
          <cell r="H296">
            <v>0</v>
          </cell>
          <cell r="I296">
            <v>0</v>
          </cell>
          <cell r="J296">
            <v>0</v>
          </cell>
          <cell r="L296" t="str">
            <v>QDG4</v>
          </cell>
          <cell r="M296" t="str">
            <v>Argentina/Uruguay Pipeline</v>
          </cell>
          <cell r="N296">
            <v>0</v>
          </cell>
          <cell r="O296">
            <v>0</v>
          </cell>
          <cell r="P296">
            <v>0</v>
          </cell>
          <cell r="Q296">
            <v>0</v>
          </cell>
          <cell r="R296">
            <v>0</v>
          </cell>
          <cell r="S296">
            <v>0</v>
          </cell>
          <cell r="T296">
            <v>0</v>
          </cell>
          <cell r="U296">
            <v>0</v>
          </cell>
        </row>
        <row r="297">
          <cell r="A297" t="str">
            <v>QDG5</v>
          </cell>
          <cell r="B297" t="str">
            <v>Egypt- SETI</v>
          </cell>
          <cell r="C297">
            <v>0</v>
          </cell>
          <cell r="D297">
            <v>0</v>
          </cell>
          <cell r="E297">
            <v>0</v>
          </cell>
          <cell r="F297">
            <v>0</v>
          </cell>
          <cell r="G297">
            <v>0</v>
          </cell>
          <cell r="H297">
            <v>0</v>
          </cell>
          <cell r="I297">
            <v>0</v>
          </cell>
          <cell r="J297">
            <v>0</v>
          </cell>
          <cell r="L297" t="str">
            <v>QDG5</v>
          </cell>
          <cell r="M297" t="str">
            <v>Egypt- SETI</v>
          </cell>
          <cell r="N297">
            <v>0</v>
          </cell>
          <cell r="O297">
            <v>0</v>
          </cell>
          <cell r="P297">
            <v>0</v>
          </cell>
          <cell r="Q297">
            <v>0</v>
          </cell>
          <cell r="R297">
            <v>0</v>
          </cell>
          <cell r="S297">
            <v>0</v>
          </cell>
          <cell r="T297">
            <v>0</v>
          </cell>
          <cell r="U297">
            <v>0</v>
          </cell>
        </row>
        <row r="298">
          <cell r="A298" t="str">
            <v>QDG6</v>
          </cell>
          <cell r="B298" t="str">
            <v>Israel Gas Distribution</v>
          </cell>
          <cell r="C298">
            <v>0</v>
          </cell>
          <cell r="D298">
            <v>0</v>
          </cell>
          <cell r="E298">
            <v>0</v>
          </cell>
          <cell r="F298">
            <v>0</v>
          </cell>
          <cell r="G298">
            <v>0</v>
          </cell>
          <cell r="H298">
            <v>0</v>
          </cell>
          <cell r="I298">
            <v>0</v>
          </cell>
          <cell r="J298">
            <v>0</v>
          </cell>
          <cell r="L298" t="str">
            <v>QDG6</v>
          </cell>
          <cell r="M298" t="str">
            <v>Israel Gas Distribution</v>
          </cell>
          <cell r="N298">
            <v>0</v>
          </cell>
          <cell r="O298">
            <v>0</v>
          </cell>
          <cell r="P298">
            <v>0</v>
          </cell>
          <cell r="Q298">
            <v>0</v>
          </cell>
          <cell r="R298">
            <v>0</v>
          </cell>
          <cell r="S298">
            <v>0</v>
          </cell>
          <cell r="T298">
            <v>0</v>
          </cell>
          <cell r="U298">
            <v>0</v>
          </cell>
        </row>
        <row r="299">
          <cell r="A299" t="str">
            <v>QDG7</v>
          </cell>
          <cell r="B299" t="str">
            <v>FGPL Ph 1 Pipeline</v>
          </cell>
          <cell r="C299">
            <v>0</v>
          </cell>
          <cell r="D299">
            <v>0</v>
          </cell>
          <cell r="E299">
            <v>0</v>
          </cell>
          <cell r="F299">
            <v>0</v>
          </cell>
          <cell r="G299">
            <v>0</v>
          </cell>
          <cell r="H299">
            <v>0</v>
          </cell>
          <cell r="I299">
            <v>0</v>
          </cell>
          <cell r="J299">
            <v>0</v>
          </cell>
          <cell r="L299" t="str">
            <v>QDG7</v>
          </cell>
          <cell r="M299" t="str">
            <v>FGPL Ph 1 Pipeline</v>
          </cell>
          <cell r="N299">
            <v>0</v>
          </cell>
          <cell r="O299">
            <v>0</v>
          </cell>
          <cell r="P299">
            <v>0</v>
          </cell>
          <cell r="Q299">
            <v>0</v>
          </cell>
          <cell r="R299">
            <v>0</v>
          </cell>
          <cell r="S299">
            <v>0</v>
          </cell>
          <cell r="T299">
            <v>0</v>
          </cell>
          <cell r="U299">
            <v>0</v>
          </cell>
        </row>
        <row r="300">
          <cell r="A300" t="str">
            <v>QDG8</v>
          </cell>
          <cell r="B300" t="str">
            <v>LNG Import Scheme (Philippines)</v>
          </cell>
          <cell r="C300">
            <v>0</v>
          </cell>
          <cell r="D300">
            <v>0</v>
          </cell>
          <cell r="E300">
            <v>0</v>
          </cell>
          <cell r="F300">
            <v>0</v>
          </cell>
          <cell r="G300">
            <v>0</v>
          </cell>
          <cell r="H300">
            <v>0</v>
          </cell>
          <cell r="I300">
            <v>0</v>
          </cell>
          <cell r="J300">
            <v>0</v>
          </cell>
          <cell r="L300" t="str">
            <v>QDG8</v>
          </cell>
          <cell r="M300" t="str">
            <v>LNG Import Scheme (Philippines)</v>
          </cell>
          <cell r="N300">
            <v>0</v>
          </cell>
          <cell r="O300">
            <v>0</v>
          </cell>
          <cell r="P300">
            <v>0</v>
          </cell>
          <cell r="Q300">
            <v>0</v>
          </cell>
          <cell r="R300">
            <v>0</v>
          </cell>
          <cell r="S300">
            <v>0</v>
          </cell>
          <cell r="T300">
            <v>0</v>
          </cell>
          <cell r="U300">
            <v>0</v>
          </cell>
        </row>
        <row r="301">
          <cell r="A301" t="str">
            <v>QDG9</v>
          </cell>
          <cell r="B301" t="str">
            <v>Gujarat Pipavav LNG - Project</v>
          </cell>
          <cell r="C301">
            <v>0</v>
          </cell>
          <cell r="D301">
            <v>0</v>
          </cell>
          <cell r="E301">
            <v>0</v>
          </cell>
          <cell r="F301">
            <v>-603395.06000000006</v>
          </cell>
          <cell r="G301">
            <v>0</v>
          </cell>
          <cell r="H301">
            <v>0</v>
          </cell>
          <cell r="I301">
            <v>0</v>
          </cell>
          <cell r="J301">
            <v>-603395.06000000006</v>
          </cell>
          <cell r="L301" t="str">
            <v>QDG9</v>
          </cell>
          <cell r="M301" t="str">
            <v>Gujarat Pipavav LNG - Project</v>
          </cell>
          <cell r="N301">
            <v>0</v>
          </cell>
          <cell r="O301">
            <v>0</v>
          </cell>
          <cell r="P301">
            <v>0</v>
          </cell>
          <cell r="Q301">
            <v>-5002075</v>
          </cell>
          <cell r="R301">
            <v>0</v>
          </cell>
          <cell r="S301">
            <v>0</v>
          </cell>
          <cell r="T301">
            <v>0</v>
          </cell>
          <cell r="U301">
            <v>-5002075</v>
          </cell>
        </row>
        <row r="302">
          <cell r="A302" t="str">
            <v>QDH1</v>
          </cell>
          <cell r="B302" t="str">
            <v>Thailand IPP</v>
          </cell>
          <cell r="C302">
            <v>0</v>
          </cell>
          <cell r="D302">
            <v>0</v>
          </cell>
          <cell r="E302">
            <v>0</v>
          </cell>
          <cell r="F302">
            <v>0</v>
          </cell>
          <cell r="G302">
            <v>0</v>
          </cell>
          <cell r="H302">
            <v>0</v>
          </cell>
          <cell r="I302">
            <v>0</v>
          </cell>
          <cell r="J302">
            <v>0</v>
          </cell>
          <cell r="L302" t="str">
            <v>QDH1</v>
          </cell>
          <cell r="M302" t="str">
            <v>Thailand IPP</v>
          </cell>
          <cell r="N302">
            <v>0</v>
          </cell>
          <cell r="O302">
            <v>0</v>
          </cell>
          <cell r="P302">
            <v>0</v>
          </cell>
          <cell r="Q302">
            <v>0</v>
          </cell>
          <cell r="R302">
            <v>0</v>
          </cell>
          <cell r="S302">
            <v>0</v>
          </cell>
          <cell r="T302">
            <v>0</v>
          </cell>
          <cell r="U302">
            <v>0</v>
          </cell>
        </row>
        <row r="303">
          <cell r="A303" t="str">
            <v>QDH5</v>
          </cell>
          <cell r="B303" t="str">
            <v>GVA India</v>
          </cell>
          <cell r="C303">
            <v>0</v>
          </cell>
          <cell r="D303">
            <v>0</v>
          </cell>
          <cell r="E303">
            <v>0</v>
          </cell>
          <cell r="F303">
            <v>0</v>
          </cell>
          <cell r="G303">
            <v>0</v>
          </cell>
          <cell r="H303">
            <v>0</v>
          </cell>
          <cell r="I303">
            <v>0</v>
          </cell>
          <cell r="J303">
            <v>0</v>
          </cell>
          <cell r="L303" t="str">
            <v>QDH5</v>
          </cell>
          <cell r="M303" t="str">
            <v>GVA India</v>
          </cell>
          <cell r="N303">
            <v>0</v>
          </cell>
          <cell r="O303">
            <v>0</v>
          </cell>
          <cell r="P303">
            <v>0</v>
          </cell>
          <cell r="Q303">
            <v>0</v>
          </cell>
          <cell r="R303">
            <v>0</v>
          </cell>
          <cell r="S303">
            <v>0</v>
          </cell>
          <cell r="T303">
            <v>0</v>
          </cell>
          <cell r="U303">
            <v>0</v>
          </cell>
        </row>
        <row r="304">
          <cell r="A304" t="str">
            <v>QDJ1</v>
          </cell>
          <cell r="B304" t="str">
            <v>PPL CCGT Construction</v>
          </cell>
          <cell r="C304">
            <v>0</v>
          </cell>
          <cell r="D304">
            <v>0</v>
          </cell>
          <cell r="E304">
            <v>0</v>
          </cell>
          <cell r="F304">
            <v>0</v>
          </cell>
          <cell r="G304">
            <v>0</v>
          </cell>
          <cell r="H304">
            <v>0</v>
          </cell>
          <cell r="I304">
            <v>0</v>
          </cell>
          <cell r="J304">
            <v>0</v>
          </cell>
          <cell r="L304" t="str">
            <v>QDJ1</v>
          </cell>
          <cell r="M304" t="str">
            <v>PPL CCGT Construction</v>
          </cell>
          <cell r="N304">
            <v>0</v>
          </cell>
          <cell r="O304">
            <v>0</v>
          </cell>
          <cell r="P304">
            <v>0</v>
          </cell>
          <cell r="Q304">
            <v>0</v>
          </cell>
          <cell r="R304">
            <v>0</v>
          </cell>
          <cell r="S304">
            <v>0</v>
          </cell>
          <cell r="T304">
            <v>0</v>
          </cell>
          <cell r="U304">
            <v>0</v>
          </cell>
        </row>
        <row r="305">
          <cell r="A305" t="str">
            <v>QDQ3</v>
          </cell>
          <cell r="B305" t="str">
            <v>European Affairs</v>
          </cell>
          <cell r="C305">
            <v>0</v>
          </cell>
          <cell r="D305">
            <v>0</v>
          </cell>
          <cell r="E305">
            <v>0</v>
          </cell>
          <cell r="F305">
            <v>0</v>
          </cell>
          <cell r="G305">
            <v>0</v>
          </cell>
          <cell r="H305">
            <v>0</v>
          </cell>
          <cell r="I305">
            <v>0</v>
          </cell>
          <cell r="J305">
            <v>0</v>
          </cell>
          <cell r="L305" t="str">
            <v>QDQ3</v>
          </cell>
          <cell r="M305" t="str">
            <v>European Affairs</v>
          </cell>
          <cell r="N305">
            <v>0</v>
          </cell>
          <cell r="O305">
            <v>0</v>
          </cell>
          <cell r="P305">
            <v>0</v>
          </cell>
          <cell r="Q305">
            <v>0</v>
          </cell>
          <cell r="R305">
            <v>0</v>
          </cell>
          <cell r="S305">
            <v>0</v>
          </cell>
          <cell r="T305">
            <v>0</v>
          </cell>
          <cell r="U305">
            <v>0</v>
          </cell>
        </row>
        <row r="306">
          <cell r="A306" t="str">
            <v>QDR4</v>
          </cell>
          <cell r="B306" t="str">
            <v>RoI Prospection - NW Gas Supply</v>
          </cell>
          <cell r="C306">
            <v>0</v>
          </cell>
          <cell r="D306">
            <v>0</v>
          </cell>
          <cell r="E306">
            <v>0</v>
          </cell>
          <cell r="F306">
            <v>0</v>
          </cell>
          <cell r="G306">
            <v>0</v>
          </cell>
          <cell r="H306">
            <v>0</v>
          </cell>
          <cell r="I306">
            <v>0</v>
          </cell>
          <cell r="J306">
            <v>0</v>
          </cell>
          <cell r="L306" t="str">
            <v>QDR4</v>
          </cell>
          <cell r="M306" t="str">
            <v>RoI Prospection - NW Gas Supply</v>
          </cell>
          <cell r="N306">
            <v>0</v>
          </cell>
          <cell r="O306">
            <v>0</v>
          </cell>
          <cell r="P306">
            <v>0</v>
          </cell>
          <cell r="Q306">
            <v>0</v>
          </cell>
          <cell r="R306">
            <v>0</v>
          </cell>
          <cell r="S306">
            <v>0</v>
          </cell>
          <cell r="T306">
            <v>0</v>
          </cell>
          <cell r="U306">
            <v>0</v>
          </cell>
        </row>
        <row r="307">
          <cell r="A307" t="str">
            <v>QDR5</v>
          </cell>
          <cell r="B307" t="str">
            <v>Asia Pool</v>
          </cell>
          <cell r="C307">
            <v>0</v>
          </cell>
          <cell r="D307">
            <v>0</v>
          </cell>
          <cell r="E307">
            <v>0</v>
          </cell>
          <cell r="F307">
            <v>0</v>
          </cell>
          <cell r="G307">
            <v>0</v>
          </cell>
          <cell r="H307">
            <v>0</v>
          </cell>
          <cell r="I307">
            <v>0</v>
          </cell>
          <cell r="J307">
            <v>0</v>
          </cell>
          <cell r="L307" t="str">
            <v>QDR5</v>
          </cell>
          <cell r="M307" t="str">
            <v>Asia Pool</v>
          </cell>
          <cell r="N307">
            <v>0</v>
          </cell>
          <cell r="O307">
            <v>0</v>
          </cell>
          <cell r="P307">
            <v>0</v>
          </cell>
          <cell r="Q307">
            <v>0</v>
          </cell>
          <cell r="R307">
            <v>0</v>
          </cell>
          <cell r="S307">
            <v>0</v>
          </cell>
          <cell r="T307">
            <v>0</v>
          </cell>
          <cell r="U307">
            <v>0</v>
          </cell>
        </row>
        <row r="308">
          <cell r="A308" t="str">
            <v>QDR7</v>
          </cell>
          <cell r="B308" t="str">
            <v>Trinidad Train 2 &amp; 3</v>
          </cell>
          <cell r="C308">
            <v>0</v>
          </cell>
          <cell r="D308">
            <v>0</v>
          </cell>
          <cell r="E308">
            <v>0</v>
          </cell>
          <cell r="F308">
            <v>0</v>
          </cell>
          <cell r="G308">
            <v>0</v>
          </cell>
          <cell r="H308">
            <v>0</v>
          </cell>
          <cell r="I308">
            <v>0</v>
          </cell>
          <cell r="J308">
            <v>0</v>
          </cell>
          <cell r="L308" t="str">
            <v>QDR7</v>
          </cell>
          <cell r="M308" t="str">
            <v>Trinidad Train 2 &amp; 3</v>
          </cell>
          <cell r="N308">
            <v>0</v>
          </cell>
          <cell r="O308">
            <v>0</v>
          </cell>
          <cell r="P308">
            <v>0</v>
          </cell>
          <cell r="Q308">
            <v>0</v>
          </cell>
          <cell r="R308">
            <v>0</v>
          </cell>
          <cell r="S308">
            <v>0</v>
          </cell>
          <cell r="T308">
            <v>0</v>
          </cell>
          <cell r="U308">
            <v>0</v>
          </cell>
        </row>
        <row r="309">
          <cell r="A309" t="str">
            <v>QDR8</v>
          </cell>
          <cell r="B309" t="str">
            <v>Project Windmill</v>
          </cell>
          <cell r="C309">
            <v>0</v>
          </cell>
          <cell r="D309">
            <v>0</v>
          </cell>
          <cell r="E309">
            <v>0</v>
          </cell>
          <cell r="F309">
            <v>0</v>
          </cell>
          <cell r="G309">
            <v>0</v>
          </cell>
          <cell r="H309">
            <v>0</v>
          </cell>
          <cell r="I309">
            <v>0</v>
          </cell>
          <cell r="J309">
            <v>0</v>
          </cell>
          <cell r="L309" t="str">
            <v>QDR8</v>
          </cell>
          <cell r="M309" t="str">
            <v>Project Windmill</v>
          </cell>
          <cell r="N309">
            <v>0</v>
          </cell>
          <cell r="O309">
            <v>0</v>
          </cell>
          <cell r="P309">
            <v>0</v>
          </cell>
          <cell r="Q309">
            <v>0</v>
          </cell>
          <cell r="R309">
            <v>0</v>
          </cell>
          <cell r="S309">
            <v>0</v>
          </cell>
          <cell r="T309">
            <v>0</v>
          </cell>
          <cell r="U309">
            <v>0</v>
          </cell>
        </row>
        <row r="310">
          <cell r="A310" t="str">
            <v>QDS4</v>
          </cell>
          <cell r="B310" t="str">
            <v>First Gas Power Project Phase 2</v>
          </cell>
          <cell r="C310">
            <v>0</v>
          </cell>
          <cell r="D310">
            <v>0</v>
          </cell>
          <cell r="E310">
            <v>0</v>
          </cell>
          <cell r="F310">
            <v>0</v>
          </cell>
          <cell r="G310">
            <v>0</v>
          </cell>
          <cell r="H310">
            <v>0</v>
          </cell>
          <cell r="I310">
            <v>0</v>
          </cell>
          <cell r="J310">
            <v>0</v>
          </cell>
          <cell r="L310" t="str">
            <v>QDS4</v>
          </cell>
          <cell r="M310" t="str">
            <v>First Gas Power Project Phase 2</v>
          </cell>
          <cell r="N310">
            <v>0</v>
          </cell>
          <cell r="O310">
            <v>0</v>
          </cell>
          <cell r="P310">
            <v>0</v>
          </cell>
          <cell r="Q310">
            <v>0</v>
          </cell>
          <cell r="R310">
            <v>0</v>
          </cell>
          <cell r="S310">
            <v>0</v>
          </cell>
          <cell r="T310">
            <v>0</v>
          </cell>
          <cell r="U310">
            <v>0</v>
          </cell>
        </row>
        <row r="311">
          <cell r="A311" t="str">
            <v>QDS5</v>
          </cell>
          <cell r="B311" t="str">
            <v>FGP Corp 500MW</v>
          </cell>
          <cell r="C311">
            <v>1890526.45</v>
          </cell>
          <cell r="D311">
            <v>0</v>
          </cell>
          <cell r="E311">
            <v>0</v>
          </cell>
          <cell r="F311">
            <v>0</v>
          </cell>
          <cell r="G311">
            <v>0</v>
          </cell>
          <cell r="H311">
            <v>0</v>
          </cell>
          <cell r="I311">
            <v>0</v>
          </cell>
          <cell r="J311">
            <v>1890526.45</v>
          </cell>
          <cell r="L311" t="str">
            <v>QDS5</v>
          </cell>
          <cell r="M311" t="str">
            <v>FGP Corp 500MW</v>
          </cell>
          <cell r="N311">
            <v>1890526.45</v>
          </cell>
          <cell r="O311">
            <v>0</v>
          </cell>
          <cell r="P311">
            <v>0</v>
          </cell>
          <cell r="Q311">
            <v>0</v>
          </cell>
          <cell r="R311">
            <v>0</v>
          </cell>
          <cell r="S311">
            <v>0</v>
          </cell>
          <cell r="T311">
            <v>0</v>
          </cell>
          <cell r="U311">
            <v>1890526.45</v>
          </cell>
        </row>
        <row r="312">
          <cell r="A312" t="str">
            <v>QDS6</v>
          </cell>
          <cell r="B312" t="str">
            <v>Ballymena Pipeline Project</v>
          </cell>
          <cell r="C312">
            <v>0</v>
          </cell>
          <cell r="D312">
            <v>0</v>
          </cell>
          <cell r="E312">
            <v>0</v>
          </cell>
          <cell r="F312">
            <v>0</v>
          </cell>
          <cell r="G312">
            <v>0</v>
          </cell>
          <cell r="H312">
            <v>0</v>
          </cell>
          <cell r="I312">
            <v>0</v>
          </cell>
          <cell r="J312">
            <v>0</v>
          </cell>
          <cell r="L312" t="str">
            <v>QDS6</v>
          </cell>
          <cell r="M312" t="str">
            <v>Ballymena Pipeline Project</v>
          </cell>
          <cell r="N312">
            <v>0</v>
          </cell>
          <cell r="O312">
            <v>0</v>
          </cell>
          <cell r="P312">
            <v>0</v>
          </cell>
          <cell r="Q312">
            <v>0</v>
          </cell>
          <cell r="R312">
            <v>0</v>
          </cell>
          <cell r="S312">
            <v>0</v>
          </cell>
          <cell r="T312">
            <v>0</v>
          </cell>
          <cell r="U312">
            <v>0</v>
          </cell>
        </row>
        <row r="313">
          <cell r="A313" t="str">
            <v>QDS7</v>
          </cell>
          <cell r="B313" t="str">
            <v>Araucaria (Copel)</v>
          </cell>
          <cell r="C313">
            <v>0</v>
          </cell>
          <cell r="D313">
            <v>0</v>
          </cell>
          <cell r="E313">
            <v>0</v>
          </cell>
          <cell r="F313">
            <v>0</v>
          </cell>
          <cell r="G313">
            <v>0</v>
          </cell>
          <cell r="H313">
            <v>0</v>
          </cell>
          <cell r="I313">
            <v>0</v>
          </cell>
          <cell r="J313">
            <v>0</v>
          </cell>
          <cell r="L313" t="str">
            <v>QDS7</v>
          </cell>
          <cell r="M313" t="str">
            <v>Araucaria (Copel)</v>
          </cell>
          <cell r="N313">
            <v>0</v>
          </cell>
          <cell r="O313">
            <v>0</v>
          </cell>
          <cell r="P313">
            <v>0</v>
          </cell>
          <cell r="Q313">
            <v>0</v>
          </cell>
          <cell r="R313">
            <v>0</v>
          </cell>
          <cell r="S313">
            <v>0</v>
          </cell>
          <cell r="T313">
            <v>0</v>
          </cell>
          <cell r="U313">
            <v>0</v>
          </cell>
        </row>
        <row r="314">
          <cell r="A314" t="str">
            <v>QDT1</v>
          </cell>
          <cell r="B314" t="str">
            <v>Pirataninga</v>
          </cell>
          <cell r="C314">
            <v>0</v>
          </cell>
          <cell r="D314">
            <v>0</v>
          </cell>
          <cell r="E314">
            <v>0</v>
          </cell>
          <cell r="F314">
            <v>0</v>
          </cell>
          <cell r="G314">
            <v>0</v>
          </cell>
          <cell r="H314">
            <v>0</v>
          </cell>
          <cell r="I314">
            <v>0</v>
          </cell>
          <cell r="J314">
            <v>0</v>
          </cell>
          <cell r="L314" t="str">
            <v>QDT1</v>
          </cell>
          <cell r="M314" t="str">
            <v>Pirataninga</v>
          </cell>
          <cell r="N314">
            <v>0</v>
          </cell>
          <cell r="O314">
            <v>0</v>
          </cell>
          <cell r="P314">
            <v>0</v>
          </cell>
          <cell r="Q314">
            <v>0</v>
          </cell>
          <cell r="R314">
            <v>0</v>
          </cell>
          <cell r="S314">
            <v>0</v>
          </cell>
          <cell r="T314">
            <v>0</v>
          </cell>
          <cell r="U314">
            <v>0</v>
          </cell>
        </row>
        <row r="315">
          <cell r="A315" t="str">
            <v>QDT2</v>
          </cell>
          <cell r="B315" t="str">
            <v>Production Acquisition/ I Gas</v>
          </cell>
          <cell r="C315">
            <v>0</v>
          </cell>
          <cell r="D315">
            <v>0</v>
          </cell>
          <cell r="E315">
            <v>0</v>
          </cell>
          <cell r="F315">
            <v>-637153.38</v>
          </cell>
          <cell r="G315">
            <v>0</v>
          </cell>
          <cell r="H315">
            <v>0</v>
          </cell>
          <cell r="I315">
            <v>0</v>
          </cell>
          <cell r="J315">
            <v>-637153.38</v>
          </cell>
          <cell r="L315" t="str">
            <v>QDT2</v>
          </cell>
          <cell r="M315" t="str">
            <v>Production Acquisition/ I Gas</v>
          </cell>
          <cell r="N315">
            <v>0</v>
          </cell>
          <cell r="O315">
            <v>0</v>
          </cell>
          <cell r="P315">
            <v>0</v>
          </cell>
          <cell r="Q315">
            <v>-1595174.73</v>
          </cell>
          <cell r="R315">
            <v>0</v>
          </cell>
          <cell r="S315">
            <v>0</v>
          </cell>
          <cell r="T315">
            <v>0</v>
          </cell>
          <cell r="U315">
            <v>-1595174.73</v>
          </cell>
        </row>
        <row r="316">
          <cell r="A316" t="str">
            <v>QDT3</v>
          </cell>
          <cell r="B316" t="str">
            <v>Seabank Phase 2</v>
          </cell>
          <cell r="C316">
            <v>0</v>
          </cell>
          <cell r="D316">
            <v>0</v>
          </cell>
          <cell r="E316">
            <v>0</v>
          </cell>
          <cell r="F316">
            <v>0</v>
          </cell>
          <cell r="G316">
            <v>0</v>
          </cell>
          <cell r="H316">
            <v>0</v>
          </cell>
          <cell r="I316">
            <v>0</v>
          </cell>
          <cell r="J316">
            <v>0</v>
          </cell>
          <cell r="L316" t="str">
            <v>QDT3</v>
          </cell>
          <cell r="M316" t="str">
            <v>Seabank Phase 2</v>
          </cell>
          <cell r="N316">
            <v>0</v>
          </cell>
          <cell r="O316">
            <v>0</v>
          </cell>
          <cell r="P316">
            <v>0</v>
          </cell>
          <cell r="Q316">
            <v>0</v>
          </cell>
          <cell r="R316">
            <v>0</v>
          </cell>
          <cell r="S316">
            <v>0</v>
          </cell>
          <cell r="T316">
            <v>0</v>
          </cell>
          <cell r="U316">
            <v>0</v>
          </cell>
        </row>
        <row r="317">
          <cell r="A317" t="str">
            <v>QDT4</v>
          </cell>
          <cell r="B317" t="str">
            <v>Business Development Opportunity</v>
          </cell>
          <cell r="C317">
            <v>0</v>
          </cell>
          <cell r="D317">
            <v>0</v>
          </cell>
          <cell r="E317">
            <v>0</v>
          </cell>
          <cell r="F317">
            <v>0</v>
          </cell>
          <cell r="G317">
            <v>0</v>
          </cell>
          <cell r="H317">
            <v>0</v>
          </cell>
          <cell r="I317">
            <v>0</v>
          </cell>
          <cell r="J317">
            <v>0</v>
          </cell>
          <cell r="L317" t="str">
            <v>QDT4</v>
          </cell>
          <cell r="M317" t="str">
            <v>Business Development Opportunity</v>
          </cell>
          <cell r="N317">
            <v>0</v>
          </cell>
          <cell r="O317">
            <v>0</v>
          </cell>
          <cell r="P317">
            <v>0</v>
          </cell>
          <cell r="Q317">
            <v>0</v>
          </cell>
          <cell r="R317">
            <v>0</v>
          </cell>
          <cell r="S317">
            <v>0</v>
          </cell>
          <cell r="T317">
            <v>0</v>
          </cell>
          <cell r="U317">
            <v>0</v>
          </cell>
        </row>
        <row r="318">
          <cell r="A318" t="str">
            <v>QDT6</v>
          </cell>
          <cell r="B318" t="str">
            <v>Southern Cone Strategy</v>
          </cell>
          <cell r="C318">
            <v>0</v>
          </cell>
          <cell r="D318">
            <v>0</v>
          </cell>
          <cell r="E318">
            <v>0</v>
          </cell>
          <cell r="F318">
            <v>0</v>
          </cell>
          <cell r="G318">
            <v>0</v>
          </cell>
          <cell r="H318">
            <v>0</v>
          </cell>
          <cell r="I318">
            <v>0</v>
          </cell>
          <cell r="J318">
            <v>0</v>
          </cell>
          <cell r="L318" t="str">
            <v>QDT6</v>
          </cell>
          <cell r="M318" t="str">
            <v>Southern Cone Strategy</v>
          </cell>
          <cell r="N318">
            <v>0</v>
          </cell>
          <cell r="O318">
            <v>0</v>
          </cell>
          <cell r="P318">
            <v>0</v>
          </cell>
          <cell r="Q318">
            <v>0</v>
          </cell>
          <cell r="R318">
            <v>0</v>
          </cell>
          <cell r="S318">
            <v>0</v>
          </cell>
          <cell r="T318">
            <v>0</v>
          </cell>
          <cell r="U318">
            <v>0</v>
          </cell>
        </row>
        <row r="319">
          <cell r="A319" t="str">
            <v>QDT7</v>
          </cell>
          <cell r="B319" t="str">
            <v>NVGC - Egypt</v>
          </cell>
          <cell r="C319">
            <v>0</v>
          </cell>
          <cell r="D319">
            <v>0</v>
          </cell>
          <cell r="E319">
            <v>0</v>
          </cell>
          <cell r="F319">
            <v>0</v>
          </cell>
          <cell r="G319">
            <v>0</v>
          </cell>
          <cell r="H319">
            <v>0</v>
          </cell>
          <cell r="I319">
            <v>0</v>
          </cell>
          <cell r="J319">
            <v>0</v>
          </cell>
          <cell r="L319" t="str">
            <v>QDT7</v>
          </cell>
          <cell r="M319" t="str">
            <v>NVGC - Egypt</v>
          </cell>
          <cell r="N319">
            <v>0</v>
          </cell>
          <cell r="O319">
            <v>0</v>
          </cell>
          <cell r="P319">
            <v>0</v>
          </cell>
          <cell r="Q319">
            <v>0</v>
          </cell>
          <cell r="R319">
            <v>0</v>
          </cell>
          <cell r="S319">
            <v>0</v>
          </cell>
          <cell r="T319">
            <v>0</v>
          </cell>
          <cell r="U319">
            <v>0</v>
          </cell>
        </row>
        <row r="320">
          <cell r="A320" t="str">
            <v>QDT8</v>
          </cell>
          <cell r="B320" t="str">
            <v>NS Interconnector</v>
          </cell>
          <cell r="C320">
            <v>0</v>
          </cell>
          <cell r="D320">
            <v>0</v>
          </cell>
          <cell r="E320">
            <v>0</v>
          </cell>
          <cell r="F320">
            <v>0</v>
          </cell>
          <cell r="G320">
            <v>0</v>
          </cell>
          <cell r="H320">
            <v>0</v>
          </cell>
          <cell r="I320">
            <v>0</v>
          </cell>
          <cell r="J320">
            <v>0</v>
          </cell>
          <cell r="L320" t="str">
            <v>QDT8</v>
          </cell>
          <cell r="M320" t="str">
            <v>NS Interconnector</v>
          </cell>
          <cell r="N320">
            <v>0</v>
          </cell>
          <cell r="O320">
            <v>0</v>
          </cell>
          <cell r="P320">
            <v>0</v>
          </cell>
          <cell r="Q320">
            <v>0</v>
          </cell>
          <cell r="R320">
            <v>0</v>
          </cell>
          <cell r="S320">
            <v>0</v>
          </cell>
          <cell r="T320">
            <v>0</v>
          </cell>
          <cell r="U320">
            <v>0</v>
          </cell>
        </row>
        <row r="321">
          <cell r="A321" t="str">
            <v>QDU1</v>
          </cell>
          <cell r="B321" t="str">
            <v>RoI Prospection - CHP</v>
          </cell>
          <cell r="C321">
            <v>0</v>
          </cell>
          <cell r="D321">
            <v>0</v>
          </cell>
          <cell r="E321">
            <v>0</v>
          </cell>
          <cell r="F321">
            <v>0</v>
          </cell>
          <cell r="G321">
            <v>0</v>
          </cell>
          <cell r="H321">
            <v>0</v>
          </cell>
          <cell r="I321">
            <v>0</v>
          </cell>
          <cell r="J321">
            <v>0</v>
          </cell>
          <cell r="L321" t="str">
            <v>QDU1</v>
          </cell>
          <cell r="M321" t="str">
            <v>RoI Prospection - CHP</v>
          </cell>
          <cell r="N321">
            <v>0</v>
          </cell>
          <cell r="O321">
            <v>0</v>
          </cell>
          <cell r="P321">
            <v>0</v>
          </cell>
          <cell r="Q321">
            <v>0</v>
          </cell>
          <cell r="R321">
            <v>0</v>
          </cell>
          <cell r="S321">
            <v>0</v>
          </cell>
          <cell r="T321">
            <v>0</v>
          </cell>
          <cell r="U321">
            <v>0</v>
          </cell>
        </row>
        <row r="322">
          <cell r="A322" t="str">
            <v>QDU3</v>
          </cell>
          <cell r="B322" t="str">
            <v>Suez Gulf/Shark El-Tafriaa</v>
          </cell>
          <cell r="C322">
            <v>0</v>
          </cell>
          <cell r="D322">
            <v>0</v>
          </cell>
          <cell r="E322">
            <v>0</v>
          </cell>
          <cell r="F322">
            <v>0</v>
          </cell>
          <cell r="G322">
            <v>0</v>
          </cell>
          <cell r="H322">
            <v>0</v>
          </cell>
          <cell r="I322">
            <v>0</v>
          </cell>
          <cell r="J322">
            <v>0</v>
          </cell>
          <cell r="L322" t="str">
            <v>QDU3</v>
          </cell>
          <cell r="M322" t="str">
            <v>Suez Gulf/Shark El-Tafriaa</v>
          </cell>
          <cell r="N322">
            <v>0</v>
          </cell>
          <cell r="O322">
            <v>0</v>
          </cell>
          <cell r="P322">
            <v>0</v>
          </cell>
          <cell r="Q322">
            <v>0</v>
          </cell>
          <cell r="R322">
            <v>0</v>
          </cell>
          <cell r="S322">
            <v>0</v>
          </cell>
          <cell r="T322">
            <v>0</v>
          </cell>
          <cell r="U322">
            <v>0</v>
          </cell>
        </row>
        <row r="323">
          <cell r="A323" t="str">
            <v xml:space="preserve">QDU4                </v>
          </cell>
          <cell r="B323" t="str">
            <v>SOUTHERN CROSS POWER - PROSPEC</v>
          </cell>
          <cell r="C323">
            <v>0</v>
          </cell>
          <cell r="D323">
            <v>0</v>
          </cell>
          <cell r="E323">
            <v>0</v>
          </cell>
          <cell r="F323">
            <v>0</v>
          </cell>
          <cell r="G323">
            <v>0</v>
          </cell>
          <cell r="H323">
            <v>0</v>
          </cell>
          <cell r="I323">
            <v>0</v>
          </cell>
          <cell r="J323">
            <v>0</v>
          </cell>
          <cell r="L323" t="str">
            <v xml:space="preserve">QDU4                </v>
          </cell>
          <cell r="M323" t="str">
            <v>SOUTHERN CROSS POWER - PROSPEC</v>
          </cell>
          <cell r="N323">
            <v>0</v>
          </cell>
          <cell r="O323">
            <v>0</v>
          </cell>
          <cell r="P323">
            <v>0</v>
          </cell>
          <cell r="Q323">
            <v>0</v>
          </cell>
          <cell r="R323">
            <v>0</v>
          </cell>
          <cell r="S323">
            <v>0</v>
          </cell>
          <cell r="T323">
            <v>0</v>
          </cell>
          <cell r="U323">
            <v>0</v>
          </cell>
        </row>
        <row r="324">
          <cell r="A324" t="str">
            <v>QDU5</v>
          </cell>
          <cell r="B324" t="str">
            <v>Southern Cross Link</v>
          </cell>
          <cell r="C324">
            <v>0</v>
          </cell>
          <cell r="D324">
            <v>0</v>
          </cell>
          <cell r="E324">
            <v>0</v>
          </cell>
          <cell r="F324">
            <v>0</v>
          </cell>
          <cell r="G324">
            <v>0</v>
          </cell>
          <cell r="H324">
            <v>0</v>
          </cell>
          <cell r="I324">
            <v>0</v>
          </cell>
          <cell r="J324">
            <v>0</v>
          </cell>
          <cell r="L324" t="str">
            <v>QDU5</v>
          </cell>
          <cell r="M324" t="str">
            <v>Southern Cross Link</v>
          </cell>
          <cell r="N324">
            <v>0</v>
          </cell>
          <cell r="O324">
            <v>0</v>
          </cell>
          <cell r="P324">
            <v>0</v>
          </cell>
          <cell r="Q324">
            <v>0</v>
          </cell>
          <cell r="R324">
            <v>0</v>
          </cell>
          <cell r="S324">
            <v>0</v>
          </cell>
          <cell r="T324">
            <v>0</v>
          </cell>
          <cell r="U324">
            <v>0</v>
          </cell>
        </row>
        <row r="325">
          <cell r="A325" t="str">
            <v>QDU6</v>
          </cell>
          <cell r="B325" t="str">
            <v>Southern Cross Ph 2</v>
          </cell>
          <cell r="C325">
            <v>0</v>
          </cell>
          <cell r="D325">
            <v>0</v>
          </cell>
          <cell r="E325">
            <v>0</v>
          </cell>
          <cell r="F325">
            <v>0</v>
          </cell>
          <cell r="G325">
            <v>0</v>
          </cell>
          <cell r="H325">
            <v>0</v>
          </cell>
          <cell r="I325">
            <v>0</v>
          </cell>
          <cell r="J325">
            <v>0</v>
          </cell>
          <cell r="L325" t="str">
            <v>QDU6</v>
          </cell>
          <cell r="M325" t="str">
            <v>Southern Cross Ph 2</v>
          </cell>
          <cell r="N325">
            <v>0</v>
          </cell>
          <cell r="O325">
            <v>0</v>
          </cell>
          <cell r="P325">
            <v>0</v>
          </cell>
          <cell r="Q325">
            <v>0</v>
          </cell>
          <cell r="R325">
            <v>0</v>
          </cell>
          <cell r="S325">
            <v>0</v>
          </cell>
          <cell r="T325">
            <v>-5030.57</v>
          </cell>
          <cell r="U325">
            <v>-5030.57</v>
          </cell>
        </row>
        <row r="326">
          <cell r="A326" t="str">
            <v>QDU7</v>
          </cell>
          <cell r="B326" t="str">
            <v>Ship Co Int</v>
          </cell>
          <cell r="C326">
            <v>0</v>
          </cell>
          <cell r="D326">
            <v>0</v>
          </cell>
          <cell r="E326">
            <v>0</v>
          </cell>
          <cell r="F326">
            <v>0</v>
          </cell>
          <cell r="G326">
            <v>0</v>
          </cell>
          <cell r="H326">
            <v>0</v>
          </cell>
          <cell r="I326">
            <v>0</v>
          </cell>
          <cell r="J326">
            <v>0</v>
          </cell>
          <cell r="L326" t="str">
            <v>QDU7</v>
          </cell>
          <cell r="M326" t="str">
            <v>Ship Co Int</v>
          </cell>
          <cell r="N326">
            <v>0</v>
          </cell>
          <cell r="O326">
            <v>0</v>
          </cell>
          <cell r="P326">
            <v>0</v>
          </cell>
          <cell r="Q326">
            <v>0</v>
          </cell>
          <cell r="R326">
            <v>0</v>
          </cell>
          <cell r="S326">
            <v>0</v>
          </cell>
          <cell r="T326">
            <v>6456.5</v>
          </cell>
          <cell r="U326">
            <v>6456.5</v>
          </cell>
        </row>
        <row r="327">
          <cell r="A327" t="str">
            <v>QDU8</v>
          </cell>
          <cell r="B327" t="str">
            <v>Bolivian Gas Monetisation</v>
          </cell>
          <cell r="C327">
            <v>0</v>
          </cell>
          <cell r="D327">
            <v>0</v>
          </cell>
          <cell r="E327">
            <v>0</v>
          </cell>
          <cell r="F327">
            <v>0</v>
          </cell>
          <cell r="G327">
            <v>0</v>
          </cell>
          <cell r="H327">
            <v>0</v>
          </cell>
          <cell r="I327">
            <v>0</v>
          </cell>
          <cell r="J327">
            <v>0</v>
          </cell>
          <cell r="L327" t="str">
            <v>QDU8</v>
          </cell>
          <cell r="M327" t="str">
            <v>Bolivian Gas Monetisation</v>
          </cell>
          <cell r="N327">
            <v>0</v>
          </cell>
          <cell r="O327">
            <v>0</v>
          </cell>
          <cell r="P327">
            <v>0</v>
          </cell>
          <cell r="Q327">
            <v>0</v>
          </cell>
          <cell r="R327">
            <v>0</v>
          </cell>
          <cell r="S327">
            <v>0</v>
          </cell>
          <cell r="T327">
            <v>0</v>
          </cell>
          <cell r="U327">
            <v>0</v>
          </cell>
        </row>
        <row r="328">
          <cell r="A328" t="str">
            <v>QDU9</v>
          </cell>
          <cell r="B328" t="str">
            <v>E&amp;P Bidding Round</v>
          </cell>
          <cell r="C328">
            <v>0</v>
          </cell>
          <cell r="D328">
            <v>0</v>
          </cell>
          <cell r="E328">
            <v>0</v>
          </cell>
          <cell r="F328">
            <v>0</v>
          </cell>
          <cell r="G328">
            <v>0</v>
          </cell>
          <cell r="H328">
            <v>0</v>
          </cell>
          <cell r="I328">
            <v>0</v>
          </cell>
          <cell r="J328">
            <v>0</v>
          </cell>
          <cell r="L328" t="str">
            <v>QDU9</v>
          </cell>
          <cell r="M328" t="str">
            <v>E&amp;P Bidding Round</v>
          </cell>
          <cell r="N328">
            <v>0</v>
          </cell>
          <cell r="O328">
            <v>0</v>
          </cell>
          <cell r="P328">
            <v>0</v>
          </cell>
          <cell r="Q328">
            <v>0</v>
          </cell>
          <cell r="R328">
            <v>0</v>
          </cell>
          <cell r="S328">
            <v>0</v>
          </cell>
          <cell r="T328">
            <v>0</v>
          </cell>
          <cell r="U328">
            <v>0</v>
          </cell>
        </row>
        <row r="329">
          <cell r="A329" t="str">
            <v>QDV1</v>
          </cell>
          <cell r="B329" t="str">
            <v>Trinidad IPP</v>
          </cell>
          <cell r="C329">
            <v>0</v>
          </cell>
          <cell r="D329">
            <v>0</v>
          </cell>
          <cell r="E329">
            <v>0</v>
          </cell>
          <cell r="F329">
            <v>0</v>
          </cell>
          <cell r="G329">
            <v>0</v>
          </cell>
          <cell r="H329">
            <v>0</v>
          </cell>
          <cell r="I329">
            <v>0</v>
          </cell>
          <cell r="J329">
            <v>0</v>
          </cell>
          <cell r="L329" t="str">
            <v>QDV1</v>
          </cell>
          <cell r="M329" t="str">
            <v>Trinidad IPP</v>
          </cell>
          <cell r="N329">
            <v>0</v>
          </cell>
          <cell r="O329">
            <v>0</v>
          </cell>
          <cell r="P329">
            <v>0</v>
          </cell>
          <cell r="Q329">
            <v>0</v>
          </cell>
          <cell r="R329">
            <v>0</v>
          </cell>
          <cell r="S329">
            <v>0</v>
          </cell>
          <cell r="T329">
            <v>0</v>
          </cell>
          <cell r="U329">
            <v>0</v>
          </cell>
        </row>
        <row r="330">
          <cell r="A330" t="str">
            <v>QDV2</v>
          </cell>
          <cell r="B330" t="str">
            <v>Gujarat Pipavav LNG - Capital</v>
          </cell>
          <cell r="C330">
            <v>0</v>
          </cell>
          <cell r="D330">
            <v>0</v>
          </cell>
          <cell r="E330">
            <v>0</v>
          </cell>
          <cell r="F330">
            <v>0</v>
          </cell>
          <cell r="G330">
            <v>0</v>
          </cell>
          <cell r="H330">
            <v>0</v>
          </cell>
          <cell r="I330">
            <v>0</v>
          </cell>
          <cell r="J330">
            <v>0</v>
          </cell>
          <cell r="L330" t="str">
            <v>QDV2</v>
          </cell>
          <cell r="M330" t="str">
            <v>Gujarat Pipavav LNG - Capital</v>
          </cell>
          <cell r="N330">
            <v>0</v>
          </cell>
          <cell r="O330">
            <v>0</v>
          </cell>
          <cell r="P330">
            <v>0</v>
          </cell>
          <cell r="Q330">
            <v>0</v>
          </cell>
          <cell r="R330">
            <v>0</v>
          </cell>
          <cell r="S330">
            <v>0</v>
          </cell>
          <cell r="T330">
            <v>0</v>
          </cell>
          <cell r="U330">
            <v>0</v>
          </cell>
        </row>
        <row r="331">
          <cell r="A331" t="str">
            <v>QDV3</v>
          </cell>
          <cell r="B331" t="str">
            <v>Gujarat Transco - Project</v>
          </cell>
          <cell r="C331">
            <v>0</v>
          </cell>
          <cell r="D331">
            <v>0</v>
          </cell>
          <cell r="E331">
            <v>0</v>
          </cell>
          <cell r="F331">
            <v>-212836.22</v>
          </cell>
          <cell r="G331">
            <v>0</v>
          </cell>
          <cell r="H331">
            <v>0</v>
          </cell>
          <cell r="I331">
            <v>0</v>
          </cell>
          <cell r="J331">
            <v>-212836.22</v>
          </cell>
          <cell r="L331" t="str">
            <v>QDV3</v>
          </cell>
          <cell r="M331" t="str">
            <v>Gujarat Transco - Project</v>
          </cell>
          <cell r="N331">
            <v>0</v>
          </cell>
          <cell r="O331">
            <v>0</v>
          </cell>
          <cell r="P331">
            <v>0</v>
          </cell>
          <cell r="Q331">
            <v>-690521.28</v>
          </cell>
          <cell r="R331">
            <v>0</v>
          </cell>
          <cell r="S331">
            <v>0</v>
          </cell>
          <cell r="T331">
            <v>0</v>
          </cell>
          <cell r="U331">
            <v>-690521.28</v>
          </cell>
        </row>
        <row r="332">
          <cell r="A332" t="str">
            <v>QDV9</v>
          </cell>
          <cell r="B332" t="str">
            <v>Prospection - Med Basin</v>
          </cell>
          <cell r="C332">
            <v>0</v>
          </cell>
          <cell r="D332">
            <v>0</v>
          </cell>
          <cell r="E332">
            <v>0</v>
          </cell>
          <cell r="F332">
            <v>0</v>
          </cell>
          <cell r="G332">
            <v>0</v>
          </cell>
          <cell r="H332">
            <v>0</v>
          </cell>
          <cell r="I332">
            <v>0</v>
          </cell>
          <cell r="J332">
            <v>0</v>
          </cell>
          <cell r="L332" t="str">
            <v>QDV9</v>
          </cell>
          <cell r="M332" t="str">
            <v>Prospection - Med Basin</v>
          </cell>
          <cell r="N332">
            <v>0</v>
          </cell>
          <cell r="O332">
            <v>0</v>
          </cell>
          <cell r="P332">
            <v>0</v>
          </cell>
          <cell r="Q332">
            <v>0</v>
          </cell>
          <cell r="R332">
            <v>0</v>
          </cell>
          <cell r="S332">
            <v>0</v>
          </cell>
          <cell r="T332">
            <v>0</v>
          </cell>
          <cell r="U332">
            <v>0</v>
          </cell>
        </row>
        <row r="333">
          <cell r="A333" t="str">
            <v>QDW1</v>
          </cell>
          <cell r="B333" t="str">
            <v>Premier Power CCGT - Engineering Development</v>
          </cell>
          <cell r="C333">
            <v>0</v>
          </cell>
          <cell r="D333">
            <v>61330.369999999995</v>
          </cell>
          <cell r="E333">
            <v>0</v>
          </cell>
          <cell r="F333">
            <v>0</v>
          </cell>
          <cell r="G333">
            <v>0</v>
          </cell>
          <cell r="H333">
            <v>0</v>
          </cell>
          <cell r="I333">
            <v>0</v>
          </cell>
          <cell r="J333">
            <v>61330.369999999995</v>
          </cell>
          <cell r="L333" t="str">
            <v>QDW1</v>
          </cell>
          <cell r="M333" t="str">
            <v>Premier Power CCGT - Engineering Development</v>
          </cell>
          <cell r="N333">
            <v>0</v>
          </cell>
          <cell r="O333">
            <v>-517197.87000000005</v>
          </cell>
          <cell r="P333">
            <v>0</v>
          </cell>
          <cell r="Q333">
            <v>0</v>
          </cell>
          <cell r="R333">
            <v>0</v>
          </cell>
          <cell r="S333">
            <v>0</v>
          </cell>
          <cell r="T333">
            <v>0</v>
          </cell>
          <cell r="U333">
            <v>-517197.87000000005</v>
          </cell>
        </row>
        <row r="334">
          <cell r="A334" t="str">
            <v>QDW2</v>
          </cell>
          <cell r="B334" t="str">
            <v>Premier Power CCGT - Other Development</v>
          </cell>
          <cell r="C334">
            <v>0</v>
          </cell>
          <cell r="D334">
            <v>0</v>
          </cell>
          <cell r="E334">
            <v>0</v>
          </cell>
          <cell r="F334">
            <v>0</v>
          </cell>
          <cell r="G334">
            <v>0</v>
          </cell>
          <cell r="H334">
            <v>0</v>
          </cell>
          <cell r="I334">
            <v>0</v>
          </cell>
          <cell r="J334">
            <v>0</v>
          </cell>
          <cell r="L334" t="str">
            <v>QDW2</v>
          </cell>
          <cell r="M334" t="str">
            <v>Premier Power CCGT - Other Development</v>
          </cell>
          <cell r="N334">
            <v>0</v>
          </cell>
          <cell r="O334">
            <v>840619.77</v>
          </cell>
          <cell r="P334">
            <v>0</v>
          </cell>
          <cell r="Q334">
            <v>0</v>
          </cell>
          <cell r="R334">
            <v>0</v>
          </cell>
          <cell r="S334">
            <v>0</v>
          </cell>
          <cell r="T334">
            <v>0</v>
          </cell>
          <cell r="U334">
            <v>840619.77</v>
          </cell>
        </row>
        <row r="335">
          <cell r="A335" t="str">
            <v>QDW3</v>
          </cell>
          <cell r="B335" t="str">
            <v>Premier Power CCGT - Financial Structure</v>
          </cell>
          <cell r="C335">
            <v>0</v>
          </cell>
          <cell r="D335">
            <v>0</v>
          </cell>
          <cell r="E335">
            <v>0</v>
          </cell>
          <cell r="F335">
            <v>0</v>
          </cell>
          <cell r="G335">
            <v>0</v>
          </cell>
          <cell r="H335">
            <v>0</v>
          </cell>
          <cell r="I335">
            <v>0</v>
          </cell>
          <cell r="J335">
            <v>0</v>
          </cell>
          <cell r="L335" t="str">
            <v>QDW3</v>
          </cell>
          <cell r="M335" t="str">
            <v>Premier Power CCGT - Financial Structure</v>
          </cell>
          <cell r="N335">
            <v>0</v>
          </cell>
          <cell r="O335">
            <v>0</v>
          </cell>
          <cell r="P335">
            <v>0</v>
          </cell>
          <cell r="Q335">
            <v>0</v>
          </cell>
          <cell r="R335">
            <v>0</v>
          </cell>
          <cell r="S335">
            <v>0</v>
          </cell>
          <cell r="T335">
            <v>0</v>
          </cell>
          <cell r="U335">
            <v>0</v>
          </cell>
        </row>
        <row r="336">
          <cell r="A336" t="str">
            <v>QDW4</v>
          </cell>
          <cell r="B336" t="str">
            <v>RoI Prospection - IPP</v>
          </cell>
          <cell r="C336">
            <v>0</v>
          </cell>
          <cell r="D336">
            <v>0</v>
          </cell>
          <cell r="E336">
            <v>0</v>
          </cell>
          <cell r="F336">
            <v>0</v>
          </cell>
          <cell r="G336">
            <v>0</v>
          </cell>
          <cell r="H336">
            <v>0</v>
          </cell>
          <cell r="I336">
            <v>0</v>
          </cell>
          <cell r="J336">
            <v>0</v>
          </cell>
          <cell r="L336" t="str">
            <v>QDW4</v>
          </cell>
          <cell r="M336" t="str">
            <v>RoI Prospection - IPP</v>
          </cell>
          <cell r="N336">
            <v>0</v>
          </cell>
          <cell r="O336">
            <v>0</v>
          </cell>
          <cell r="P336">
            <v>0</v>
          </cell>
          <cell r="Q336">
            <v>0</v>
          </cell>
          <cell r="R336">
            <v>0</v>
          </cell>
          <cell r="S336">
            <v>0</v>
          </cell>
          <cell r="T336">
            <v>0</v>
          </cell>
          <cell r="U336">
            <v>0</v>
          </cell>
        </row>
        <row r="337">
          <cell r="A337" t="str">
            <v>QDW5</v>
          </cell>
          <cell r="B337" t="str">
            <v>Portfolio Disposals</v>
          </cell>
          <cell r="C337">
            <v>0</v>
          </cell>
          <cell r="D337">
            <v>0</v>
          </cell>
          <cell r="E337">
            <v>0</v>
          </cell>
          <cell r="F337">
            <v>0</v>
          </cell>
          <cell r="G337">
            <v>0</v>
          </cell>
          <cell r="H337">
            <v>0</v>
          </cell>
          <cell r="I337">
            <v>0</v>
          </cell>
          <cell r="J337">
            <v>0</v>
          </cell>
          <cell r="L337" t="str">
            <v>QDW5</v>
          </cell>
          <cell r="M337" t="str">
            <v>Portfolio Disposals</v>
          </cell>
          <cell r="N337">
            <v>0</v>
          </cell>
          <cell r="O337">
            <v>0</v>
          </cell>
          <cell r="P337">
            <v>0</v>
          </cell>
          <cell r="Q337">
            <v>0</v>
          </cell>
          <cell r="R337">
            <v>0</v>
          </cell>
          <cell r="S337">
            <v>0</v>
          </cell>
          <cell r="T337">
            <v>0</v>
          </cell>
          <cell r="U337">
            <v>0</v>
          </cell>
        </row>
        <row r="338">
          <cell r="A338" t="str">
            <v>QDW6</v>
          </cell>
          <cell r="B338" t="str">
            <v>South Korea Gas Co</v>
          </cell>
          <cell r="C338">
            <v>0</v>
          </cell>
          <cell r="D338">
            <v>0</v>
          </cell>
          <cell r="E338">
            <v>0</v>
          </cell>
          <cell r="F338">
            <v>0</v>
          </cell>
          <cell r="G338">
            <v>0</v>
          </cell>
          <cell r="H338">
            <v>0</v>
          </cell>
          <cell r="I338">
            <v>0</v>
          </cell>
          <cell r="J338">
            <v>0</v>
          </cell>
          <cell r="L338" t="str">
            <v>QDW6</v>
          </cell>
          <cell r="M338" t="str">
            <v>South Korea Gas Co</v>
          </cell>
          <cell r="N338">
            <v>0</v>
          </cell>
          <cell r="O338">
            <v>0</v>
          </cell>
          <cell r="P338">
            <v>0</v>
          </cell>
          <cell r="Q338">
            <v>0</v>
          </cell>
          <cell r="R338">
            <v>0</v>
          </cell>
          <cell r="S338">
            <v>0</v>
          </cell>
          <cell r="T338">
            <v>0</v>
          </cell>
          <cell r="U338">
            <v>0</v>
          </cell>
        </row>
        <row r="339">
          <cell r="A339" t="str">
            <v>QDW7</v>
          </cell>
          <cell r="B339" t="str">
            <v>FGPL Ph 2 Pipeline</v>
          </cell>
          <cell r="C339">
            <v>0</v>
          </cell>
          <cell r="D339">
            <v>0</v>
          </cell>
          <cell r="E339">
            <v>0</v>
          </cell>
          <cell r="F339">
            <v>0</v>
          </cell>
          <cell r="G339">
            <v>0</v>
          </cell>
          <cell r="H339">
            <v>0</v>
          </cell>
          <cell r="I339">
            <v>0</v>
          </cell>
          <cell r="J339">
            <v>0</v>
          </cell>
          <cell r="L339" t="str">
            <v>QDW7</v>
          </cell>
          <cell r="M339" t="str">
            <v>FGPL Ph 2 Pipeline</v>
          </cell>
          <cell r="N339">
            <v>0</v>
          </cell>
          <cell r="O339">
            <v>0</v>
          </cell>
          <cell r="P339">
            <v>0</v>
          </cell>
          <cell r="Q339">
            <v>0</v>
          </cell>
          <cell r="R339">
            <v>0</v>
          </cell>
          <cell r="S339">
            <v>0</v>
          </cell>
          <cell r="T339">
            <v>0</v>
          </cell>
          <cell r="U339">
            <v>0</v>
          </cell>
        </row>
        <row r="340">
          <cell r="A340" t="str">
            <v>QDW8</v>
          </cell>
          <cell r="B340" t="str">
            <v>Napocor Privatisation</v>
          </cell>
          <cell r="C340">
            <v>0</v>
          </cell>
          <cell r="D340">
            <v>0</v>
          </cell>
          <cell r="E340">
            <v>0</v>
          </cell>
          <cell r="F340">
            <v>0</v>
          </cell>
          <cell r="G340">
            <v>0</v>
          </cell>
          <cell r="H340">
            <v>0</v>
          </cell>
          <cell r="I340">
            <v>0</v>
          </cell>
          <cell r="J340">
            <v>0</v>
          </cell>
          <cell r="L340" t="str">
            <v>QDW8</v>
          </cell>
          <cell r="M340" t="str">
            <v>Napocor Privatisation</v>
          </cell>
          <cell r="N340">
            <v>0</v>
          </cell>
          <cell r="O340">
            <v>0</v>
          </cell>
          <cell r="P340">
            <v>0</v>
          </cell>
          <cell r="Q340">
            <v>0</v>
          </cell>
          <cell r="R340">
            <v>0</v>
          </cell>
          <cell r="S340">
            <v>0</v>
          </cell>
          <cell r="T340">
            <v>0</v>
          </cell>
          <cell r="U340">
            <v>0</v>
          </cell>
        </row>
        <row r="341">
          <cell r="A341" t="str">
            <v>QDW9</v>
          </cell>
          <cell r="B341" t="str">
            <v>Condensate Firing</v>
          </cell>
          <cell r="C341">
            <v>0</v>
          </cell>
          <cell r="D341">
            <v>0</v>
          </cell>
          <cell r="E341">
            <v>0</v>
          </cell>
          <cell r="F341">
            <v>0</v>
          </cell>
          <cell r="G341">
            <v>0</v>
          </cell>
          <cell r="H341">
            <v>0</v>
          </cell>
          <cell r="I341">
            <v>0</v>
          </cell>
          <cell r="J341">
            <v>0</v>
          </cell>
          <cell r="L341" t="str">
            <v>QDW9</v>
          </cell>
          <cell r="M341" t="str">
            <v>Condensate Firing</v>
          </cell>
          <cell r="N341">
            <v>0</v>
          </cell>
          <cell r="O341">
            <v>0</v>
          </cell>
          <cell r="P341">
            <v>0</v>
          </cell>
          <cell r="Q341">
            <v>0</v>
          </cell>
          <cell r="R341">
            <v>0</v>
          </cell>
          <cell r="S341">
            <v>0</v>
          </cell>
          <cell r="T341">
            <v>0</v>
          </cell>
          <cell r="U341">
            <v>0</v>
          </cell>
        </row>
        <row r="342">
          <cell r="A342" t="str">
            <v>QDX1</v>
          </cell>
          <cell r="B342" t="str">
            <v>North West Transmission</v>
          </cell>
          <cell r="C342">
            <v>0</v>
          </cell>
          <cell r="D342">
            <v>0</v>
          </cell>
          <cell r="E342">
            <v>0</v>
          </cell>
          <cell r="F342">
            <v>0</v>
          </cell>
          <cell r="G342">
            <v>0</v>
          </cell>
          <cell r="H342">
            <v>0</v>
          </cell>
          <cell r="I342">
            <v>0</v>
          </cell>
          <cell r="J342">
            <v>0</v>
          </cell>
          <cell r="L342" t="str">
            <v>QDX1</v>
          </cell>
          <cell r="M342" t="str">
            <v>North West Transmission</v>
          </cell>
          <cell r="N342">
            <v>0</v>
          </cell>
          <cell r="O342">
            <v>0</v>
          </cell>
          <cell r="P342">
            <v>0</v>
          </cell>
          <cell r="Q342">
            <v>0</v>
          </cell>
          <cell r="R342">
            <v>0</v>
          </cell>
          <cell r="S342">
            <v>0</v>
          </cell>
          <cell r="T342">
            <v>0</v>
          </cell>
          <cell r="U342">
            <v>0</v>
          </cell>
        </row>
        <row r="343">
          <cell r="A343" t="str">
            <v xml:space="preserve">QDX2                </v>
          </cell>
          <cell r="B343" t="str">
            <v>North West Distribution</v>
          </cell>
          <cell r="C343">
            <v>0</v>
          </cell>
          <cell r="D343">
            <v>0</v>
          </cell>
          <cell r="E343">
            <v>0</v>
          </cell>
          <cell r="F343">
            <v>0</v>
          </cell>
          <cell r="G343">
            <v>0</v>
          </cell>
          <cell r="H343">
            <v>0</v>
          </cell>
          <cell r="I343">
            <v>0</v>
          </cell>
          <cell r="J343">
            <v>0</v>
          </cell>
          <cell r="L343" t="str">
            <v xml:space="preserve">QDX2                </v>
          </cell>
          <cell r="M343" t="str">
            <v>North West Distribution</v>
          </cell>
          <cell r="N343">
            <v>0</v>
          </cell>
          <cell r="O343">
            <v>0</v>
          </cell>
          <cell r="P343">
            <v>0</v>
          </cell>
          <cell r="Q343">
            <v>0</v>
          </cell>
          <cell r="R343">
            <v>0</v>
          </cell>
          <cell r="S343">
            <v>0</v>
          </cell>
          <cell r="T343">
            <v>0</v>
          </cell>
          <cell r="U343">
            <v>0</v>
          </cell>
        </row>
        <row r="344">
          <cell r="A344" t="str">
            <v>QDX3</v>
          </cell>
          <cell r="B344" t="str">
            <v>North West Supply</v>
          </cell>
          <cell r="C344">
            <v>0</v>
          </cell>
          <cell r="D344">
            <v>0</v>
          </cell>
          <cell r="E344">
            <v>0</v>
          </cell>
          <cell r="F344">
            <v>0</v>
          </cell>
          <cell r="G344">
            <v>0</v>
          </cell>
          <cell r="H344">
            <v>0</v>
          </cell>
          <cell r="I344">
            <v>0</v>
          </cell>
          <cell r="J344">
            <v>0</v>
          </cell>
          <cell r="L344" t="str">
            <v>QDX3</v>
          </cell>
          <cell r="M344" t="str">
            <v>North West Supply</v>
          </cell>
          <cell r="N344">
            <v>0</v>
          </cell>
          <cell r="O344">
            <v>0</v>
          </cell>
          <cell r="P344">
            <v>0</v>
          </cell>
          <cell r="Q344">
            <v>0</v>
          </cell>
          <cell r="R344">
            <v>0</v>
          </cell>
          <cell r="S344">
            <v>0</v>
          </cell>
          <cell r="T344">
            <v>0</v>
          </cell>
          <cell r="U344">
            <v>0</v>
          </cell>
        </row>
        <row r="345">
          <cell r="A345" t="str">
            <v>QDX4</v>
          </cell>
          <cell r="B345" t="str">
            <v>North South Transmission</v>
          </cell>
          <cell r="C345">
            <v>0</v>
          </cell>
          <cell r="D345">
            <v>0</v>
          </cell>
          <cell r="E345">
            <v>0</v>
          </cell>
          <cell r="F345">
            <v>0</v>
          </cell>
          <cell r="G345">
            <v>0</v>
          </cell>
          <cell r="H345">
            <v>0</v>
          </cell>
          <cell r="I345">
            <v>0</v>
          </cell>
          <cell r="J345">
            <v>0</v>
          </cell>
          <cell r="L345" t="str">
            <v>QDX4</v>
          </cell>
          <cell r="M345" t="str">
            <v>North South Transmission</v>
          </cell>
          <cell r="N345">
            <v>0</v>
          </cell>
          <cell r="O345">
            <v>0</v>
          </cell>
          <cell r="P345">
            <v>0</v>
          </cell>
          <cell r="Q345">
            <v>0</v>
          </cell>
          <cell r="R345">
            <v>0</v>
          </cell>
          <cell r="S345">
            <v>0</v>
          </cell>
          <cell r="T345">
            <v>0</v>
          </cell>
          <cell r="U345">
            <v>0</v>
          </cell>
        </row>
        <row r="346">
          <cell r="A346" t="str">
            <v xml:space="preserve">QDX5                </v>
          </cell>
          <cell r="B346" t="str">
            <v>North South Distribution</v>
          </cell>
          <cell r="C346">
            <v>0</v>
          </cell>
          <cell r="D346">
            <v>0</v>
          </cell>
          <cell r="E346">
            <v>0</v>
          </cell>
          <cell r="F346">
            <v>0</v>
          </cell>
          <cell r="G346">
            <v>0</v>
          </cell>
          <cell r="H346">
            <v>0</v>
          </cell>
          <cell r="I346">
            <v>0</v>
          </cell>
          <cell r="J346">
            <v>0</v>
          </cell>
          <cell r="L346" t="str">
            <v xml:space="preserve">QDX5                </v>
          </cell>
          <cell r="M346" t="str">
            <v>North South Distribution</v>
          </cell>
          <cell r="N346">
            <v>0</v>
          </cell>
          <cell r="O346">
            <v>0</v>
          </cell>
          <cell r="P346">
            <v>0</v>
          </cell>
          <cell r="Q346">
            <v>0</v>
          </cell>
          <cell r="R346">
            <v>0</v>
          </cell>
          <cell r="S346">
            <v>0</v>
          </cell>
          <cell r="T346">
            <v>0</v>
          </cell>
          <cell r="U346">
            <v>0</v>
          </cell>
        </row>
        <row r="347">
          <cell r="A347" t="str">
            <v>QDX6</v>
          </cell>
          <cell r="B347" t="str">
            <v>North South Supply</v>
          </cell>
          <cell r="C347">
            <v>0</v>
          </cell>
          <cell r="D347">
            <v>0</v>
          </cell>
          <cell r="E347">
            <v>0</v>
          </cell>
          <cell r="F347">
            <v>0</v>
          </cell>
          <cell r="G347">
            <v>0</v>
          </cell>
          <cell r="H347">
            <v>0</v>
          </cell>
          <cell r="I347">
            <v>0</v>
          </cell>
          <cell r="J347">
            <v>0</v>
          </cell>
          <cell r="L347" t="str">
            <v>QDX6</v>
          </cell>
          <cell r="M347" t="str">
            <v>North South Supply</v>
          </cell>
          <cell r="N347">
            <v>0</v>
          </cell>
          <cell r="O347">
            <v>0</v>
          </cell>
          <cell r="P347">
            <v>0</v>
          </cell>
          <cell r="Q347">
            <v>0</v>
          </cell>
          <cell r="R347">
            <v>0</v>
          </cell>
          <cell r="S347">
            <v>0</v>
          </cell>
          <cell r="T347">
            <v>0</v>
          </cell>
          <cell r="U347">
            <v>0</v>
          </cell>
        </row>
        <row r="348">
          <cell r="A348" t="str">
            <v>QDX7</v>
          </cell>
          <cell r="B348" t="str">
            <v>LNG - New Shipping Acquisition</v>
          </cell>
          <cell r="C348">
            <v>0</v>
          </cell>
          <cell r="D348">
            <v>0</v>
          </cell>
          <cell r="E348">
            <v>0</v>
          </cell>
          <cell r="F348">
            <v>0</v>
          </cell>
          <cell r="G348">
            <v>0</v>
          </cell>
          <cell r="H348">
            <v>0</v>
          </cell>
          <cell r="I348">
            <v>0</v>
          </cell>
          <cell r="J348">
            <v>0</v>
          </cell>
          <cell r="L348" t="str">
            <v>QDX7</v>
          </cell>
          <cell r="M348" t="str">
            <v>LNG - New Shipping Acquisition</v>
          </cell>
          <cell r="N348">
            <v>0</v>
          </cell>
          <cell r="O348">
            <v>0</v>
          </cell>
          <cell r="P348">
            <v>0</v>
          </cell>
          <cell r="Q348">
            <v>0</v>
          </cell>
          <cell r="R348">
            <v>0</v>
          </cell>
          <cell r="S348">
            <v>0</v>
          </cell>
          <cell r="T348">
            <v>0</v>
          </cell>
          <cell r="U348">
            <v>0</v>
          </cell>
        </row>
        <row r="349">
          <cell r="A349" t="str">
            <v>QDX8</v>
          </cell>
          <cell r="B349" t="str">
            <v>Project ITAR - Italy</v>
          </cell>
          <cell r="C349">
            <v>0</v>
          </cell>
          <cell r="D349">
            <v>0</v>
          </cell>
          <cell r="E349">
            <v>0</v>
          </cell>
          <cell r="F349">
            <v>0</v>
          </cell>
          <cell r="G349">
            <v>0</v>
          </cell>
          <cell r="H349">
            <v>0</v>
          </cell>
          <cell r="I349">
            <v>0</v>
          </cell>
          <cell r="J349">
            <v>0</v>
          </cell>
          <cell r="L349" t="str">
            <v>QDX8</v>
          </cell>
          <cell r="M349" t="str">
            <v>Project ITAR - Italy</v>
          </cell>
          <cell r="N349">
            <v>0</v>
          </cell>
          <cell r="O349">
            <v>0</v>
          </cell>
          <cell r="P349">
            <v>0</v>
          </cell>
          <cell r="Q349">
            <v>0</v>
          </cell>
          <cell r="R349">
            <v>0</v>
          </cell>
          <cell r="S349">
            <v>0</v>
          </cell>
          <cell r="T349">
            <v>0</v>
          </cell>
          <cell r="U349">
            <v>0</v>
          </cell>
        </row>
        <row r="350">
          <cell r="A350" t="str">
            <v>QDX9</v>
          </cell>
          <cell r="B350" t="str">
            <v>Premier Transco Expansion</v>
          </cell>
          <cell r="C350">
            <v>0</v>
          </cell>
          <cell r="D350">
            <v>0</v>
          </cell>
          <cell r="E350">
            <v>0</v>
          </cell>
          <cell r="F350">
            <v>0</v>
          </cell>
          <cell r="G350">
            <v>0</v>
          </cell>
          <cell r="H350">
            <v>0</v>
          </cell>
          <cell r="I350">
            <v>0</v>
          </cell>
          <cell r="J350">
            <v>0</v>
          </cell>
          <cell r="L350" t="str">
            <v>QDX9</v>
          </cell>
          <cell r="M350" t="str">
            <v>Premier Transco Expansion</v>
          </cell>
          <cell r="N350">
            <v>0</v>
          </cell>
          <cell r="O350">
            <v>45344.49</v>
          </cell>
          <cell r="P350">
            <v>0</v>
          </cell>
          <cell r="Q350">
            <v>0</v>
          </cell>
          <cell r="R350">
            <v>0</v>
          </cell>
          <cell r="S350">
            <v>0</v>
          </cell>
          <cell r="T350">
            <v>0</v>
          </cell>
          <cell r="U350">
            <v>45344.49</v>
          </cell>
        </row>
        <row r="351">
          <cell r="A351" t="str">
            <v>QDY1</v>
          </cell>
          <cell r="B351" t="str">
            <v>Natural Gas Vehicle</v>
          </cell>
          <cell r="C351">
            <v>0</v>
          </cell>
          <cell r="D351">
            <v>0</v>
          </cell>
          <cell r="E351">
            <v>0</v>
          </cell>
          <cell r="F351">
            <v>0</v>
          </cell>
          <cell r="G351">
            <v>0</v>
          </cell>
          <cell r="H351">
            <v>0</v>
          </cell>
          <cell r="I351">
            <v>0</v>
          </cell>
          <cell r="J351">
            <v>0</v>
          </cell>
          <cell r="L351" t="str">
            <v>QDY1</v>
          </cell>
          <cell r="M351" t="str">
            <v>Natural Gas Vehicle</v>
          </cell>
          <cell r="N351">
            <v>0</v>
          </cell>
          <cell r="O351">
            <v>0</v>
          </cell>
          <cell r="P351">
            <v>0</v>
          </cell>
          <cell r="Q351">
            <v>0</v>
          </cell>
          <cell r="R351">
            <v>0</v>
          </cell>
          <cell r="S351">
            <v>0</v>
          </cell>
          <cell r="T351">
            <v>0</v>
          </cell>
          <cell r="U351">
            <v>0</v>
          </cell>
        </row>
        <row r="352">
          <cell r="A352" t="str">
            <v>QDY2</v>
          </cell>
          <cell r="B352" t="str">
            <v>Italy Power</v>
          </cell>
          <cell r="C352">
            <v>0</v>
          </cell>
          <cell r="D352">
            <v>0</v>
          </cell>
          <cell r="E352">
            <v>0</v>
          </cell>
          <cell r="F352">
            <v>0</v>
          </cell>
          <cell r="G352">
            <v>0</v>
          </cell>
          <cell r="H352">
            <v>0</v>
          </cell>
          <cell r="I352">
            <v>0</v>
          </cell>
          <cell r="J352">
            <v>0</v>
          </cell>
          <cell r="L352" t="str">
            <v>QDY2</v>
          </cell>
          <cell r="M352" t="str">
            <v>Italy Power</v>
          </cell>
          <cell r="N352">
            <v>0</v>
          </cell>
          <cell r="O352">
            <v>-665.42</v>
          </cell>
          <cell r="P352">
            <v>0</v>
          </cell>
          <cell r="Q352">
            <v>0</v>
          </cell>
          <cell r="R352">
            <v>0</v>
          </cell>
          <cell r="S352">
            <v>0</v>
          </cell>
          <cell r="T352">
            <v>0</v>
          </cell>
          <cell r="U352">
            <v>-665.42</v>
          </cell>
        </row>
        <row r="353">
          <cell r="A353" t="str">
            <v>QDY3</v>
          </cell>
          <cell r="B353" t="str">
            <v>North Caspian</v>
          </cell>
          <cell r="C353">
            <v>0</v>
          </cell>
          <cell r="D353">
            <v>0</v>
          </cell>
          <cell r="E353">
            <v>0</v>
          </cell>
          <cell r="F353">
            <v>0</v>
          </cell>
          <cell r="G353">
            <v>0</v>
          </cell>
          <cell r="H353">
            <v>0</v>
          </cell>
          <cell r="I353">
            <v>0</v>
          </cell>
          <cell r="J353">
            <v>0</v>
          </cell>
          <cell r="L353" t="str">
            <v>QDY3</v>
          </cell>
          <cell r="M353" t="str">
            <v>North Caspian</v>
          </cell>
          <cell r="N353">
            <v>0</v>
          </cell>
          <cell r="O353">
            <v>0</v>
          </cell>
          <cell r="P353">
            <v>0</v>
          </cell>
          <cell r="Q353">
            <v>0</v>
          </cell>
          <cell r="R353">
            <v>0</v>
          </cell>
          <cell r="S353">
            <v>0</v>
          </cell>
          <cell r="T353">
            <v>0</v>
          </cell>
          <cell r="U353">
            <v>0</v>
          </cell>
        </row>
        <row r="354">
          <cell r="A354" t="str">
            <v>QDY5</v>
          </cell>
          <cell r="B354" t="str">
            <v>LNG Egypt/Turkey</v>
          </cell>
          <cell r="C354">
            <v>0</v>
          </cell>
          <cell r="D354">
            <v>0</v>
          </cell>
          <cell r="E354">
            <v>0</v>
          </cell>
          <cell r="F354">
            <v>0</v>
          </cell>
          <cell r="G354">
            <v>0</v>
          </cell>
          <cell r="H354">
            <v>0</v>
          </cell>
          <cell r="I354">
            <v>0</v>
          </cell>
          <cell r="J354">
            <v>0</v>
          </cell>
          <cell r="L354" t="str">
            <v>QDY5</v>
          </cell>
          <cell r="M354" t="str">
            <v>LNG Egypt/Turkey</v>
          </cell>
          <cell r="N354">
            <v>0</v>
          </cell>
          <cell r="O354">
            <v>0</v>
          </cell>
          <cell r="P354">
            <v>0</v>
          </cell>
          <cell r="Q354">
            <v>0</v>
          </cell>
          <cell r="R354">
            <v>0</v>
          </cell>
          <cell r="S354">
            <v>0</v>
          </cell>
          <cell r="T354">
            <v>0</v>
          </cell>
          <cell r="U354">
            <v>0</v>
          </cell>
        </row>
        <row r="355">
          <cell r="A355" t="str">
            <v>QDZ1</v>
          </cell>
          <cell r="B355" t="str">
            <v>Wingas</v>
          </cell>
          <cell r="C355">
            <v>0</v>
          </cell>
          <cell r="D355">
            <v>0</v>
          </cell>
          <cell r="E355">
            <v>0</v>
          </cell>
          <cell r="F355">
            <v>0</v>
          </cell>
          <cell r="G355">
            <v>0</v>
          </cell>
          <cell r="H355">
            <v>0</v>
          </cell>
          <cell r="I355">
            <v>0</v>
          </cell>
          <cell r="J355">
            <v>0</v>
          </cell>
          <cell r="L355" t="str">
            <v>QDZ1</v>
          </cell>
          <cell r="M355" t="str">
            <v>Wingas</v>
          </cell>
          <cell r="N355">
            <v>0</v>
          </cell>
          <cell r="O355">
            <v>0</v>
          </cell>
          <cell r="P355">
            <v>0</v>
          </cell>
          <cell r="Q355">
            <v>0</v>
          </cell>
          <cell r="R355">
            <v>0</v>
          </cell>
          <cell r="S355">
            <v>0</v>
          </cell>
          <cell r="T355">
            <v>0</v>
          </cell>
          <cell r="U355">
            <v>0</v>
          </cell>
        </row>
        <row r="356">
          <cell r="A356" t="str">
            <v>QEA7</v>
          </cell>
          <cell r="B356" t="str">
            <v>QATAR AL RAYYAN - E&amp;P</v>
          </cell>
          <cell r="C356">
            <v>0</v>
          </cell>
          <cell r="D356">
            <v>0</v>
          </cell>
          <cell r="E356">
            <v>0</v>
          </cell>
          <cell r="F356">
            <v>0</v>
          </cell>
          <cell r="G356">
            <v>0</v>
          </cell>
          <cell r="H356">
            <v>0</v>
          </cell>
          <cell r="I356">
            <v>0</v>
          </cell>
          <cell r="J356">
            <v>0</v>
          </cell>
          <cell r="L356" t="str">
            <v>QEA7</v>
          </cell>
          <cell r="M356" t="str">
            <v>QATAR AL RAYYAN - E&amp;P</v>
          </cell>
          <cell r="N356">
            <v>0</v>
          </cell>
          <cell r="O356">
            <v>0</v>
          </cell>
          <cell r="P356">
            <v>0</v>
          </cell>
          <cell r="Q356">
            <v>0</v>
          </cell>
          <cell r="R356">
            <v>0</v>
          </cell>
          <cell r="S356">
            <v>0</v>
          </cell>
          <cell r="T356">
            <v>0</v>
          </cell>
          <cell r="U356">
            <v>0</v>
          </cell>
        </row>
        <row r="357">
          <cell r="A357" t="str">
            <v>QEB1</v>
          </cell>
          <cell r="B357" t="str">
            <v>Tangguh LNG</v>
          </cell>
          <cell r="C357">
            <v>0</v>
          </cell>
          <cell r="D357">
            <v>0</v>
          </cell>
          <cell r="E357">
            <v>0</v>
          </cell>
          <cell r="F357">
            <v>0</v>
          </cell>
          <cell r="G357">
            <v>0</v>
          </cell>
          <cell r="H357">
            <v>0</v>
          </cell>
          <cell r="I357">
            <v>0</v>
          </cell>
          <cell r="J357">
            <v>0</v>
          </cell>
          <cell r="L357" t="str">
            <v>QEB1</v>
          </cell>
          <cell r="M357" t="str">
            <v>Tangguh LNG</v>
          </cell>
          <cell r="N357">
            <v>0</v>
          </cell>
          <cell r="O357">
            <v>0</v>
          </cell>
          <cell r="P357">
            <v>0</v>
          </cell>
          <cell r="Q357">
            <v>0</v>
          </cell>
          <cell r="R357">
            <v>0</v>
          </cell>
          <cell r="S357">
            <v>0</v>
          </cell>
          <cell r="T357">
            <v>0</v>
          </cell>
          <cell r="U357">
            <v>0</v>
          </cell>
        </row>
        <row r="358">
          <cell r="A358" t="str">
            <v>QEB2</v>
          </cell>
          <cell r="B358" t="str">
            <v>ECMA Costs Martin Houston</v>
          </cell>
          <cell r="C358">
            <v>0</v>
          </cell>
          <cell r="D358">
            <v>0</v>
          </cell>
          <cell r="E358">
            <v>0</v>
          </cell>
          <cell r="F358">
            <v>0</v>
          </cell>
          <cell r="G358">
            <v>0</v>
          </cell>
          <cell r="H358">
            <v>0</v>
          </cell>
          <cell r="I358">
            <v>0</v>
          </cell>
          <cell r="J358">
            <v>0</v>
          </cell>
          <cell r="L358" t="str">
            <v>QEB2</v>
          </cell>
          <cell r="M358" t="str">
            <v>ECMA Costs Martin Houston</v>
          </cell>
          <cell r="N358">
            <v>0</v>
          </cell>
          <cell r="O358">
            <v>0</v>
          </cell>
          <cell r="P358">
            <v>0</v>
          </cell>
          <cell r="Q358">
            <v>0</v>
          </cell>
          <cell r="R358">
            <v>0</v>
          </cell>
          <cell r="S358">
            <v>0</v>
          </cell>
          <cell r="T358">
            <v>0</v>
          </cell>
          <cell r="U358">
            <v>0</v>
          </cell>
        </row>
        <row r="359">
          <cell r="A359" t="str">
            <v>QEB3</v>
          </cell>
          <cell r="B359" t="str">
            <v>NCMA Costs Martin Houston</v>
          </cell>
          <cell r="C359">
            <v>0</v>
          </cell>
          <cell r="D359">
            <v>0</v>
          </cell>
          <cell r="E359">
            <v>0</v>
          </cell>
          <cell r="F359">
            <v>0</v>
          </cell>
          <cell r="G359">
            <v>0</v>
          </cell>
          <cell r="H359">
            <v>0</v>
          </cell>
          <cell r="I359">
            <v>0</v>
          </cell>
          <cell r="J359">
            <v>0</v>
          </cell>
          <cell r="L359" t="str">
            <v>QEB3</v>
          </cell>
          <cell r="M359" t="str">
            <v>NCMA Costs Martin Houston</v>
          </cell>
          <cell r="N359">
            <v>0</v>
          </cell>
          <cell r="O359">
            <v>0</v>
          </cell>
          <cell r="P359">
            <v>0</v>
          </cell>
          <cell r="Q359">
            <v>0</v>
          </cell>
          <cell r="R359">
            <v>0</v>
          </cell>
          <cell r="S359">
            <v>0</v>
          </cell>
          <cell r="T359">
            <v>0</v>
          </cell>
          <cell r="U359">
            <v>0</v>
          </cell>
        </row>
        <row r="360">
          <cell r="A360" t="str">
            <v>QEB4</v>
          </cell>
          <cell r="B360" t="str">
            <v>Wingas Price Reopeners</v>
          </cell>
          <cell r="C360">
            <v>0</v>
          </cell>
          <cell r="D360">
            <v>0</v>
          </cell>
          <cell r="E360">
            <v>0</v>
          </cell>
          <cell r="F360">
            <v>0</v>
          </cell>
          <cell r="G360">
            <v>0</v>
          </cell>
          <cell r="H360">
            <v>0</v>
          </cell>
          <cell r="I360">
            <v>0</v>
          </cell>
          <cell r="J360">
            <v>0</v>
          </cell>
          <cell r="L360" t="str">
            <v>QEB4</v>
          </cell>
          <cell r="M360" t="str">
            <v>Wingas Price Reopeners</v>
          </cell>
          <cell r="N360">
            <v>0</v>
          </cell>
          <cell r="O360">
            <v>0</v>
          </cell>
          <cell r="P360">
            <v>0</v>
          </cell>
          <cell r="Q360">
            <v>0</v>
          </cell>
          <cell r="R360">
            <v>0</v>
          </cell>
          <cell r="S360">
            <v>0</v>
          </cell>
          <cell r="T360">
            <v>0</v>
          </cell>
          <cell r="U360">
            <v>0</v>
          </cell>
        </row>
        <row r="361">
          <cell r="A361" t="str">
            <v>QEB5</v>
          </cell>
          <cell r="B361" t="str">
            <v>Tunisia Gas Master Plan</v>
          </cell>
          <cell r="C361">
            <v>0</v>
          </cell>
          <cell r="D361">
            <v>0</v>
          </cell>
          <cell r="E361">
            <v>0</v>
          </cell>
          <cell r="F361">
            <v>0</v>
          </cell>
          <cell r="G361">
            <v>0</v>
          </cell>
          <cell r="H361">
            <v>0</v>
          </cell>
          <cell r="I361">
            <v>0</v>
          </cell>
          <cell r="J361">
            <v>0</v>
          </cell>
          <cell r="L361" t="str">
            <v>QEB5</v>
          </cell>
          <cell r="M361" t="str">
            <v>Tunisia Gas Master Plan</v>
          </cell>
          <cell r="N361">
            <v>0</v>
          </cell>
          <cell r="O361">
            <v>0</v>
          </cell>
          <cell r="P361">
            <v>0</v>
          </cell>
          <cell r="Q361">
            <v>0</v>
          </cell>
          <cell r="R361">
            <v>0</v>
          </cell>
          <cell r="S361">
            <v>0</v>
          </cell>
          <cell r="T361">
            <v>0</v>
          </cell>
          <cell r="U361">
            <v>0</v>
          </cell>
        </row>
        <row r="362">
          <cell r="A362" t="str">
            <v>QEB6</v>
          </cell>
          <cell r="B362" t="str">
            <v>Feasability Study Tunisia</v>
          </cell>
          <cell r="C362">
            <v>0</v>
          </cell>
          <cell r="D362">
            <v>0</v>
          </cell>
          <cell r="E362">
            <v>0</v>
          </cell>
          <cell r="F362">
            <v>0</v>
          </cell>
          <cell r="G362">
            <v>0</v>
          </cell>
          <cell r="H362">
            <v>0</v>
          </cell>
          <cell r="I362">
            <v>0</v>
          </cell>
          <cell r="J362">
            <v>0</v>
          </cell>
          <cell r="L362" t="str">
            <v>QEB6</v>
          </cell>
          <cell r="M362" t="str">
            <v>Feasability Study Tunisia</v>
          </cell>
          <cell r="N362">
            <v>0</v>
          </cell>
          <cell r="O362">
            <v>0</v>
          </cell>
          <cell r="P362">
            <v>0</v>
          </cell>
          <cell r="Q362">
            <v>0</v>
          </cell>
          <cell r="R362">
            <v>0</v>
          </cell>
          <cell r="S362">
            <v>0</v>
          </cell>
          <cell r="T362">
            <v>0</v>
          </cell>
          <cell r="U362">
            <v>0</v>
          </cell>
        </row>
        <row r="363">
          <cell r="A363" t="str">
            <v>QEB7</v>
          </cell>
          <cell r="B363" t="str">
            <v>Kazakhstan Gas Market Development</v>
          </cell>
          <cell r="C363">
            <v>0</v>
          </cell>
          <cell r="D363">
            <v>0</v>
          </cell>
          <cell r="E363">
            <v>0</v>
          </cell>
          <cell r="F363">
            <v>0</v>
          </cell>
          <cell r="G363">
            <v>0</v>
          </cell>
          <cell r="H363">
            <v>0</v>
          </cell>
          <cell r="I363">
            <v>0</v>
          </cell>
          <cell r="J363">
            <v>0</v>
          </cell>
          <cell r="L363" t="str">
            <v>QEB7</v>
          </cell>
          <cell r="M363" t="str">
            <v>Kazakhstan Gas Market Development</v>
          </cell>
          <cell r="N363">
            <v>0</v>
          </cell>
          <cell r="O363">
            <v>0</v>
          </cell>
          <cell r="P363">
            <v>0</v>
          </cell>
          <cell r="Q363">
            <v>0</v>
          </cell>
          <cell r="R363">
            <v>0</v>
          </cell>
          <cell r="S363">
            <v>0</v>
          </cell>
          <cell r="T363">
            <v>0</v>
          </cell>
          <cell r="U363">
            <v>0</v>
          </cell>
        </row>
        <row r="364">
          <cell r="A364" t="str">
            <v>QEB8</v>
          </cell>
          <cell r="B364" t="str">
            <v>NVGC Phase II appraisal</v>
          </cell>
          <cell r="C364">
            <v>0</v>
          </cell>
          <cell r="D364">
            <v>0</v>
          </cell>
          <cell r="E364">
            <v>0</v>
          </cell>
          <cell r="F364">
            <v>0</v>
          </cell>
          <cell r="G364">
            <v>0</v>
          </cell>
          <cell r="H364">
            <v>0</v>
          </cell>
          <cell r="I364">
            <v>0</v>
          </cell>
          <cell r="J364">
            <v>0</v>
          </cell>
          <cell r="L364" t="str">
            <v>QEB8</v>
          </cell>
          <cell r="M364" t="str">
            <v>NVGC Phase II appraisal</v>
          </cell>
          <cell r="N364">
            <v>0</v>
          </cell>
          <cell r="O364">
            <v>0</v>
          </cell>
          <cell r="P364">
            <v>0</v>
          </cell>
          <cell r="Q364">
            <v>0</v>
          </cell>
          <cell r="R364">
            <v>0</v>
          </cell>
          <cell r="S364">
            <v>0</v>
          </cell>
          <cell r="T364">
            <v>0</v>
          </cell>
          <cell r="U364">
            <v>0</v>
          </cell>
        </row>
        <row r="365">
          <cell r="A365" t="str">
            <v>QEC1</v>
          </cell>
          <cell r="B365" t="str">
            <v>Iran - Kish Island E&amp;P</v>
          </cell>
          <cell r="C365">
            <v>0</v>
          </cell>
          <cell r="D365">
            <v>0</v>
          </cell>
          <cell r="E365">
            <v>0</v>
          </cell>
          <cell r="F365">
            <v>0</v>
          </cell>
          <cell r="G365">
            <v>0</v>
          </cell>
          <cell r="H365">
            <v>0</v>
          </cell>
          <cell r="I365">
            <v>0</v>
          </cell>
          <cell r="J365">
            <v>0</v>
          </cell>
          <cell r="L365" t="str">
            <v>QEC1</v>
          </cell>
          <cell r="M365" t="str">
            <v>Iran - Kish Island E&amp;P</v>
          </cell>
          <cell r="N365">
            <v>0</v>
          </cell>
          <cell r="O365">
            <v>0</v>
          </cell>
          <cell r="P365">
            <v>0</v>
          </cell>
          <cell r="Q365">
            <v>0</v>
          </cell>
          <cell r="R365">
            <v>0</v>
          </cell>
          <cell r="S365">
            <v>0</v>
          </cell>
          <cell r="T365">
            <v>0</v>
          </cell>
          <cell r="U365">
            <v>0</v>
          </cell>
        </row>
        <row r="366">
          <cell r="A366" t="str">
            <v>QEC2</v>
          </cell>
          <cell r="B366" t="str">
            <v>Iran - Darquain E&amp;P</v>
          </cell>
          <cell r="C366">
            <v>0</v>
          </cell>
          <cell r="D366">
            <v>0</v>
          </cell>
          <cell r="E366">
            <v>0</v>
          </cell>
          <cell r="F366">
            <v>0</v>
          </cell>
          <cell r="G366">
            <v>0</v>
          </cell>
          <cell r="H366">
            <v>0</v>
          </cell>
          <cell r="I366">
            <v>0</v>
          </cell>
          <cell r="J366">
            <v>0</v>
          </cell>
          <cell r="L366" t="str">
            <v>QEC2</v>
          </cell>
          <cell r="M366" t="str">
            <v>Iran - Darquain E&amp;P</v>
          </cell>
          <cell r="N366">
            <v>0</v>
          </cell>
          <cell r="O366">
            <v>0</v>
          </cell>
          <cell r="P366">
            <v>0</v>
          </cell>
          <cell r="Q366">
            <v>0</v>
          </cell>
          <cell r="R366">
            <v>0</v>
          </cell>
          <cell r="S366">
            <v>0</v>
          </cell>
          <cell r="T366">
            <v>0</v>
          </cell>
          <cell r="U366">
            <v>0</v>
          </cell>
        </row>
        <row r="367">
          <cell r="A367" t="str">
            <v>QEC4</v>
          </cell>
          <cell r="B367" t="str">
            <v>UOG Project</v>
          </cell>
          <cell r="C367">
            <v>0</v>
          </cell>
          <cell r="D367">
            <v>0</v>
          </cell>
          <cell r="E367">
            <v>0</v>
          </cell>
          <cell r="F367">
            <v>0</v>
          </cell>
          <cell r="G367">
            <v>0</v>
          </cell>
          <cell r="H367">
            <v>0</v>
          </cell>
          <cell r="I367">
            <v>0</v>
          </cell>
          <cell r="J367">
            <v>0</v>
          </cell>
          <cell r="L367" t="str">
            <v>QEC4</v>
          </cell>
          <cell r="M367" t="str">
            <v>UOG Project</v>
          </cell>
          <cell r="N367">
            <v>0</v>
          </cell>
          <cell r="O367">
            <v>0</v>
          </cell>
          <cell r="P367">
            <v>0</v>
          </cell>
          <cell r="Q367">
            <v>0</v>
          </cell>
          <cell r="R367">
            <v>0</v>
          </cell>
          <cell r="S367">
            <v>0</v>
          </cell>
          <cell r="T367">
            <v>0</v>
          </cell>
          <cell r="U367">
            <v>0</v>
          </cell>
        </row>
        <row r="368">
          <cell r="A368" t="str">
            <v>QLM4</v>
          </cell>
          <cell r="B368" t="str">
            <v>Swagelining</v>
          </cell>
          <cell r="C368">
            <v>0</v>
          </cell>
          <cell r="D368">
            <v>0</v>
          </cell>
          <cell r="E368">
            <v>0</v>
          </cell>
          <cell r="F368">
            <v>0</v>
          </cell>
          <cell r="G368">
            <v>0</v>
          </cell>
          <cell r="H368">
            <v>0</v>
          </cell>
          <cell r="I368">
            <v>0</v>
          </cell>
          <cell r="J368">
            <v>0</v>
          </cell>
          <cell r="L368" t="str">
            <v>QLM4</v>
          </cell>
          <cell r="M368" t="str">
            <v>Swagelining</v>
          </cell>
          <cell r="N368">
            <v>0</v>
          </cell>
          <cell r="O368">
            <v>0</v>
          </cell>
          <cell r="P368">
            <v>0</v>
          </cell>
          <cell r="Q368">
            <v>0</v>
          </cell>
          <cell r="R368">
            <v>0</v>
          </cell>
          <cell r="S368">
            <v>0</v>
          </cell>
          <cell r="T368">
            <v>0</v>
          </cell>
          <cell r="U368">
            <v>0</v>
          </cell>
        </row>
        <row r="369">
          <cell r="A369" t="str">
            <v>QPP1</v>
          </cell>
          <cell r="B369" t="str">
            <v>Cismea Prospection</v>
          </cell>
          <cell r="C369">
            <v>0</v>
          </cell>
          <cell r="D369">
            <v>0</v>
          </cell>
          <cell r="E369">
            <v>0</v>
          </cell>
          <cell r="F369">
            <v>0</v>
          </cell>
          <cell r="G369">
            <v>0</v>
          </cell>
          <cell r="H369">
            <v>0</v>
          </cell>
          <cell r="I369">
            <v>0</v>
          </cell>
          <cell r="J369">
            <v>0</v>
          </cell>
          <cell r="L369" t="str">
            <v>QPP1</v>
          </cell>
          <cell r="M369" t="str">
            <v>Cismea Prospection</v>
          </cell>
          <cell r="N369">
            <v>0</v>
          </cell>
          <cell r="O369">
            <v>0</v>
          </cell>
          <cell r="P369">
            <v>0</v>
          </cell>
          <cell r="Q369">
            <v>0</v>
          </cell>
          <cell r="R369">
            <v>0</v>
          </cell>
          <cell r="S369">
            <v>0</v>
          </cell>
          <cell r="T369">
            <v>0</v>
          </cell>
          <cell r="U369">
            <v>0</v>
          </cell>
        </row>
        <row r="370">
          <cell r="A370" t="str">
            <v>QPP2</v>
          </cell>
          <cell r="B370" t="str">
            <v>European Prospection</v>
          </cell>
          <cell r="C370">
            <v>0</v>
          </cell>
          <cell r="D370">
            <v>0</v>
          </cell>
          <cell r="E370">
            <v>0</v>
          </cell>
          <cell r="F370">
            <v>0</v>
          </cell>
          <cell r="G370">
            <v>0</v>
          </cell>
          <cell r="H370">
            <v>0</v>
          </cell>
          <cell r="I370">
            <v>0</v>
          </cell>
          <cell r="J370">
            <v>0</v>
          </cell>
          <cell r="L370" t="str">
            <v>QPP2</v>
          </cell>
          <cell r="M370" t="str">
            <v>European Prospection</v>
          </cell>
          <cell r="N370">
            <v>0</v>
          </cell>
          <cell r="O370">
            <v>0</v>
          </cell>
          <cell r="P370">
            <v>0</v>
          </cell>
          <cell r="Q370">
            <v>0</v>
          </cell>
          <cell r="R370">
            <v>0</v>
          </cell>
          <cell r="S370">
            <v>0</v>
          </cell>
          <cell r="T370">
            <v>0</v>
          </cell>
          <cell r="U370">
            <v>0</v>
          </cell>
        </row>
        <row r="371">
          <cell r="A371" t="str">
            <v>QPP3</v>
          </cell>
          <cell r="B371" t="str">
            <v>Asia Prospection</v>
          </cell>
          <cell r="C371">
            <v>0</v>
          </cell>
          <cell r="D371">
            <v>0</v>
          </cell>
          <cell r="E371">
            <v>0</v>
          </cell>
          <cell r="F371">
            <v>0</v>
          </cell>
          <cell r="G371">
            <v>0</v>
          </cell>
          <cell r="H371">
            <v>0</v>
          </cell>
          <cell r="I371">
            <v>0</v>
          </cell>
          <cell r="J371">
            <v>0</v>
          </cell>
          <cell r="L371" t="str">
            <v>QPP3</v>
          </cell>
          <cell r="M371" t="str">
            <v>Asia Prospection</v>
          </cell>
          <cell r="N371">
            <v>0</v>
          </cell>
          <cell r="O371">
            <v>0</v>
          </cell>
          <cell r="P371">
            <v>0</v>
          </cell>
          <cell r="Q371">
            <v>0</v>
          </cell>
          <cell r="R371">
            <v>0</v>
          </cell>
          <cell r="S371">
            <v>0</v>
          </cell>
          <cell r="T371">
            <v>0</v>
          </cell>
          <cell r="U371">
            <v>0</v>
          </cell>
        </row>
        <row r="372">
          <cell r="A372" t="str">
            <v>QPP4</v>
          </cell>
          <cell r="B372" t="str">
            <v>Americas Prospection</v>
          </cell>
          <cell r="C372">
            <v>0</v>
          </cell>
          <cell r="D372">
            <v>0</v>
          </cell>
          <cell r="E372">
            <v>0</v>
          </cell>
          <cell r="F372">
            <v>0</v>
          </cell>
          <cell r="G372">
            <v>0</v>
          </cell>
          <cell r="H372">
            <v>0</v>
          </cell>
          <cell r="I372">
            <v>0</v>
          </cell>
          <cell r="J372">
            <v>0</v>
          </cell>
          <cell r="L372" t="str">
            <v>QPP4</v>
          </cell>
          <cell r="M372" t="str">
            <v>Americas Prospection</v>
          </cell>
          <cell r="N372">
            <v>0</v>
          </cell>
          <cell r="O372">
            <v>0</v>
          </cell>
          <cell r="P372">
            <v>0</v>
          </cell>
          <cell r="Q372">
            <v>0</v>
          </cell>
          <cell r="R372">
            <v>0</v>
          </cell>
          <cell r="S372">
            <v>0</v>
          </cell>
          <cell r="T372">
            <v>0</v>
          </cell>
          <cell r="U372">
            <v>0</v>
          </cell>
        </row>
        <row r="373">
          <cell r="A373" t="str">
            <v>QPP6</v>
          </cell>
          <cell r="B373" t="str">
            <v>General Prospection</v>
          </cell>
          <cell r="C373">
            <v>0</v>
          </cell>
          <cell r="D373">
            <v>0</v>
          </cell>
          <cell r="E373">
            <v>0</v>
          </cell>
          <cell r="F373">
            <v>0</v>
          </cell>
          <cell r="G373">
            <v>0</v>
          </cell>
          <cell r="H373">
            <v>0</v>
          </cell>
          <cell r="I373">
            <v>0</v>
          </cell>
          <cell r="J373">
            <v>0</v>
          </cell>
          <cell r="L373" t="str">
            <v>QPP6</v>
          </cell>
          <cell r="M373" t="str">
            <v>General Prospection</v>
          </cell>
          <cell r="N373">
            <v>0</v>
          </cell>
          <cell r="O373">
            <v>0</v>
          </cell>
          <cell r="P373">
            <v>0</v>
          </cell>
          <cell r="Q373">
            <v>0</v>
          </cell>
          <cell r="R373">
            <v>0</v>
          </cell>
          <cell r="S373">
            <v>0</v>
          </cell>
          <cell r="T373">
            <v>0</v>
          </cell>
          <cell r="U373">
            <v>0</v>
          </cell>
        </row>
        <row r="374">
          <cell r="A374" t="str">
            <v>QPP7</v>
          </cell>
          <cell r="B374" t="str">
            <v>Mediterranean Prospection</v>
          </cell>
          <cell r="C374">
            <v>0</v>
          </cell>
          <cell r="D374">
            <v>0</v>
          </cell>
          <cell r="E374">
            <v>0</v>
          </cell>
          <cell r="F374">
            <v>0</v>
          </cell>
          <cell r="G374">
            <v>0</v>
          </cell>
          <cell r="H374">
            <v>0</v>
          </cell>
          <cell r="I374">
            <v>0</v>
          </cell>
          <cell r="J374">
            <v>0</v>
          </cell>
          <cell r="L374" t="str">
            <v>QPP7</v>
          </cell>
          <cell r="M374" t="str">
            <v>Mediterranean Prospection</v>
          </cell>
          <cell r="N374">
            <v>0</v>
          </cell>
          <cell r="O374">
            <v>0</v>
          </cell>
          <cell r="P374">
            <v>0</v>
          </cell>
          <cell r="Q374">
            <v>0</v>
          </cell>
          <cell r="R374">
            <v>0</v>
          </cell>
          <cell r="S374">
            <v>0</v>
          </cell>
          <cell r="T374">
            <v>0</v>
          </cell>
          <cell r="U374">
            <v>0</v>
          </cell>
        </row>
        <row r="375">
          <cell r="A375" t="str">
            <v>QZ03</v>
          </cell>
          <cell r="B375" t="str">
            <v>Acquisition of LNG Shipping Capacity</v>
          </cell>
          <cell r="C375">
            <v>0</v>
          </cell>
          <cell r="D375">
            <v>0</v>
          </cell>
          <cell r="E375">
            <v>0</v>
          </cell>
          <cell r="F375">
            <v>0</v>
          </cell>
          <cell r="G375">
            <v>0</v>
          </cell>
          <cell r="H375">
            <v>0</v>
          </cell>
          <cell r="I375">
            <v>0</v>
          </cell>
          <cell r="J375">
            <v>0</v>
          </cell>
          <cell r="L375" t="str">
            <v>QZ03</v>
          </cell>
          <cell r="M375" t="str">
            <v>Acquisition of LNG Shipping Capacity</v>
          </cell>
          <cell r="N375">
            <v>0</v>
          </cell>
          <cell r="O375">
            <v>0</v>
          </cell>
          <cell r="P375">
            <v>0</v>
          </cell>
          <cell r="Q375">
            <v>0</v>
          </cell>
          <cell r="R375">
            <v>0</v>
          </cell>
          <cell r="S375">
            <v>0</v>
          </cell>
          <cell r="T375">
            <v>0</v>
          </cell>
          <cell r="U375">
            <v>0</v>
          </cell>
        </row>
        <row r="376">
          <cell r="A376" t="str">
            <v>QZ04</v>
          </cell>
          <cell r="B376" t="str">
            <v>Opsco</v>
          </cell>
          <cell r="C376">
            <v>0</v>
          </cell>
          <cell r="D376">
            <v>0</v>
          </cell>
          <cell r="E376">
            <v>0</v>
          </cell>
          <cell r="F376">
            <v>0</v>
          </cell>
          <cell r="G376">
            <v>0</v>
          </cell>
          <cell r="H376">
            <v>0</v>
          </cell>
          <cell r="I376">
            <v>0</v>
          </cell>
          <cell r="J376">
            <v>0</v>
          </cell>
          <cell r="L376" t="str">
            <v>QZ04</v>
          </cell>
          <cell r="M376" t="str">
            <v>Opsco</v>
          </cell>
          <cell r="N376">
            <v>0</v>
          </cell>
          <cell r="O376">
            <v>0</v>
          </cell>
          <cell r="P376">
            <v>0</v>
          </cell>
          <cell r="Q376">
            <v>0</v>
          </cell>
          <cell r="R376">
            <v>0</v>
          </cell>
          <cell r="S376">
            <v>0</v>
          </cell>
          <cell r="T376">
            <v>0</v>
          </cell>
          <cell r="U376">
            <v>0</v>
          </cell>
        </row>
        <row r="377">
          <cell r="A377" t="str">
            <v>QZ06</v>
          </cell>
          <cell r="B377" t="str">
            <v>Project Newco</v>
          </cell>
          <cell r="C377">
            <v>0</v>
          </cell>
          <cell r="D377">
            <v>0</v>
          </cell>
          <cell r="E377">
            <v>0</v>
          </cell>
          <cell r="F377">
            <v>0</v>
          </cell>
          <cell r="G377">
            <v>0</v>
          </cell>
          <cell r="H377">
            <v>0</v>
          </cell>
          <cell r="I377">
            <v>0</v>
          </cell>
          <cell r="J377">
            <v>0</v>
          </cell>
          <cell r="L377" t="str">
            <v>QZ06</v>
          </cell>
          <cell r="M377" t="str">
            <v>Project Newco</v>
          </cell>
          <cell r="N377">
            <v>0</v>
          </cell>
          <cell r="O377">
            <v>0</v>
          </cell>
          <cell r="P377">
            <v>0</v>
          </cell>
          <cell r="Q377">
            <v>0</v>
          </cell>
          <cell r="R377">
            <v>0</v>
          </cell>
          <cell r="S377">
            <v>0</v>
          </cell>
          <cell r="T377">
            <v>0</v>
          </cell>
          <cell r="U377">
            <v>0</v>
          </cell>
        </row>
        <row r="378">
          <cell r="A378" t="str">
            <v>QZ07</v>
          </cell>
          <cell r="B378" t="str">
            <v>NGV Workstream</v>
          </cell>
          <cell r="C378">
            <v>0</v>
          </cell>
          <cell r="D378">
            <v>0</v>
          </cell>
          <cell r="E378">
            <v>0</v>
          </cell>
          <cell r="F378">
            <v>0</v>
          </cell>
          <cell r="G378">
            <v>0</v>
          </cell>
          <cell r="H378">
            <v>0</v>
          </cell>
          <cell r="I378">
            <v>0</v>
          </cell>
          <cell r="J378">
            <v>0</v>
          </cell>
          <cell r="L378" t="str">
            <v>QZ07</v>
          </cell>
          <cell r="M378" t="str">
            <v>NGV Workstream</v>
          </cell>
          <cell r="N378">
            <v>0</v>
          </cell>
          <cell r="O378">
            <v>0</v>
          </cell>
          <cell r="P378">
            <v>0</v>
          </cell>
          <cell r="Q378">
            <v>0</v>
          </cell>
          <cell r="R378">
            <v>0</v>
          </cell>
          <cell r="S378">
            <v>0</v>
          </cell>
          <cell r="T378">
            <v>0</v>
          </cell>
          <cell r="U378">
            <v>0</v>
          </cell>
        </row>
        <row r="379">
          <cell r="A379" t="str">
            <v>QZ08</v>
          </cell>
          <cell r="B379" t="str">
            <v>Egypt/Turkey Export</v>
          </cell>
          <cell r="C379">
            <v>0</v>
          </cell>
          <cell r="D379">
            <v>0</v>
          </cell>
          <cell r="E379">
            <v>0</v>
          </cell>
          <cell r="F379">
            <v>0</v>
          </cell>
          <cell r="G379">
            <v>0</v>
          </cell>
          <cell r="H379">
            <v>0</v>
          </cell>
          <cell r="I379">
            <v>0</v>
          </cell>
          <cell r="J379">
            <v>0</v>
          </cell>
          <cell r="L379" t="str">
            <v>QZ08</v>
          </cell>
          <cell r="M379" t="str">
            <v>Egypt/Turkey Export</v>
          </cell>
          <cell r="N379">
            <v>0</v>
          </cell>
          <cell r="O379">
            <v>0</v>
          </cell>
          <cell r="P379">
            <v>0</v>
          </cell>
          <cell r="Q379">
            <v>0</v>
          </cell>
          <cell r="R379">
            <v>0</v>
          </cell>
          <cell r="S379">
            <v>0</v>
          </cell>
          <cell r="T379">
            <v>0</v>
          </cell>
          <cell r="U379">
            <v>0</v>
          </cell>
        </row>
        <row r="380">
          <cell r="A380" t="str">
            <v>QZ09</v>
          </cell>
          <cell r="B380" t="str">
            <v>HS&amp;E</v>
          </cell>
          <cell r="C380">
            <v>0</v>
          </cell>
          <cell r="D380">
            <v>0</v>
          </cell>
          <cell r="E380">
            <v>0</v>
          </cell>
          <cell r="F380">
            <v>0</v>
          </cell>
          <cell r="G380">
            <v>0</v>
          </cell>
          <cell r="H380">
            <v>0</v>
          </cell>
          <cell r="I380">
            <v>0</v>
          </cell>
          <cell r="J380">
            <v>0</v>
          </cell>
          <cell r="L380" t="str">
            <v>QZ09</v>
          </cell>
          <cell r="M380" t="str">
            <v>HS&amp;E</v>
          </cell>
          <cell r="N380">
            <v>0</v>
          </cell>
          <cell r="O380">
            <v>0</v>
          </cell>
          <cell r="P380">
            <v>0</v>
          </cell>
          <cell r="Q380">
            <v>0</v>
          </cell>
          <cell r="R380">
            <v>0</v>
          </cell>
          <cell r="S380">
            <v>0</v>
          </cell>
          <cell r="T380">
            <v>0</v>
          </cell>
          <cell r="U380">
            <v>0</v>
          </cell>
        </row>
        <row r="381">
          <cell r="A381" t="str">
            <v>QZR8</v>
          </cell>
          <cell r="B381" t="str">
            <v>Premier Transco/Phoenix Dir.Ex</v>
          </cell>
          <cell r="C381">
            <v>0</v>
          </cell>
          <cell r="D381">
            <v>0</v>
          </cell>
          <cell r="E381">
            <v>0</v>
          </cell>
          <cell r="F381">
            <v>0</v>
          </cell>
          <cell r="G381">
            <v>0</v>
          </cell>
          <cell r="H381">
            <v>0</v>
          </cell>
          <cell r="I381">
            <v>0</v>
          </cell>
          <cell r="J381">
            <v>0</v>
          </cell>
          <cell r="L381" t="str">
            <v>QZR8</v>
          </cell>
          <cell r="M381" t="str">
            <v>Premier Transco/Phoenix Dir.Ex</v>
          </cell>
          <cell r="N381">
            <v>0</v>
          </cell>
          <cell r="O381">
            <v>0</v>
          </cell>
          <cell r="P381">
            <v>0</v>
          </cell>
          <cell r="Q381">
            <v>0</v>
          </cell>
          <cell r="R381">
            <v>0</v>
          </cell>
          <cell r="S381">
            <v>0</v>
          </cell>
          <cell r="T381">
            <v>0</v>
          </cell>
          <cell r="U381">
            <v>0</v>
          </cell>
        </row>
        <row r="382">
          <cell r="A382" t="str">
            <v>RO01</v>
          </cell>
          <cell r="B382" t="str">
            <v>Regional Offices</v>
          </cell>
          <cell r="C382">
            <v>0</v>
          </cell>
          <cell r="D382">
            <v>0</v>
          </cell>
          <cell r="E382">
            <v>0</v>
          </cell>
          <cell r="F382">
            <v>0</v>
          </cell>
          <cell r="G382">
            <v>0</v>
          </cell>
          <cell r="H382">
            <v>0</v>
          </cell>
          <cell r="I382">
            <v>0</v>
          </cell>
          <cell r="J382">
            <v>0</v>
          </cell>
          <cell r="L382" t="str">
            <v>RO01</v>
          </cell>
          <cell r="M382" t="str">
            <v>Regional Offices</v>
          </cell>
          <cell r="N382">
            <v>0</v>
          </cell>
          <cell r="O382">
            <v>0</v>
          </cell>
          <cell r="P382">
            <v>0</v>
          </cell>
          <cell r="Q382">
            <v>0</v>
          </cell>
          <cell r="R382">
            <v>0</v>
          </cell>
          <cell r="S382">
            <v>0</v>
          </cell>
          <cell r="T382">
            <v>0</v>
          </cell>
          <cell r="U382">
            <v>0</v>
          </cell>
        </row>
        <row r="383">
          <cell r="A383" t="str">
            <v>SC01</v>
          </cell>
          <cell r="B383" t="str">
            <v>Southern Cone Office</v>
          </cell>
          <cell r="C383">
            <v>0</v>
          </cell>
          <cell r="D383">
            <v>0</v>
          </cell>
          <cell r="E383">
            <v>0</v>
          </cell>
          <cell r="F383">
            <v>0</v>
          </cell>
          <cell r="G383">
            <v>0</v>
          </cell>
          <cell r="H383">
            <v>0</v>
          </cell>
          <cell r="I383">
            <v>-289647.59000000003</v>
          </cell>
          <cell r="J383">
            <v>-289647.59000000003</v>
          </cell>
          <cell r="L383" t="str">
            <v>SC01</v>
          </cell>
          <cell r="M383" t="str">
            <v>Southern Cone Office</v>
          </cell>
          <cell r="N383">
            <v>0</v>
          </cell>
          <cell r="O383">
            <v>0</v>
          </cell>
          <cell r="P383">
            <v>0</v>
          </cell>
          <cell r="Q383">
            <v>0</v>
          </cell>
          <cell r="R383">
            <v>0</v>
          </cell>
          <cell r="S383">
            <v>0</v>
          </cell>
          <cell r="T383">
            <v>-2109025.96</v>
          </cell>
          <cell r="U383">
            <v>-2109025.96</v>
          </cell>
        </row>
        <row r="384">
          <cell r="A384" t="str">
            <v>SH01</v>
          </cell>
          <cell r="B384" t="str">
            <v>Sheffield Heat &amp; Power - disposal</v>
          </cell>
          <cell r="C384">
            <v>0</v>
          </cell>
          <cell r="D384">
            <v>0</v>
          </cell>
          <cell r="E384">
            <v>0</v>
          </cell>
          <cell r="F384">
            <v>0</v>
          </cell>
          <cell r="G384">
            <v>0</v>
          </cell>
          <cell r="H384">
            <v>0</v>
          </cell>
          <cell r="I384">
            <v>0</v>
          </cell>
          <cell r="J384">
            <v>0</v>
          </cell>
          <cell r="L384" t="str">
            <v>SH01</v>
          </cell>
          <cell r="M384" t="str">
            <v>Sheffield Heat &amp; Power - disposal</v>
          </cell>
          <cell r="N384">
            <v>0</v>
          </cell>
          <cell r="O384">
            <v>0</v>
          </cell>
          <cell r="P384">
            <v>0</v>
          </cell>
          <cell r="Q384">
            <v>0</v>
          </cell>
          <cell r="R384">
            <v>0</v>
          </cell>
          <cell r="S384">
            <v>0</v>
          </cell>
          <cell r="T384">
            <v>0</v>
          </cell>
          <cell r="U384">
            <v>0</v>
          </cell>
        </row>
        <row r="385">
          <cell r="A385" t="str">
            <v>TEL1</v>
          </cell>
          <cell r="B385" t="str">
            <v>Telecoms</v>
          </cell>
          <cell r="C385">
            <v>-175008.9</v>
          </cell>
          <cell r="D385">
            <v>0</v>
          </cell>
          <cell r="E385">
            <v>0</v>
          </cell>
          <cell r="F385">
            <v>0</v>
          </cell>
          <cell r="G385">
            <v>0</v>
          </cell>
          <cell r="H385">
            <v>0</v>
          </cell>
          <cell r="I385">
            <v>0</v>
          </cell>
          <cell r="J385">
            <v>-175008.9</v>
          </cell>
          <cell r="L385" t="str">
            <v>TEL1</v>
          </cell>
          <cell r="M385" t="str">
            <v>Telecoms</v>
          </cell>
          <cell r="N385">
            <v>-1956865.9200000002</v>
          </cell>
          <cell r="O385">
            <v>0</v>
          </cell>
          <cell r="P385">
            <v>0</v>
          </cell>
          <cell r="Q385">
            <v>0</v>
          </cell>
          <cell r="R385">
            <v>0</v>
          </cell>
          <cell r="S385">
            <v>0</v>
          </cell>
          <cell r="T385">
            <v>0</v>
          </cell>
          <cell r="U385">
            <v>-1956865.9200000002</v>
          </cell>
        </row>
        <row r="386">
          <cell r="A386" t="str">
            <v>WING</v>
          </cell>
          <cell r="B386" t="str">
            <v>Wingas &amp; Frigg</v>
          </cell>
          <cell r="C386">
            <v>0</v>
          </cell>
          <cell r="D386">
            <v>0</v>
          </cell>
          <cell r="E386">
            <v>12627000</v>
          </cell>
          <cell r="F386">
            <v>0</v>
          </cell>
          <cell r="G386">
            <v>0</v>
          </cell>
          <cell r="H386">
            <v>0</v>
          </cell>
          <cell r="I386">
            <v>0</v>
          </cell>
          <cell r="J386">
            <v>12627000</v>
          </cell>
          <cell r="L386" t="str">
            <v>WING</v>
          </cell>
          <cell r="M386" t="str">
            <v>Wingas &amp; Frigg</v>
          </cell>
          <cell r="N386">
            <v>0</v>
          </cell>
          <cell r="O386">
            <v>0</v>
          </cell>
          <cell r="P386">
            <v>20305000</v>
          </cell>
          <cell r="Q386">
            <v>0</v>
          </cell>
          <cell r="R386">
            <v>0</v>
          </cell>
          <cell r="S386">
            <v>0</v>
          </cell>
          <cell r="T386">
            <v>0</v>
          </cell>
          <cell r="U386">
            <v>20305000</v>
          </cell>
        </row>
        <row r="387">
          <cell r="A387" t="str">
            <v>Z001</v>
          </cell>
          <cell r="B387" t="str">
            <v>MD Downstream Investments</v>
          </cell>
          <cell r="C387">
            <v>0</v>
          </cell>
          <cell r="D387">
            <v>0</v>
          </cell>
          <cell r="E387">
            <v>0</v>
          </cell>
          <cell r="F387">
            <v>0</v>
          </cell>
          <cell r="G387">
            <v>0</v>
          </cell>
          <cell r="H387">
            <v>0</v>
          </cell>
          <cell r="I387">
            <v>0</v>
          </cell>
          <cell r="J387">
            <v>0</v>
          </cell>
          <cell r="L387" t="str">
            <v>Z001</v>
          </cell>
          <cell r="M387" t="str">
            <v>MD Downstream Investments</v>
          </cell>
          <cell r="N387">
            <v>0</v>
          </cell>
          <cell r="O387">
            <v>0</v>
          </cell>
          <cell r="P387">
            <v>0</v>
          </cell>
          <cell r="Q387">
            <v>0</v>
          </cell>
          <cell r="R387">
            <v>0</v>
          </cell>
          <cell r="S387">
            <v>0</v>
          </cell>
          <cell r="T387">
            <v>0</v>
          </cell>
          <cell r="U387">
            <v>0</v>
          </cell>
        </row>
        <row r="388">
          <cell r="A388" t="str">
            <v>Z002</v>
          </cell>
          <cell r="B388" t="str">
            <v>Portfolio Co-ordination</v>
          </cell>
          <cell r="C388">
            <v>0</v>
          </cell>
          <cell r="D388">
            <v>0</v>
          </cell>
          <cell r="E388">
            <v>0</v>
          </cell>
          <cell r="F388">
            <v>0</v>
          </cell>
          <cell r="G388">
            <v>0</v>
          </cell>
          <cell r="H388">
            <v>0</v>
          </cell>
          <cell r="I388">
            <v>0</v>
          </cell>
          <cell r="J388">
            <v>0</v>
          </cell>
          <cell r="L388" t="str">
            <v>Z002</v>
          </cell>
          <cell r="M388" t="str">
            <v>Portfolio Co-ordination</v>
          </cell>
          <cell r="N388">
            <v>0</v>
          </cell>
          <cell r="O388">
            <v>0</v>
          </cell>
          <cell r="P388">
            <v>0</v>
          </cell>
          <cell r="Q388">
            <v>0</v>
          </cell>
          <cell r="R388">
            <v>0</v>
          </cell>
          <cell r="S388">
            <v>0</v>
          </cell>
          <cell r="T388">
            <v>0</v>
          </cell>
          <cell r="U388">
            <v>0</v>
          </cell>
        </row>
        <row r="389">
          <cell r="A389" t="str">
            <v>Z003</v>
          </cell>
          <cell r="B389" t="str">
            <v>Portfolio Appraisal</v>
          </cell>
          <cell r="C389">
            <v>0</v>
          </cell>
          <cell r="D389">
            <v>0</v>
          </cell>
          <cell r="E389">
            <v>0</v>
          </cell>
          <cell r="F389">
            <v>0</v>
          </cell>
          <cell r="G389">
            <v>0</v>
          </cell>
          <cell r="H389">
            <v>0</v>
          </cell>
          <cell r="I389">
            <v>0</v>
          </cell>
          <cell r="J389">
            <v>0</v>
          </cell>
          <cell r="L389" t="str">
            <v>Z003</v>
          </cell>
          <cell r="M389" t="str">
            <v>Portfolio Appraisal</v>
          </cell>
          <cell r="N389">
            <v>0</v>
          </cell>
          <cell r="O389">
            <v>0</v>
          </cell>
          <cell r="P389">
            <v>0</v>
          </cell>
          <cell r="Q389">
            <v>0</v>
          </cell>
          <cell r="R389">
            <v>0</v>
          </cell>
          <cell r="S389">
            <v>0</v>
          </cell>
          <cell r="T389">
            <v>0</v>
          </cell>
          <cell r="U389">
            <v>0</v>
          </cell>
        </row>
        <row r="390">
          <cell r="A390" t="str">
            <v>Z004</v>
          </cell>
          <cell r="B390" t="str">
            <v>Energy Trading</v>
          </cell>
          <cell r="C390">
            <v>0</v>
          </cell>
          <cell r="D390">
            <v>0</v>
          </cell>
          <cell r="E390">
            <v>0</v>
          </cell>
          <cell r="F390">
            <v>0</v>
          </cell>
          <cell r="G390">
            <v>0</v>
          </cell>
          <cell r="H390">
            <v>0</v>
          </cell>
          <cell r="I390">
            <v>0</v>
          </cell>
          <cell r="J390">
            <v>0</v>
          </cell>
          <cell r="L390" t="str">
            <v>Z004</v>
          </cell>
          <cell r="M390" t="str">
            <v>Energy Trading</v>
          </cell>
          <cell r="N390">
            <v>0</v>
          </cell>
          <cell r="O390">
            <v>0</v>
          </cell>
          <cell r="P390">
            <v>0</v>
          </cell>
          <cell r="Q390">
            <v>0</v>
          </cell>
          <cell r="R390">
            <v>0</v>
          </cell>
          <cell r="S390">
            <v>0</v>
          </cell>
          <cell r="T390">
            <v>0</v>
          </cell>
          <cell r="U390">
            <v>0</v>
          </cell>
        </row>
        <row r="391">
          <cell r="A391" t="str">
            <v>Z005</v>
          </cell>
          <cell r="B391" t="str">
            <v>Project Agreements</v>
          </cell>
          <cell r="C391">
            <v>0</v>
          </cell>
          <cell r="D391">
            <v>0</v>
          </cell>
          <cell r="E391">
            <v>0</v>
          </cell>
          <cell r="F391">
            <v>0</v>
          </cell>
          <cell r="G391">
            <v>0</v>
          </cell>
          <cell r="H391">
            <v>0</v>
          </cell>
          <cell r="I391">
            <v>0</v>
          </cell>
          <cell r="J391">
            <v>0</v>
          </cell>
          <cell r="L391" t="str">
            <v>Z005</v>
          </cell>
          <cell r="M391" t="str">
            <v>Project Agreements</v>
          </cell>
          <cell r="N391">
            <v>0</v>
          </cell>
          <cell r="O391">
            <v>0</v>
          </cell>
          <cell r="P391">
            <v>0</v>
          </cell>
          <cell r="Q391">
            <v>0</v>
          </cell>
          <cell r="R391">
            <v>0</v>
          </cell>
          <cell r="S391">
            <v>0</v>
          </cell>
          <cell r="T391">
            <v>0</v>
          </cell>
          <cell r="U391">
            <v>0</v>
          </cell>
        </row>
        <row r="392">
          <cell r="A392" t="str">
            <v>Z006</v>
          </cell>
          <cell r="B392" t="str">
            <v>European Marketing</v>
          </cell>
          <cell r="C392">
            <v>0</v>
          </cell>
          <cell r="D392">
            <v>0</v>
          </cell>
          <cell r="E392">
            <v>0</v>
          </cell>
          <cell r="F392">
            <v>0</v>
          </cell>
          <cell r="G392">
            <v>0</v>
          </cell>
          <cell r="H392">
            <v>0</v>
          </cell>
          <cell r="I392">
            <v>0</v>
          </cell>
          <cell r="J392">
            <v>0</v>
          </cell>
          <cell r="L392" t="str">
            <v>Z006</v>
          </cell>
          <cell r="M392" t="str">
            <v>European Marketing</v>
          </cell>
          <cell r="N392">
            <v>0</v>
          </cell>
          <cell r="O392">
            <v>0</v>
          </cell>
          <cell r="P392">
            <v>0</v>
          </cell>
          <cell r="Q392">
            <v>0</v>
          </cell>
          <cell r="R392">
            <v>0</v>
          </cell>
          <cell r="S392">
            <v>0</v>
          </cell>
          <cell r="T392">
            <v>0</v>
          </cell>
          <cell r="U392">
            <v>0</v>
          </cell>
        </row>
        <row r="393">
          <cell r="A393" t="str">
            <v>Z007</v>
          </cell>
          <cell r="B393" t="str">
            <v>Business Planning</v>
          </cell>
          <cell r="C393">
            <v>0</v>
          </cell>
          <cell r="D393">
            <v>0</v>
          </cell>
          <cell r="E393">
            <v>0</v>
          </cell>
          <cell r="F393">
            <v>0</v>
          </cell>
          <cell r="G393">
            <v>0</v>
          </cell>
          <cell r="H393">
            <v>0</v>
          </cell>
          <cell r="I393">
            <v>0</v>
          </cell>
          <cell r="J393">
            <v>0</v>
          </cell>
          <cell r="L393" t="str">
            <v>Z007</v>
          </cell>
          <cell r="M393" t="str">
            <v>Business Planning</v>
          </cell>
          <cell r="N393">
            <v>0</v>
          </cell>
          <cell r="O393">
            <v>0</v>
          </cell>
          <cell r="P393">
            <v>0</v>
          </cell>
          <cell r="Q393">
            <v>0</v>
          </cell>
          <cell r="R393">
            <v>0</v>
          </cell>
          <cell r="S393">
            <v>0</v>
          </cell>
          <cell r="T393">
            <v>0</v>
          </cell>
          <cell r="U393">
            <v>0</v>
          </cell>
        </row>
        <row r="394">
          <cell r="A394" t="str">
            <v>Z011</v>
          </cell>
          <cell r="B394" t="str">
            <v>LNG</v>
          </cell>
          <cell r="C394">
            <v>0</v>
          </cell>
          <cell r="D394">
            <v>0</v>
          </cell>
          <cell r="E394">
            <v>0</v>
          </cell>
          <cell r="F394">
            <v>0</v>
          </cell>
          <cell r="G394">
            <v>0</v>
          </cell>
          <cell r="H394">
            <v>0</v>
          </cell>
          <cell r="I394">
            <v>0</v>
          </cell>
          <cell r="J394">
            <v>0</v>
          </cell>
          <cell r="L394" t="str">
            <v>Z011</v>
          </cell>
          <cell r="M394" t="str">
            <v>LNG</v>
          </cell>
          <cell r="N394">
            <v>0</v>
          </cell>
          <cell r="O394">
            <v>0</v>
          </cell>
          <cell r="P394">
            <v>0</v>
          </cell>
          <cell r="Q394">
            <v>0</v>
          </cell>
          <cell r="R394">
            <v>0</v>
          </cell>
          <cell r="S394">
            <v>0</v>
          </cell>
          <cell r="T394">
            <v>0</v>
          </cell>
          <cell r="U394">
            <v>0</v>
          </cell>
        </row>
        <row r="395">
          <cell r="A395" t="str">
            <v>Z012</v>
          </cell>
          <cell r="B395" t="str">
            <v>PG Operations</v>
          </cell>
          <cell r="C395">
            <v>0</v>
          </cell>
          <cell r="D395">
            <v>0</v>
          </cell>
          <cell r="E395">
            <v>0</v>
          </cell>
          <cell r="F395">
            <v>0</v>
          </cell>
          <cell r="G395">
            <v>0</v>
          </cell>
          <cell r="H395">
            <v>0</v>
          </cell>
          <cell r="I395">
            <v>0</v>
          </cell>
          <cell r="J395">
            <v>0</v>
          </cell>
          <cell r="L395" t="str">
            <v>Z012</v>
          </cell>
          <cell r="M395" t="str">
            <v>PG Operations</v>
          </cell>
          <cell r="N395">
            <v>0</v>
          </cell>
          <cell r="O395">
            <v>0</v>
          </cell>
          <cell r="P395">
            <v>0</v>
          </cell>
          <cell r="Q395">
            <v>0</v>
          </cell>
          <cell r="R395">
            <v>0</v>
          </cell>
          <cell r="S395">
            <v>0</v>
          </cell>
          <cell r="T395">
            <v>0</v>
          </cell>
          <cell r="U395">
            <v>0</v>
          </cell>
        </row>
        <row r="396">
          <cell r="A396" t="str">
            <v>Z013</v>
          </cell>
          <cell r="B396" t="str">
            <v>General Overheads (Fin Use Only)</v>
          </cell>
          <cell r="C396">
            <v>0</v>
          </cell>
          <cell r="D396">
            <v>0</v>
          </cell>
          <cell r="E396">
            <v>0</v>
          </cell>
          <cell r="F396">
            <v>0</v>
          </cell>
          <cell r="G396">
            <v>0</v>
          </cell>
          <cell r="H396">
            <v>0</v>
          </cell>
          <cell r="I396">
            <v>0</v>
          </cell>
          <cell r="J396">
            <v>0</v>
          </cell>
          <cell r="L396" t="str">
            <v>Z013</v>
          </cell>
          <cell r="M396" t="str">
            <v>General Overheads (Fin Use Only)</v>
          </cell>
          <cell r="N396">
            <v>0</v>
          </cell>
          <cell r="O396">
            <v>0</v>
          </cell>
          <cell r="P396">
            <v>0</v>
          </cell>
          <cell r="Q396">
            <v>0</v>
          </cell>
          <cell r="R396">
            <v>0</v>
          </cell>
          <cell r="S396">
            <v>0</v>
          </cell>
          <cell r="T396">
            <v>0</v>
          </cell>
          <cell r="U396">
            <v>0</v>
          </cell>
        </row>
        <row r="397">
          <cell r="A397" t="str">
            <v>Z015</v>
          </cell>
          <cell r="B397" t="str">
            <v>Downstream Finance</v>
          </cell>
          <cell r="C397">
            <v>0</v>
          </cell>
          <cell r="D397">
            <v>0</v>
          </cell>
          <cell r="E397">
            <v>0</v>
          </cell>
          <cell r="F397">
            <v>0</v>
          </cell>
          <cell r="G397">
            <v>0</v>
          </cell>
          <cell r="H397">
            <v>0</v>
          </cell>
          <cell r="I397">
            <v>0</v>
          </cell>
          <cell r="J397">
            <v>0</v>
          </cell>
          <cell r="L397" t="str">
            <v>Z015</v>
          </cell>
          <cell r="M397" t="str">
            <v>Downstream Finance</v>
          </cell>
          <cell r="N397">
            <v>0</v>
          </cell>
          <cell r="O397">
            <v>0</v>
          </cell>
          <cell r="P397">
            <v>0</v>
          </cell>
          <cell r="Q397">
            <v>0</v>
          </cell>
          <cell r="R397">
            <v>0</v>
          </cell>
          <cell r="S397">
            <v>0</v>
          </cell>
          <cell r="T397">
            <v>0</v>
          </cell>
          <cell r="U397">
            <v>0</v>
          </cell>
        </row>
        <row r="398">
          <cell r="A398" t="str">
            <v>Z016</v>
          </cell>
          <cell r="B398" t="str">
            <v>Reorganisation Costs</v>
          </cell>
          <cell r="C398">
            <v>0</v>
          </cell>
          <cell r="D398">
            <v>0</v>
          </cell>
          <cell r="E398">
            <v>0</v>
          </cell>
          <cell r="F398">
            <v>0</v>
          </cell>
          <cell r="G398">
            <v>0</v>
          </cell>
          <cell r="H398">
            <v>0</v>
          </cell>
          <cell r="I398">
            <v>0</v>
          </cell>
          <cell r="J398">
            <v>0</v>
          </cell>
          <cell r="L398" t="str">
            <v>Z016</v>
          </cell>
          <cell r="M398" t="str">
            <v>Reorganisation Costs</v>
          </cell>
          <cell r="N398">
            <v>0</v>
          </cell>
          <cell r="O398">
            <v>0</v>
          </cell>
          <cell r="P398">
            <v>0</v>
          </cell>
          <cell r="Q398">
            <v>0</v>
          </cell>
          <cell r="R398">
            <v>0</v>
          </cell>
          <cell r="S398">
            <v>0</v>
          </cell>
          <cell r="T398">
            <v>0</v>
          </cell>
          <cell r="U398">
            <v>0</v>
          </cell>
        </row>
        <row r="399">
          <cell r="A399" t="str">
            <v>Z018</v>
          </cell>
          <cell r="B399" t="str">
            <v>Recharges of Common Costs</v>
          </cell>
          <cell r="C399">
            <v>0</v>
          </cell>
          <cell r="D399">
            <v>0</v>
          </cell>
          <cell r="E399">
            <v>0</v>
          </cell>
          <cell r="F399">
            <v>0</v>
          </cell>
          <cell r="G399">
            <v>0</v>
          </cell>
          <cell r="H399">
            <v>0</v>
          </cell>
          <cell r="I399">
            <v>0</v>
          </cell>
          <cell r="J399">
            <v>0</v>
          </cell>
          <cell r="L399" t="str">
            <v>Z018</v>
          </cell>
          <cell r="M399" t="str">
            <v>Recharges of Common Costs</v>
          </cell>
          <cell r="N399">
            <v>0</v>
          </cell>
          <cell r="O399">
            <v>0</v>
          </cell>
          <cell r="P399">
            <v>0</v>
          </cell>
          <cell r="Q399">
            <v>0</v>
          </cell>
          <cell r="R399">
            <v>0</v>
          </cell>
          <cell r="S399">
            <v>0</v>
          </cell>
          <cell r="T399">
            <v>0</v>
          </cell>
          <cell r="U399">
            <v>0</v>
          </cell>
        </row>
        <row r="400">
          <cell r="A400" t="str">
            <v>Z019</v>
          </cell>
          <cell r="B400" t="str">
            <v>ICO Charges Below 100</v>
          </cell>
          <cell r="C400">
            <v>0</v>
          </cell>
          <cell r="D400">
            <v>0</v>
          </cell>
          <cell r="E400">
            <v>0</v>
          </cell>
          <cell r="F400">
            <v>0</v>
          </cell>
          <cell r="G400">
            <v>0</v>
          </cell>
          <cell r="H400">
            <v>0</v>
          </cell>
          <cell r="I400">
            <v>0</v>
          </cell>
          <cell r="J400">
            <v>0</v>
          </cell>
          <cell r="L400" t="str">
            <v>Z019</v>
          </cell>
          <cell r="M400" t="str">
            <v>ICO Charges Below 100</v>
          </cell>
          <cell r="N400">
            <v>0</v>
          </cell>
          <cell r="O400">
            <v>0</v>
          </cell>
          <cell r="P400">
            <v>0</v>
          </cell>
          <cell r="Q400">
            <v>0</v>
          </cell>
          <cell r="R400">
            <v>0</v>
          </cell>
          <cell r="S400">
            <v>0</v>
          </cell>
          <cell r="T400">
            <v>0</v>
          </cell>
          <cell r="U400">
            <v>0</v>
          </cell>
        </row>
        <row r="401">
          <cell r="A401" t="str">
            <v>Z020</v>
          </cell>
          <cell r="B401" t="str">
            <v>Transmsn/Distrbn/Sharhldr Dev</v>
          </cell>
          <cell r="C401">
            <v>0</v>
          </cell>
          <cell r="D401">
            <v>0</v>
          </cell>
          <cell r="E401">
            <v>0</v>
          </cell>
          <cell r="F401">
            <v>0</v>
          </cell>
          <cell r="G401">
            <v>0</v>
          </cell>
          <cell r="H401">
            <v>0</v>
          </cell>
          <cell r="I401">
            <v>0</v>
          </cell>
          <cell r="J401">
            <v>0</v>
          </cell>
          <cell r="L401" t="str">
            <v>Z020</v>
          </cell>
          <cell r="M401" t="str">
            <v>Transmsn/Distrbn/Sharhldr Dev</v>
          </cell>
          <cell r="N401">
            <v>0</v>
          </cell>
          <cell r="O401">
            <v>0</v>
          </cell>
          <cell r="P401">
            <v>0</v>
          </cell>
          <cell r="Q401">
            <v>0</v>
          </cell>
          <cell r="R401">
            <v>0</v>
          </cell>
          <cell r="S401">
            <v>0</v>
          </cell>
          <cell r="T401">
            <v>0</v>
          </cell>
          <cell r="U401">
            <v>0</v>
          </cell>
        </row>
        <row r="402">
          <cell r="A402" t="str">
            <v>Z021</v>
          </cell>
          <cell r="B402" t="str">
            <v>Business Operations</v>
          </cell>
          <cell r="C402">
            <v>0</v>
          </cell>
          <cell r="D402">
            <v>0</v>
          </cell>
          <cell r="E402">
            <v>0</v>
          </cell>
          <cell r="F402">
            <v>0</v>
          </cell>
          <cell r="G402">
            <v>0</v>
          </cell>
          <cell r="H402">
            <v>0</v>
          </cell>
          <cell r="I402">
            <v>0</v>
          </cell>
          <cell r="J402">
            <v>0</v>
          </cell>
          <cell r="L402" t="str">
            <v>Z021</v>
          </cell>
          <cell r="M402" t="str">
            <v>Business Operations</v>
          </cell>
          <cell r="N402">
            <v>0</v>
          </cell>
          <cell r="O402">
            <v>0</v>
          </cell>
          <cell r="P402">
            <v>0</v>
          </cell>
          <cell r="Q402">
            <v>0</v>
          </cell>
          <cell r="R402">
            <v>0</v>
          </cell>
          <cell r="S402">
            <v>0</v>
          </cell>
          <cell r="T402">
            <v>0</v>
          </cell>
          <cell r="U402">
            <v>0</v>
          </cell>
        </row>
        <row r="403">
          <cell r="A403" t="str">
            <v>Z022</v>
          </cell>
          <cell r="B403" t="str">
            <v>Engineering &amp; Construction</v>
          </cell>
          <cell r="C403">
            <v>0</v>
          </cell>
          <cell r="D403">
            <v>0</v>
          </cell>
          <cell r="E403">
            <v>0</v>
          </cell>
          <cell r="F403">
            <v>0</v>
          </cell>
          <cell r="G403">
            <v>0</v>
          </cell>
          <cell r="H403">
            <v>0</v>
          </cell>
          <cell r="I403">
            <v>0</v>
          </cell>
          <cell r="J403">
            <v>0</v>
          </cell>
          <cell r="L403" t="str">
            <v>Z022</v>
          </cell>
          <cell r="M403" t="str">
            <v>Engineering &amp; Construction</v>
          </cell>
          <cell r="N403">
            <v>0</v>
          </cell>
          <cell r="O403">
            <v>0</v>
          </cell>
          <cell r="P403">
            <v>0</v>
          </cell>
          <cell r="Q403">
            <v>0</v>
          </cell>
          <cell r="R403">
            <v>0</v>
          </cell>
          <cell r="S403">
            <v>0</v>
          </cell>
          <cell r="T403">
            <v>0</v>
          </cell>
          <cell r="U403">
            <v>0</v>
          </cell>
        </row>
        <row r="404">
          <cell r="A404" t="str">
            <v>Z024</v>
          </cell>
          <cell r="B404" t="str">
            <v>Shareholder Development</v>
          </cell>
          <cell r="C404">
            <v>0</v>
          </cell>
          <cell r="D404">
            <v>0</v>
          </cell>
          <cell r="E404">
            <v>0</v>
          </cell>
          <cell r="F404">
            <v>0</v>
          </cell>
          <cell r="G404">
            <v>0</v>
          </cell>
          <cell r="H404">
            <v>0</v>
          </cell>
          <cell r="I404">
            <v>0</v>
          </cell>
          <cell r="J404">
            <v>0</v>
          </cell>
          <cell r="L404" t="str">
            <v>Z024</v>
          </cell>
          <cell r="M404" t="str">
            <v>Shareholder Development</v>
          </cell>
          <cell r="N404">
            <v>0</v>
          </cell>
          <cell r="O404">
            <v>0</v>
          </cell>
          <cell r="P404">
            <v>0</v>
          </cell>
          <cell r="Q404">
            <v>0</v>
          </cell>
          <cell r="R404">
            <v>0</v>
          </cell>
          <cell r="S404">
            <v>0</v>
          </cell>
          <cell r="T404">
            <v>0</v>
          </cell>
          <cell r="U404">
            <v>0</v>
          </cell>
        </row>
        <row r="405">
          <cell r="A405" t="str">
            <v>Z025</v>
          </cell>
          <cell r="B405" t="str">
            <v>Brazil Office</v>
          </cell>
          <cell r="C405">
            <v>0</v>
          </cell>
          <cell r="D405">
            <v>0</v>
          </cell>
          <cell r="E405">
            <v>0</v>
          </cell>
          <cell r="F405">
            <v>0</v>
          </cell>
          <cell r="G405">
            <v>0</v>
          </cell>
          <cell r="H405">
            <v>0</v>
          </cell>
          <cell r="I405">
            <v>0</v>
          </cell>
          <cell r="J405">
            <v>0</v>
          </cell>
          <cell r="L405" t="str">
            <v>Z025</v>
          </cell>
          <cell r="M405" t="str">
            <v>Brazil Office</v>
          </cell>
          <cell r="N405">
            <v>0</v>
          </cell>
          <cell r="O405">
            <v>0</v>
          </cell>
          <cell r="P405">
            <v>0</v>
          </cell>
          <cell r="Q405">
            <v>0</v>
          </cell>
          <cell r="R405">
            <v>0</v>
          </cell>
          <cell r="S405">
            <v>0</v>
          </cell>
          <cell r="T405">
            <v>0</v>
          </cell>
          <cell r="U405">
            <v>0</v>
          </cell>
        </row>
        <row r="406">
          <cell r="A406" t="str">
            <v>Z026</v>
          </cell>
          <cell r="B406" t="str">
            <v>Recharges to E&amp;P</v>
          </cell>
          <cell r="C406">
            <v>0</v>
          </cell>
          <cell r="D406">
            <v>0</v>
          </cell>
          <cell r="E406">
            <v>0</v>
          </cell>
          <cell r="F406">
            <v>0</v>
          </cell>
          <cell r="G406">
            <v>0</v>
          </cell>
          <cell r="H406">
            <v>0</v>
          </cell>
          <cell r="I406">
            <v>0</v>
          </cell>
          <cell r="J406">
            <v>0</v>
          </cell>
          <cell r="L406" t="str">
            <v>Z026</v>
          </cell>
          <cell r="M406" t="str">
            <v>Recharges to E&amp;P</v>
          </cell>
          <cell r="N406">
            <v>0</v>
          </cell>
          <cell r="O406">
            <v>0</v>
          </cell>
          <cell r="P406">
            <v>0</v>
          </cell>
          <cell r="Q406">
            <v>0</v>
          </cell>
          <cell r="R406">
            <v>0</v>
          </cell>
          <cell r="S406">
            <v>0</v>
          </cell>
          <cell r="T406">
            <v>0</v>
          </cell>
          <cell r="U406">
            <v>0</v>
          </cell>
        </row>
        <row r="407">
          <cell r="A407" t="str">
            <v>Z027</v>
          </cell>
          <cell r="B407" t="str">
            <v>Engineering Procurement</v>
          </cell>
          <cell r="C407">
            <v>0</v>
          </cell>
          <cell r="D407">
            <v>0</v>
          </cell>
          <cell r="E407">
            <v>0</v>
          </cell>
          <cell r="F407">
            <v>0</v>
          </cell>
          <cell r="G407">
            <v>0</v>
          </cell>
          <cell r="H407">
            <v>0</v>
          </cell>
          <cell r="I407">
            <v>0</v>
          </cell>
          <cell r="J407">
            <v>0</v>
          </cell>
          <cell r="L407" t="str">
            <v>Z027</v>
          </cell>
          <cell r="M407" t="str">
            <v>Engineering Procurement</v>
          </cell>
          <cell r="N407">
            <v>0</v>
          </cell>
          <cell r="O407">
            <v>0</v>
          </cell>
          <cell r="P407">
            <v>0</v>
          </cell>
          <cell r="Q407">
            <v>0</v>
          </cell>
          <cell r="R407">
            <v>0</v>
          </cell>
          <cell r="S407">
            <v>0</v>
          </cell>
          <cell r="T407">
            <v>0</v>
          </cell>
          <cell r="U407">
            <v>0</v>
          </cell>
        </row>
        <row r="408">
          <cell r="A408" t="str">
            <v>Z028</v>
          </cell>
          <cell r="B408" t="str">
            <v>Operations &amp; Management</v>
          </cell>
          <cell r="C408">
            <v>0</v>
          </cell>
          <cell r="D408">
            <v>0</v>
          </cell>
          <cell r="E408">
            <v>0</v>
          </cell>
          <cell r="F408">
            <v>0</v>
          </cell>
          <cell r="G408">
            <v>0</v>
          </cell>
          <cell r="H408">
            <v>0</v>
          </cell>
          <cell r="I408">
            <v>0</v>
          </cell>
          <cell r="J408">
            <v>0</v>
          </cell>
          <cell r="L408" t="str">
            <v>Z028</v>
          </cell>
          <cell r="M408" t="str">
            <v>Operations &amp; Management</v>
          </cell>
          <cell r="N408">
            <v>0</v>
          </cell>
          <cell r="O408">
            <v>0</v>
          </cell>
          <cell r="P408">
            <v>0</v>
          </cell>
          <cell r="Q408">
            <v>0</v>
          </cell>
          <cell r="R408">
            <v>0</v>
          </cell>
          <cell r="S408">
            <v>0</v>
          </cell>
          <cell r="T408">
            <v>0</v>
          </cell>
          <cell r="U408">
            <v>0</v>
          </cell>
        </row>
        <row r="409">
          <cell r="A409" t="str">
            <v>Z031</v>
          </cell>
          <cell r="B409" t="str">
            <v>Appraisal/Development</v>
          </cell>
          <cell r="C409">
            <v>0</v>
          </cell>
          <cell r="D409">
            <v>0</v>
          </cell>
          <cell r="E409">
            <v>0</v>
          </cell>
          <cell r="F409">
            <v>0</v>
          </cell>
          <cell r="G409">
            <v>0</v>
          </cell>
          <cell r="H409">
            <v>0</v>
          </cell>
          <cell r="I409">
            <v>0</v>
          </cell>
          <cell r="J409">
            <v>0</v>
          </cell>
          <cell r="L409" t="str">
            <v>Z031</v>
          </cell>
          <cell r="M409" t="str">
            <v>Appraisal/Development</v>
          </cell>
          <cell r="N409">
            <v>0</v>
          </cell>
          <cell r="O409">
            <v>0</v>
          </cell>
          <cell r="P409">
            <v>0</v>
          </cell>
          <cell r="Q409">
            <v>0</v>
          </cell>
          <cell r="R409">
            <v>0</v>
          </cell>
          <cell r="S409">
            <v>0</v>
          </cell>
          <cell r="T409">
            <v>0</v>
          </cell>
          <cell r="U409">
            <v>0</v>
          </cell>
        </row>
        <row r="410">
          <cell r="A410" t="str">
            <v>Z032</v>
          </cell>
          <cell r="B410" t="str">
            <v>Modelling</v>
          </cell>
          <cell r="C410">
            <v>0</v>
          </cell>
          <cell r="D410">
            <v>0</v>
          </cell>
          <cell r="E410">
            <v>0</v>
          </cell>
          <cell r="F410">
            <v>0</v>
          </cell>
          <cell r="G410">
            <v>0</v>
          </cell>
          <cell r="H410">
            <v>0</v>
          </cell>
          <cell r="I410">
            <v>0</v>
          </cell>
          <cell r="J410">
            <v>0</v>
          </cell>
          <cell r="L410" t="str">
            <v>Z032</v>
          </cell>
          <cell r="M410" t="str">
            <v>Modelling</v>
          </cell>
          <cell r="N410">
            <v>0</v>
          </cell>
          <cell r="O410">
            <v>0</v>
          </cell>
          <cell r="P410">
            <v>0</v>
          </cell>
          <cell r="Q410">
            <v>0</v>
          </cell>
          <cell r="R410">
            <v>0</v>
          </cell>
          <cell r="S410">
            <v>0</v>
          </cell>
          <cell r="T410">
            <v>0</v>
          </cell>
          <cell r="U410">
            <v>0</v>
          </cell>
        </row>
        <row r="411">
          <cell r="A411" t="str">
            <v>Z036</v>
          </cell>
          <cell r="B411" t="str">
            <v>Project Agreements</v>
          </cell>
          <cell r="C411">
            <v>0</v>
          </cell>
          <cell r="D411">
            <v>0</v>
          </cell>
          <cell r="E411">
            <v>0</v>
          </cell>
          <cell r="F411">
            <v>0</v>
          </cell>
          <cell r="G411">
            <v>0</v>
          </cell>
          <cell r="H411">
            <v>0</v>
          </cell>
          <cell r="I411">
            <v>0</v>
          </cell>
          <cell r="J411">
            <v>0</v>
          </cell>
          <cell r="L411" t="str">
            <v>Z036</v>
          </cell>
          <cell r="M411" t="str">
            <v>Project Agreements</v>
          </cell>
          <cell r="N411">
            <v>0</v>
          </cell>
          <cell r="O411">
            <v>0</v>
          </cell>
          <cell r="P411">
            <v>0</v>
          </cell>
          <cell r="Q411">
            <v>0</v>
          </cell>
          <cell r="R411">
            <v>0</v>
          </cell>
          <cell r="S411">
            <v>0</v>
          </cell>
          <cell r="T411">
            <v>0</v>
          </cell>
          <cell r="U411">
            <v>0</v>
          </cell>
        </row>
        <row r="412">
          <cell r="A412" t="str">
            <v>Z037</v>
          </cell>
          <cell r="B412" t="str">
            <v>Commercial Development</v>
          </cell>
          <cell r="C412">
            <v>0</v>
          </cell>
          <cell r="D412">
            <v>0</v>
          </cell>
          <cell r="E412">
            <v>0</v>
          </cell>
          <cell r="F412">
            <v>0</v>
          </cell>
          <cell r="G412">
            <v>0</v>
          </cell>
          <cell r="H412">
            <v>0</v>
          </cell>
          <cell r="I412">
            <v>0</v>
          </cell>
          <cell r="J412">
            <v>0</v>
          </cell>
          <cell r="L412" t="str">
            <v>Z037</v>
          </cell>
          <cell r="M412" t="str">
            <v>Commercial Development</v>
          </cell>
          <cell r="N412">
            <v>0</v>
          </cell>
          <cell r="O412">
            <v>0</v>
          </cell>
          <cell r="P412">
            <v>0</v>
          </cell>
          <cell r="Q412">
            <v>0</v>
          </cell>
          <cell r="R412">
            <v>0</v>
          </cell>
          <cell r="S412">
            <v>0</v>
          </cell>
          <cell r="T412">
            <v>0</v>
          </cell>
          <cell r="U412">
            <v>0</v>
          </cell>
        </row>
        <row r="413">
          <cell r="A413" t="str">
            <v>Z039</v>
          </cell>
          <cell r="B413" t="str">
            <v>Comercial Licensing Teams</v>
          </cell>
          <cell r="C413">
            <v>0</v>
          </cell>
          <cell r="D413">
            <v>0</v>
          </cell>
          <cell r="E413">
            <v>0</v>
          </cell>
          <cell r="F413">
            <v>0</v>
          </cell>
          <cell r="G413">
            <v>0</v>
          </cell>
          <cell r="H413">
            <v>0</v>
          </cell>
          <cell r="I413">
            <v>0</v>
          </cell>
          <cell r="J413">
            <v>0</v>
          </cell>
          <cell r="L413" t="str">
            <v>Z039</v>
          </cell>
          <cell r="M413" t="str">
            <v>Comercial Licensing Teams</v>
          </cell>
          <cell r="N413">
            <v>0</v>
          </cell>
          <cell r="O413">
            <v>0</v>
          </cell>
          <cell r="P413">
            <v>0</v>
          </cell>
          <cell r="Q413">
            <v>0</v>
          </cell>
          <cell r="R413">
            <v>0</v>
          </cell>
          <cell r="S413">
            <v>0</v>
          </cell>
          <cell r="T413">
            <v>0</v>
          </cell>
          <cell r="U413">
            <v>0</v>
          </cell>
        </row>
        <row r="414">
          <cell r="A414" t="str">
            <v>Z040</v>
          </cell>
          <cell r="B414" t="str">
            <v>Closed Projects Cost</v>
          </cell>
          <cell r="C414">
            <v>0</v>
          </cell>
          <cell r="D414">
            <v>0</v>
          </cell>
          <cell r="E414">
            <v>0</v>
          </cell>
          <cell r="F414">
            <v>0</v>
          </cell>
          <cell r="G414">
            <v>0</v>
          </cell>
          <cell r="H414">
            <v>0</v>
          </cell>
          <cell r="I414">
            <v>0</v>
          </cell>
          <cell r="J414">
            <v>0</v>
          </cell>
          <cell r="L414" t="str">
            <v>Z040</v>
          </cell>
          <cell r="M414" t="str">
            <v>Closed Projects Cost</v>
          </cell>
          <cell r="N414">
            <v>0</v>
          </cell>
          <cell r="O414">
            <v>0</v>
          </cell>
          <cell r="P414">
            <v>0</v>
          </cell>
          <cell r="Q414">
            <v>0</v>
          </cell>
          <cell r="R414">
            <v>0</v>
          </cell>
          <cell r="S414">
            <v>0</v>
          </cell>
          <cell r="T414">
            <v>0</v>
          </cell>
          <cell r="U414">
            <v>0</v>
          </cell>
        </row>
        <row r="415">
          <cell r="A415" t="str">
            <v>Z041</v>
          </cell>
          <cell r="B415" t="str">
            <v>Venture Capital</v>
          </cell>
          <cell r="C415">
            <v>0</v>
          </cell>
          <cell r="D415">
            <v>0</v>
          </cell>
          <cell r="E415">
            <v>0</v>
          </cell>
          <cell r="F415">
            <v>0</v>
          </cell>
          <cell r="G415">
            <v>0</v>
          </cell>
          <cell r="H415">
            <v>0</v>
          </cell>
          <cell r="I415">
            <v>0</v>
          </cell>
          <cell r="J415">
            <v>0</v>
          </cell>
          <cell r="L415" t="str">
            <v>Z041</v>
          </cell>
          <cell r="M415" t="str">
            <v>Venture Capital</v>
          </cell>
          <cell r="N415">
            <v>0</v>
          </cell>
          <cell r="O415">
            <v>0</v>
          </cell>
          <cell r="P415">
            <v>0</v>
          </cell>
          <cell r="Q415">
            <v>0</v>
          </cell>
          <cell r="R415">
            <v>0</v>
          </cell>
          <cell r="S415">
            <v>0</v>
          </cell>
          <cell r="T415">
            <v>0</v>
          </cell>
          <cell r="U415">
            <v>0</v>
          </cell>
        </row>
        <row r="416">
          <cell r="A416" t="str">
            <v>Z042</v>
          </cell>
          <cell r="B416" t="str">
            <v>BGEM - Head Office</v>
          </cell>
          <cell r="C416">
            <v>0</v>
          </cell>
          <cell r="D416">
            <v>0</v>
          </cell>
          <cell r="E416">
            <v>0</v>
          </cell>
          <cell r="F416">
            <v>0</v>
          </cell>
          <cell r="G416">
            <v>0</v>
          </cell>
          <cell r="H416">
            <v>0</v>
          </cell>
          <cell r="I416">
            <v>0</v>
          </cell>
          <cell r="J416">
            <v>0</v>
          </cell>
          <cell r="L416" t="str">
            <v>Z042</v>
          </cell>
          <cell r="M416" t="str">
            <v>BGEM - Head Office</v>
          </cell>
          <cell r="N416">
            <v>0</v>
          </cell>
          <cell r="O416">
            <v>0</v>
          </cell>
          <cell r="P416">
            <v>0</v>
          </cell>
          <cell r="Q416">
            <v>0</v>
          </cell>
          <cell r="R416">
            <v>0</v>
          </cell>
          <cell r="S416">
            <v>0</v>
          </cell>
          <cell r="T416">
            <v>0</v>
          </cell>
          <cell r="U416">
            <v>0</v>
          </cell>
        </row>
        <row r="417">
          <cell r="A417" t="str">
            <v>Z043</v>
          </cell>
          <cell r="B417" t="str">
            <v>BGEM - Bath</v>
          </cell>
          <cell r="C417">
            <v>0</v>
          </cell>
          <cell r="D417">
            <v>0</v>
          </cell>
          <cell r="E417">
            <v>0</v>
          </cell>
          <cell r="F417">
            <v>0</v>
          </cell>
          <cell r="G417">
            <v>0</v>
          </cell>
          <cell r="H417">
            <v>0</v>
          </cell>
          <cell r="I417">
            <v>0</v>
          </cell>
          <cell r="J417">
            <v>0</v>
          </cell>
          <cell r="L417" t="str">
            <v>Z043</v>
          </cell>
          <cell r="M417" t="str">
            <v>BGEM - Bath</v>
          </cell>
          <cell r="N417">
            <v>0</v>
          </cell>
          <cell r="O417">
            <v>0</v>
          </cell>
          <cell r="P417">
            <v>0</v>
          </cell>
          <cell r="Q417">
            <v>0</v>
          </cell>
          <cell r="R417">
            <v>0</v>
          </cell>
          <cell r="S417">
            <v>0</v>
          </cell>
          <cell r="T417">
            <v>0</v>
          </cell>
          <cell r="U417">
            <v>0</v>
          </cell>
        </row>
        <row r="418">
          <cell r="A418" t="str">
            <v>Z044</v>
          </cell>
          <cell r="B418" t="str">
            <v>BGEM - Office 2</v>
          </cell>
          <cell r="C418">
            <v>0</v>
          </cell>
          <cell r="D418">
            <v>0</v>
          </cell>
          <cell r="E418">
            <v>0</v>
          </cell>
          <cell r="F418">
            <v>0</v>
          </cell>
          <cell r="G418">
            <v>0</v>
          </cell>
          <cell r="H418">
            <v>0</v>
          </cell>
          <cell r="I418">
            <v>0</v>
          </cell>
          <cell r="J418">
            <v>0</v>
          </cell>
          <cell r="L418" t="str">
            <v>Z044</v>
          </cell>
          <cell r="M418" t="str">
            <v>BGEM - Office 2</v>
          </cell>
          <cell r="N418">
            <v>0</v>
          </cell>
          <cell r="O418">
            <v>0</v>
          </cell>
          <cell r="P418">
            <v>0</v>
          </cell>
          <cell r="Q418">
            <v>0</v>
          </cell>
          <cell r="R418">
            <v>0</v>
          </cell>
          <cell r="S418">
            <v>0</v>
          </cell>
          <cell r="T418">
            <v>0</v>
          </cell>
          <cell r="U418">
            <v>0</v>
          </cell>
        </row>
        <row r="419">
          <cell r="A419" t="str">
            <v>Z046</v>
          </cell>
          <cell r="B419" t="str">
            <v>Business Development</v>
          </cell>
          <cell r="C419">
            <v>0</v>
          </cell>
          <cell r="D419">
            <v>0</v>
          </cell>
          <cell r="E419">
            <v>0</v>
          </cell>
          <cell r="F419">
            <v>0</v>
          </cell>
          <cell r="G419">
            <v>0</v>
          </cell>
          <cell r="H419">
            <v>0</v>
          </cell>
          <cell r="I419">
            <v>0</v>
          </cell>
          <cell r="J419">
            <v>0</v>
          </cell>
          <cell r="L419" t="str">
            <v>Z046</v>
          </cell>
          <cell r="M419" t="str">
            <v>Business Development</v>
          </cell>
          <cell r="N419">
            <v>0</v>
          </cell>
          <cell r="O419">
            <v>0</v>
          </cell>
          <cell r="P419">
            <v>0</v>
          </cell>
          <cell r="Q419">
            <v>0</v>
          </cell>
          <cell r="R419">
            <v>0</v>
          </cell>
          <cell r="S419">
            <v>0</v>
          </cell>
          <cell r="T419">
            <v>0</v>
          </cell>
          <cell r="U419">
            <v>0</v>
          </cell>
        </row>
        <row r="420">
          <cell r="A420" t="str">
            <v>Z050</v>
          </cell>
          <cell r="B420" t="str">
            <v>Executive Director</v>
          </cell>
          <cell r="C420">
            <v>0</v>
          </cell>
          <cell r="D420">
            <v>0</v>
          </cell>
          <cell r="E420">
            <v>0</v>
          </cell>
          <cell r="F420">
            <v>0</v>
          </cell>
          <cell r="G420">
            <v>0</v>
          </cell>
          <cell r="H420">
            <v>0</v>
          </cell>
          <cell r="I420">
            <v>0</v>
          </cell>
          <cell r="J420">
            <v>0</v>
          </cell>
          <cell r="L420" t="str">
            <v>Z050</v>
          </cell>
          <cell r="M420" t="str">
            <v>Executive Director</v>
          </cell>
          <cell r="N420">
            <v>0</v>
          </cell>
          <cell r="O420">
            <v>0</v>
          </cell>
          <cell r="P420">
            <v>0</v>
          </cell>
          <cell r="Q420">
            <v>0</v>
          </cell>
          <cell r="R420">
            <v>0</v>
          </cell>
          <cell r="S420">
            <v>0</v>
          </cell>
          <cell r="T420">
            <v>0</v>
          </cell>
          <cell r="U420">
            <v>0</v>
          </cell>
        </row>
        <row r="421">
          <cell r="A421" t="str">
            <v>Z051</v>
          </cell>
          <cell r="B421" t="str">
            <v>Finance Director</v>
          </cell>
          <cell r="C421">
            <v>0</v>
          </cell>
          <cell r="D421">
            <v>0</v>
          </cell>
          <cell r="E421">
            <v>0</v>
          </cell>
          <cell r="F421">
            <v>0</v>
          </cell>
          <cell r="G421">
            <v>0</v>
          </cell>
          <cell r="H421">
            <v>0</v>
          </cell>
          <cell r="I421">
            <v>0</v>
          </cell>
          <cell r="J421">
            <v>0</v>
          </cell>
          <cell r="L421" t="str">
            <v>Z051</v>
          </cell>
          <cell r="M421" t="str">
            <v>Finance Director</v>
          </cell>
          <cell r="N421">
            <v>0</v>
          </cell>
          <cell r="O421">
            <v>0</v>
          </cell>
          <cell r="P421">
            <v>0</v>
          </cell>
          <cell r="Q421">
            <v>0</v>
          </cell>
          <cell r="R421">
            <v>0</v>
          </cell>
          <cell r="S421">
            <v>0</v>
          </cell>
          <cell r="T421">
            <v>0</v>
          </cell>
          <cell r="U421">
            <v>0</v>
          </cell>
        </row>
        <row r="422">
          <cell r="A422" t="str">
            <v>Z060</v>
          </cell>
          <cell r="B422" t="str">
            <v>Gulf, Central &amp; Southern Asia</v>
          </cell>
          <cell r="C422">
            <v>0</v>
          </cell>
          <cell r="D422">
            <v>0</v>
          </cell>
          <cell r="E422">
            <v>0</v>
          </cell>
          <cell r="F422">
            <v>0</v>
          </cell>
          <cell r="G422">
            <v>0</v>
          </cell>
          <cell r="H422">
            <v>0</v>
          </cell>
          <cell r="I422">
            <v>0</v>
          </cell>
          <cell r="J422">
            <v>0</v>
          </cell>
          <cell r="L422" t="str">
            <v>Z060</v>
          </cell>
          <cell r="M422" t="str">
            <v>Gulf, Central &amp; Southern Asia</v>
          </cell>
          <cell r="N422">
            <v>0</v>
          </cell>
          <cell r="O422">
            <v>0</v>
          </cell>
          <cell r="P422">
            <v>0</v>
          </cell>
          <cell r="Q422">
            <v>0</v>
          </cell>
          <cell r="R422">
            <v>0</v>
          </cell>
          <cell r="S422">
            <v>0</v>
          </cell>
          <cell r="T422">
            <v>0</v>
          </cell>
          <cell r="U422">
            <v>0</v>
          </cell>
        </row>
        <row r="423">
          <cell r="A423" t="str">
            <v>ZAC5</v>
          </cell>
          <cell r="B423" t="str">
            <v>Genting Sanyen Power</v>
          </cell>
          <cell r="C423">
            <v>-3965.15</v>
          </cell>
          <cell r="D423">
            <v>0</v>
          </cell>
          <cell r="E423">
            <v>0</v>
          </cell>
          <cell r="F423">
            <v>0</v>
          </cell>
          <cell r="G423">
            <v>0</v>
          </cell>
          <cell r="H423">
            <v>0</v>
          </cell>
          <cell r="I423">
            <v>0</v>
          </cell>
          <cell r="J423">
            <v>-3965.15</v>
          </cell>
          <cell r="L423" t="str">
            <v>ZAC5</v>
          </cell>
          <cell r="M423" t="str">
            <v>Genting Sanyen Power</v>
          </cell>
          <cell r="N423">
            <v>-74293.08</v>
          </cell>
          <cell r="O423">
            <v>0</v>
          </cell>
          <cell r="P423">
            <v>0</v>
          </cell>
          <cell r="Q423">
            <v>0</v>
          </cell>
          <cell r="R423">
            <v>0</v>
          </cell>
          <cell r="S423">
            <v>0</v>
          </cell>
          <cell r="T423">
            <v>0</v>
          </cell>
          <cell r="U423">
            <v>-74293.08</v>
          </cell>
        </row>
        <row r="424">
          <cell r="A424" t="str">
            <v>ZAD1</v>
          </cell>
          <cell r="B424" t="str">
            <v>Train I</v>
          </cell>
          <cell r="C424">
            <v>0</v>
          </cell>
          <cell r="D424">
            <v>0</v>
          </cell>
          <cell r="E424">
            <v>0</v>
          </cell>
          <cell r="F424">
            <v>0</v>
          </cell>
          <cell r="G424">
            <v>-55644.87</v>
          </cell>
          <cell r="H424">
            <v>0</v>
          </cell>
          <cell r="I424">
            <v>0</v>
          </cell>
          <cell r="J424">
            <v>-55644.87</v>
          </cell>
          <cell r="L424" t="str">
            <v>ZAD1</v>
          </cell>
          <cell r="M424" t="str">
            <v>Train I</v>
          </cell>
          <cell r="N424">
            <v>0</v>
          </cell>
          <cell r="O424">
            <v>0</v>
          </cell>
          <cell r="P424">
            <v>0</v>
          </cell>
          <cell r="Q424">
            <v>0</v>
          </cell>
          <cell r="R424">
            <v>-433843.01</v>
          </cell>
          <cell r="S424">
            <v>0</v>
          </cell>
          <cell r="T424">
            <v>0</v>
          </cell>
          <cell r="U424">
            <v>-433843.01</v>
          </cell>
        </row>
        <row r="425">
          <cell r="A425" t="str">
            <v>ZAD2</v>
          </cell>
          <cell r="B425" t="str">
            <v>Train II</v>
          </cell>
          <cell r="C425">
            <v>0</v>
          </cell>
          <cell r="D425">
            <v>0</v>
          </cell>
          <cell r="E425">
            <v>0</v>
          </cell>
          <cell r="F425">
            <v>0</v>
          </cell>
          <cell r="G425">
            <v>-145310.6</v>
          </cell>
          <cell r="H425">
            <v>0</v>
          </cell>
          <cell r="I425">
            <v>0</v>
          </cell>
          <cell r="J425">
            <v>-145310.6</v>
          </cell>
          <cell r="L425" t="str">
            <v>ZAD2</v>
          </cell>
          <cell r="M425" t="str">
            <v>Train II</v>
          </cell>
          <cell r="N425">
            <v>0</v>
          </cell>
          <cell r="O425">
            <v>0</v>
          </cell>
          <cell r="P425">
            <v>0</v>
          </cell>
          <cell r="Q425">
            <v>0</v>
          </cell>
          <cell r="R425">
            <v>-1016375.03</v>
          </cell>
          <cell r="S425">
            <v>0</v>
          </cell>
          <cell r="T425">
            <v>0</v>
          </cell>
          <cell r="U425">
            <v>-1016375.03</v>
          </cell>
        </row>
        <row r="426">
          <cell r="A426" t="str">
            <v>ZAD3</v>
          </cell>
          <cell r="B426" t="str">
            <v>FGPC Pipeline I</v>
          </cell>
          <cell r="C426">
            <v>0</v>
          </cell>
          <cell r="D426">
            <v>0</v>
          </cell>
          <cell r="E426">
            <v>0</v>
          </cell>
          <cell r="F426">
            <v>0</v>
          </cell>
          <cell r="G426">
            <v>0</v>
          </cell>
          <cell r="H426">
            <v>0</v>
          </cell>
          <cell r="I426">
            <v>0</v>
          </cell>
          <cell r="J426">
            <v>0</v>
          </cell>
          <cell r="L426" t="str">
            <v>ZAD3</v>
          </cell>
          <cell r="M426" t="str">
            <v>FGPC Pipeline I</v>
          </cell>
          <cell r="N426">
            <v>-143151.66</v>
          </cell>
          <cell r="O426">
            <v>0</v>
          </cell>
          <cell r="P426">
            <v>0</v>
          </cell>
          <cell r="Q426">
            <v>0</v>
          </cell>
          <cell r="R426">
            <v>0</v>
          </cell>
          <cell r="S426">
            <v>0</v>
          </cell>
          <cell r="T426">
            <v>0</v>
          </cell>
          <cell r="U426">
            <v>-143151.66</v>
          </cell>
        </row>
        <row r="427">
          <cell r="A427" t="str">
            <v>ZAD4</v>
          </cell>
          <cell r="B427" t="str">
            <v>Southern Cross 1 SH Mon</v>
          </cell>
          <cell r="C427">
            <v>0</v>
          </cell>
          <cell r="D427">
            <v>0</v>
          </cell>
          <cell r="E427">
            <v>0</v>
          </cell>
          <cell r="F427">
            <v>0</v>
          </cell>
          <cell r="G427">
            <v>0</v>
          </cell>
          <cell r="H427">
            <v>0</v>
          </cell>
          <cell r="I427">
            <v>-77780.289999999994</v>
          </cell>
          <cell r="J427">
            <v>-77780.289999999994</v>
          </cell>
          <cell r="L427" t="str">
            <v>ZAD4</v>
          </cell>
          <cell r="M427" t="str">
            <v>Southern Cross 1 SH Mon</v>
          </cell>
          <cell r="N427">
            <v>0</v>
          </cell>
          <cell r="O427">
            <v>0</v>
          </cell>
          <cell r="P427">
            <v>0</v>
          </cell>
          <cell r="Q427">
            <v>0</v>
          </cell>
          <cell r="R427">
            <v>0</v>
          </cell>
          <cell r="S427">
            <v>0</v>
          </cell>
          <cell r="T427">
            <v>-376955.64</v>
          </cell>
          <cell r="U427">
            <v>-376955.64</v>
          </cell>
        </row>
        <row r="428">
          <cell r="A428" t="str">
            <v>ZAD5</v>
          </cell>
          <cell r="B428" t="str">
            <v>Southern Cross 1 Rech</v>
          </cell>
          <cell r="C428">
            <v>0</v>
          </cell>
          <cell r="D428">
            <v>0</v>
          </cell>
          <cell r="E428">
            <v>0</v>
          </cell>
          <cell r="F428">
            <v>0</v>
          </cell>
          <cell r="G428">
            <v>0</v>
          </cell>
          <cell r="H428">
            <v>0</v>
          </cell>
          <cell r="I428">
            <v>-6714.51</v>
          </cell>
          <cell r="J428">
            <v>-6714.51</v>
          </cell>
          <cell r="L428" t="str">
            <v>ZAD5</v>
          </cell>
          <cell r="M428" t="str">
            <v>Southern Cross 1 Rech</v>
          </cell>
          <cell r="N428">
            <v>0</v>
          </cell>
          <cell r="O428">
            <v>0</v>
          </cell>
          <cell r="P428">
            <v>0</v>
          </cell>
          <cell r="Q428">
            <v>0</v>
          </cell>
          <cell r="R428">
            <v>0</v>
          </cell>
          <cell r="S428">
            <v>0</v>
          </cell>
          <cell r="T428">
            <v>52525.71</v>
          </cell>
          <cell r="U428">
            <v>52525.71</v>
          </cell>
        </row>
        <row r="429">
          <cell r="A429" t="str">
            <v>ZAD6</v>
          </cell>
          <cell r="B429" t="str">
            <v>SHIPCO URUGUAY RDHD</v>
          </cell>
          <cell r="C429">
            <v>0</v>
          </cell>
          <cell r="D429">
            <v>0</v>
          </cell>
          <cell r="E429">
            <v>0</v>
          </cell>
          <cell r="F429">
            <v>0</v>
          </cell>
          <cell r="G429">
            <v>0</v>
          </cell>
          <cell r="H429">
            <v>0</v>
          </cell>
          <cell r="I429">
            <v>0</v>
          </cell>
          <cell r="J429">
            <v>0</v>
          </cell>
          <cell r="L429" t="str">
            <v>ZAD6</v>
          </cell>
          <cell r="M429" t="str">
            <v>SHIPCO URUGUAY RDHD</v>
          </cell>
          <cell r="N429">
            <v>0</v>
          </cell>
          <cell r="O429">
            <v>0</v>
          </cell>
          <cell r="P429">
            <v>0</v>
          </cell>
          <cell r="Q429">
            <v>0</v>
          </cell>
          <cell r="R429">
            <v>0</v>
          </cell>
          <cell r="S429">
            <v>0</v>
          </cell>
          <cell r="T429">
            <v>0</v>
          </cell>
          <cell r="U429">
            <v>0</v>
          </cell>
        </row>
        <row r="430">
          <cell r="A430" t="str">
            <v>ZAD7</v>
          </cell>
          <cell r="B430" t="str">
            <v>SHIPCO URUGUAY S/H MON</v>
          </cell>
          <cell r="C430">
            <v>0</v>
          </cell>
          <cell r="D430">
            <v>0</v>
          </cell>
          <cell r="E430">
            <v>0</v>
          </cell>
          <cell r="F430">
            <v>0</v>
          </cell>
          <cell r="G430">
            <v>0</v>
          </cell>
          <cell r="H430">
            <v>0</v>
          </cell>
          <cell r="I430">
            <v>-457.59</v>
          </cell>
          <cell r="J430">
            <v>-457.59</v>
          </cell>
          <cell r="L430" t="str">
            <v>ZAD7</v>
          </cell>
          <cell r="M430" t="str">
            <v>SHIPCO URUGUAY S/H MON</v>
          </cell>
          <cell r="N430">
            <v>0</v>
          </cell>
          <cell r="O430">
            <v>0</v>
          </cell>
          <cell r="P430">
            <v>0</v>
          </cell>
          <cell r="Q430">
            <v>0</v>
          </cell>
          <cell r="R430">
            <v>0</v>
          </cell>
          <cell r="S430">
            <v>0</v>
          </cell>
          <cell r="T430">
            <v>-126694.79</v>
          </cell>
          <cell r="U430">
            <v>-126694.79</v>
          </cell>
        </row>
        <row r="431">
          <cell r="A431" t="str">
            <v>ZAD8</v>
          </cell>
          <cell r="B431" t="str">
            <v>Southern Cross 1 M Fee</v>
          </cell>
          <cell r="C431">
            <v>0</v>
          </cell>
          <cell r="D431">
            <v>0</v>
          </cell>
          <cell r="E431">
            <v>0</v>
          </cell>
          <cell r="F431">
            <v>0</v>
          </cell>
          <cell r="G431">
            <v>0</v>
          </cell>
          <cell r="H431">
            <v>0</v>
          </cell>
          <cell r="I431">
            <v>0</v>
          </cell>
          <cell r="J431">
            <v>0</v>
          </cell>
          <cell r="L431" t="str">
            <v>ZAD8</v>
          </cell>
          <cell r="M431" t="str">
            <v>Southern Cross 1 M Fee</v>
          </cell>
          <cell r="N431">
            <v>0</v>
          </cell>
          <cell r="O431">
            <v>0</v>
          </cell>
          <cell r="P431">
            <v>0</v>
          </cell>
          <cell r="Q431">
            <v>0</v>
          </cell>
          <cell r="R431">
            <v>0</v>
          </cell>
          <cell r="S431">
            <v>0</v>
          </cell>
          <cell r="T431">
            <v>-394.89</v>
          </cell>
          <cell r="U431">
            <v>-394.89</v>
          </cell>
        </row>
        <row r="432">
          <cell r="A432" t="str">
            <v>ZAE1</v>
          </cell>
          <cell r="B432" t="str">
            <v xml:space="preserve">COMGAS MGNT FEE               </v>
          </cell>
          <cell r="C432">
            <v>0</v>
          </cell>
          <cell r="D432">
            <v>0</v>
          </cell>
          <cell r="E432">
            <v>0</v>
          </cell>
          <cell r="F432">
            <v>0</v>
          </cell>
          <cell r="G432">
            <v>0</v>
          </cell>
          <cell r="H432">
            <v>0</v>
          </cell>
          <cell r="I432">
            <v>666502.87</v>
          </cell>
          <cell r="J432">
            <v>666502.87</v>
          </cell>
          <cell r="L432" t="str">
            <v>ZAE1</v>
          </cell>
          <cell r="M432" t="str">
            <v xml:space="preserve">COMGAS MGNT FEE               </v>
          </cell>
          <cell r="N432">
            <v>0</v>
          </cell>
          <cell r="O432">
            <v>0</v>
          </cell>
          <cell r="P432">
            <v>0</v>
          </cell>
          <cell r="Q432">
            <v>0</v>
          </cell>
          <cell r="R432">
            <v>0</v>
          </cell>
          <cell r="S432">
            <v>0</v>
          </cell>
          <cell r="T432">
            <v>7232809.4400000004</v>
          </cell>
          <cell r="U432">
            <v>7232809.4400000004</v>
          </cell>
        </row>
        <row r="433">
          <cell r="A433" t="str">
            <v>ZAE2</v>
          </cell>
          <cell r="B433" t="str">
            <v>GASA/Metrogas SH Mon</v>
          </cell>
          <cell r="C433">
            <v>0</v>
          </cell>
          <cell r="D433">
            <v>0</v>
          </cell>
          <cell r="E433">
            <v>0</v>
          </cell>
          <cell r="F433">
            <v>0</v>
          </cell>
          <cell r="G433">
            <v>0</v>
          </cell>
          <cell r="H433">
            <v>0</v>
          </cell>
          <cell r="I433">
            <v>-218118.28999999998</v>
          </cell>
          <cell r="J433">
            <v>-218118.28999999998</v>
          </cell>
          <cell r="L433" t="str">
            <v>ZAE2</v>
          </cell>
          <cell r="M433" t="str">
            <v>GASA/Metrogas SH Mon</v>
          </cell>
          <cell r="N433">
            <v>0</v>
          </cell>
          <cell r="O433">
            <v>0</v>
          </cell>
          <cell r="P433">
            <v>0</v>
          </cell>
          <cell r="Q433">
            <v>0</v>
          </cell>
          <cell r="R433">
            <v>0</v>
          </cell>
          <cell r="S433">
            <v>0</v>
          </cell>
          <cell r="T433">
            <v>-1219391.3599999999</v>
          </cell>
          <cell r="U433">
            <v>-1219391.3599999999</v>
          </cell>
        </row>
        <row r="434">
          <cell r="A434" t="str">
            <v>ZAE3</v>
          </cell>
          <cell r="B434" t="str">
            <v>GASA/Metrogas Rech</v>
          </cell>
          <cell r="C434">
            <v>0</v>
          </cell>
          <cell r="D434">
            <v>0</v>
          </cell>
          <cell r="E434">
            <v>0</v>
          </cell>
          <cell r="F434">
            <v>0</v>
          </cell>
          <cell r="G434">
            <v>0</v>
          </cell>
          <cell r="H434">
            <v>0</v>
          </cell>
          <cell r="I434">
            <v>0</v>
          </cell>
          <cell r="J434">
            <v>0</v>
          </cell>
          <cell r="L434" t="str">
            <v>ZAE3</v>
          </cell>
          <cell r="M434" t="str">
            <v>GASA/Metrogas Rech</v>
          </cell>
          <cell r="N434">
            <v>0</v>
          </cell>
          <cell r="O434">
            <v>0</v>
          </cell>
          <cell r="P434">
            <v>0</v>
          </cell>
          <cell r="Q434">
            <v>0</v>
          </cell>
          <cell r="R434">
            <v>0</v>
          </cell>
          <cell r="S434">
            <v>0</v>
          </cell>
          <cell r="T434">
            <v>0</v>
          </cell>
          <cell r="U434">
            <v>0</v>
          </cell>
        </row>
        <row r="435">
          <cell r="A435" t="str">
            <v>ZAE4</v>
          </cell>
          <cell r="B435" t="str">
            <v xml:space="preserve">TESORO ASSET MANAGEMENT       </v>
          </cell>
          <cell r="C435">
            <v>0</v>
          </cell>
          <cell r="D435">
            <v>0</v>
          </cell>
          <cell r="E435">
            <v>0</v>
          </cell>
          <cell r="F435">
            <v>0</v>
          </cell>
          <cell r="G435">
            <v>0</v>
          </cell>
          <cell r="H435">
            <v>0</v>
          </cell>
          <cell r="I435">
            <v>-6243.66</v>
          </cell>
          <cell r="J435">
            <v>-6243.66</v>
          </cell>
          <cell r="L435" t="str">
            <v>ZAE4</v>
          </cell>
          <cell r="M435" t="str">
            <v xml:space="preserve">TESORO ASSET MANAGEMENT       </v>
          </cell>
          <cell r="N435">
            <v>0</v>
          </cell>
          <cell r="O435">
            <v>0</v>
          </cell>
          <cell r="P435">
            <v>0</v>
          </cell>
          <cell r="Q435">
            <v>0</v>
          </cell>
          <cell r="R435">
            <v>0</v>
          </cell>
          <cell r="S435">
            <v>0</v>
          </cell>
          <cell r="T435">
            <v>-93725.97</v>
          </cell>
          <cell r="U435">
            <v>-93725.97</v>
          </cell>
        </row>
        <row r="436">
          <cell r="A436" t="str">
            <v xml:space="preserve">ZAE5                </v>
          </cell>
          <cell r="B436" t="str">
            <v xml:space="preserve">COMGAS RECHARGEABLE CSA       </v>
          </cell>
          <cell r="C436">
            <v>0</v>
          </cell>
          <cell r="D436">
            <v>0</v>
          </cell>
          <cell r="E436">
            <v>0</v>
          </cell>
          <cell r="F436">
            <v>0</v>
          </cell>
          <cell r="G436">
            <v>0</v>
          </cell>
          <cell r="H436">
            <v>0</v>
          </cell>
          <cell r="I436">
            <v>0</v>
          </cell>
          <cell r="J436">
            <v>0</v>
          </cell>
          <cell r="L436" t="str">
            <v xml:space="preserve">ZAE5                </v>
          </cell>
          <cell r="M436" t="str">
            <v xml:space="preserve">COMGAS RECHARGEABLE CSA       </v>
          </cell>
          <cell r="N436">
            <v>0</v>
          </cell>
          <cell r="O436">
            <v>0</v>
          </cell>
          <cell r="P436">
            <v>0</v>
          </cell>
          <cell r="Q436">
            <v>0</v>
          </cell>
          <cell r="R436">
            <v>0</v>
          </cell>
          <cell r="S436">
            <v>0</v>
          </cell>
          <cell r="T436">
            <v>0</v>
          </cell>
          <cell r="U436">
            <v>0</v>
          </cell>
        </row>
        <row r="437">
          <cell r="A437" t="str">
            <v>ZAE6</v>
          </cell>
          <cell r="B437" t="str">
            <v>GUJ SERV AM</v>
          </cell>
          <cell r="C437">
            <v>0</v>
          </cell>
          <cell r="D437">
            <v>0</v>
          </cell>
          <cell r="E437">
            <v>0</v>
          </cell>
          <cell r="F437">
            <v>0</v>
          </cell>
          <cell r="G437">
            <v>0</v>
          </cell>
          <cell r="H437">
            <v>0</v>
          </cell>
          <cell r="I437">
            <v>0</v>
          </cell>
          <cell r="J437">
            <v>0</v>
          </cell>
          <cell r="L437" t="str">
            <v>ZAE6</v>
          </cell>
          <cell r="M437" t="str">
            <v>GUJ SERV AM</v>
          </cell>
          <cell r="N437">
            <v>0</v>
          </cell>
          <cell r="O437">
            <v>0</v>
          </cell>
          <cell r="P437">
            <v>0</v>
          </cell>
          <cell r="Q437">
            <v>-1965.67</v>
          </cell>
          <cell r="R437">
            <v>0</v>
          </cell>
          <cell r="S437">
            <v>0</v>
          </cell>
          <cell r="T437">
            <v>0</v>
          </cell>
          <cell r="U437">
            <v>-1965.67</v>
          </cell>
        </row>
        <row r="438">
          <cell r="A438" t="str">
            <v>ZAE8</v>
          </cell>
          <cell r="B438" t="str">
            <v>GUJ TELECOM AM</v>
          </cell>
          <cell r="C438">
            <v>0</v>
          </cell>
          <cell r="D438">
            <v>0</v>
          </cell>
          <cell r="E438">
            <v>0</v>
          </cell>
          <cell r="F438">
            <v>0</v>
          </cell>
          <cell r="G438">
            <v>0</v>
          </cell>
          <cell r="H438">
            <v>0</v>
          </cell>
          <cell r="I438">
            <v>0</v>
          </cell>
          <cell r="J438">
            <v>0</v>
          </cell>
          <cell r="L438" t="str">
            <v>ZAE8</v>
          </cell>
          <cell r="M438" t="str">
            <v>GUJ TELECOM AM</v>
          </cell>
          <cell r="N438">
            <v>0</v>
          </cell>
          <cell r="O438">
            <v>0</v>
          </cell>
          <cell r="P438">
            <v>0</v>
          </cell>
          <cell r="Q438">
            <v>873.73</v>
          </cell>
          <cell r="R438">
            <v>0</v>
          </cell>
          <cell r="S438">
            <v>0</v>
          </cell>
          <cell r="T438">
            <v>0</v>
          </cell>
          <cell r="U438">
            <v>873.73</v>
          </cell>
        </row>
        <row r="439">
          <cell r="A439" t="str">
            <v>ZAF1</v>
          </cell>
          <cell r="B439" t="str">
            <v>SC Link SH Monitoring</v>
          </cell>
          <cell r="C439">
            <v>0</v>
          </cell>
          <cell r="D439">
            <v>0</v>
          </cell>
          <cell r="E439">
            <v>0</v>
          </cell>
          <cell r="F439">
            <v>0</v>
          </cell>
          <cell r="G439">
            <v>0</v>
          </cell>
          <cell r="H439">
            <v>0</v>
          </cell>
          <cell r="I439">
            <v>-34605.75</v>
          </cell>
          <cell r="J439">
            <v>-34605.75</v>
          </cell>
          <cell r="L439" t="str">
            <v>ZAF1</v>
          </cell>
          <cell r="M439" t="str">
            <v>SC Link SH Monitoring</v>
          </cell>
          <cell r="N439">
            <v>0</v>
          </cell>
          <cell r="O439">
            <v>0</v>
          </cell>
          <cell r="P439">
            <v>0</v>
          </cell>
          <cell r="Q439">
            <v>0</v>
          </cell>
          <cell r="R439">
            <v>0</v>
          </cell>
          <cell r="S439">
            <v>0</v>
          </cell>
          <cell r="T439">
            <v>-244642.25</v>
          </cell>
          <cell r="U439">
            <v>-244642.25</v>
          </cell>
        </row>
        <row r="440">
          <cell r="A440" t="str">
            <v>ZAF2</v>
          </cell>
          <cell r="B440" t="str">
            <v>SC Link Rechargeable</v>
          </cell>
          <cell r="C440">
            <v>0</v>
          </cell>
          <cell r="D440">
            <v>0</v>
          </cell>
          <cell r="E440">
            <v>0</v>
          </cell>
          <cell r="F440">
            <v>0</v>
          </cell>
          <cell r="G440">
            <v>0</v>
          </cell>
          <cell r="H440">
            <v>0</v>
          </cell>
          <cell r="I440">
            <v>-15268.17</v>
          </cell>
          <cell r="J440">
            <v>-15268.17</v>
          </cell>
          <cell r="L440" t="str">
            <v>ZAF2</v>
          </cell>
          <cell r="M440" t="str">
            <v>SC Link Rechargeable</v>
          </cell>
          <cell r="N440">
            <v>0</v>
          </cell>
          <cell r="O440">
            <v>0</v>
          </cell>
          <cell r="P440">
            <v>0</v>
          </cell>
          <cell r="Q440">
            <v>0</v>
          </cell>
          <cell r="R440">
            <v>0</v>
          </cell>
          <cell r="S440">
            <v>0</v>
          </cell>
          <cell r="T440">
            <v>-124781.28</v>
          </cell>
          <cell r="U440">
            <v>-124781.28</v>
          </cell>
        </row>
        <row r="441">
          <cell r="A441" t="str">
            <v>ZAW5</v>
          </cell>
          <cell r="B441" t="str">
            <v>Project Mercury</v>
          </cell>
          <cell r="C441">
            <v>0</v>
          </cell>
          <cell r="D441">
            <v>0</v>
          </cell>
          <cell r="E441">
            <v>0</v>
          </cell>
          <cell r="F441">
            <v>0</v>
          </cell>
          <cell r="G441">
            <v>0</v>
          </cell>
          <cell r="H441">
            <v>0</v>
          </cell>
          <cell r="I441">
            <v>0</v>
          </cell>
          <cell r="J441">
            <v>0</v>
          </cell>
          <cell r="L441" t="str">
            <v>ZAW5</v>
          </cell>
          <cell r="M441" t="str">
            <v>Project Mercury</v>
          </cell>
          <cell r="N441">
            <v>0</v>
          </cell>
          <cell r="O441">
            <v>0</v>
          </cell>
          <cell r="P441">
            <v>0</v>
          </cell>
          <cell r="Q441">
            <v>0</v>
          </cell>
          <cell r="R441">
            <v>0</v>
          </cell>
          <cell r="S441">
            <v>0</v>
          </cell>
          <cell r="T441">
            <v>0</v>
          </cell>
          <cell r="U441">
            <v>0</v>
          </cell>
        </row>
        <row r="442">
          <cell r="A442" t="str">
            <v>ZAW6</v>
          </cell>
          <cell r="B442" t="str">
            <v>FGP CORP 500MW POWER</v>
          </cell>
          <cell r="C442">
            <v>-11111.53</v>
          </cell>
          <cell r="D442">
            <v>0</v>
          </cell>
          <cell r="E442">
            <v>0</v>
          </cell>
          <cell r="F442">
            <v>0</v>
          </cell>
          <cell r="G442">
            <v>0</v>
          </cell>
          <cell r="H442">
            <v>0</v>
          </cell>
          <cell r="I442">
            <v>0</v>
          </cell>
          <cell r="J442">
            <v>-11111.53</v>
          </cell>
          <cell r="L442" t="str">
            <v>ZAW6</v>
          </cell>
          <cell r="M442" t="str">
            <v>FGP CORP 500MW POWER</v>
          </cell>
          <cell r="N442">
            <v>-62452.49</v>
          </cell>
          <cell r="O442">
            <v>0</v>
          </cell>
          <cell r="P442">
            <v>0</v>
          </cell>
          <cell r="Q442">
            <v>0</v>
          </cell>
          <cell r="R442">
            <v>0</v>
          </cell>
          <cell r="S442">
            <v>0</v>
          </cell>
          <cell r="T442">
            <v>0</v>
          </cell>
          <cell r="U442">
            <v>-62452.49</v>
          </cell>
        </row>
        <row r="443">
          <cell r="A443" t="str">
            <v>ZAW7</v>
          </cell>
          <cell r="B443" t="str">
            <v>Jupiter</v>
          </cell>
          <cell r="C443">
            <v>0</v>
          </cell>
          <cell r="D443">
            <v>-18407.3</v>
          </cell>
          <cell r="E443">
            <v>0</v>
          </cell>
          <cell r="F443">
            <v>0</v>
          </cell>
          <cell r="G443">
            <v>0</v>
          </cell>
          <cell r="H443">
            <v>0</v>
          </cell>
          <cell r="I443">
            <v>0</v>
          </cell>
          <cell r="J443">
            <v>-18407.3</v>
          </cell>
          <cell r="L443" t="str">
            <v>ZAW7</v>
          </cell>
          <cell r="M443" t="str">
            <v>Jupiter</v>
          </cell>
          <cell r="N443">
            <v>0</v>
          </cell>
          <cell r="O443">
            <v>102822.01</v>
          </cell>
          <cell r="P443">
            <v>0</v>
          </cell>
          <cell r="Q443">
            <v>0</v>
          </cell>
          <cell r="R443">
            <v>0</v>
          </cell>
          <cell r="S443">
            <v>0</v>
          </cell>
          <cell r="T443">
            <v>0</v>
          </cell>
          <cell r="U443">
            <v>102822.01</v>
          </cell>
        </row>
        <row r="444">
          <cell r="A444" t="str">
            <v>ZAX2</v>
          </cell>
          <cell r="B444" t="str">
            <v>Storage Asset Management</v>
          </cell>
          <cell r="C444">
            <v>0</v>
          </cell>
          <cell r="D444">
            <v>-9661.69</v>
          </cell>
          <cell r="E444">
            <v>0</v>
          </cell>
          <cell r="F444">
            <v>0</v>
          </cell>
          <cell r="G444">
            <v>0</v>
          </cell>
          <cell r="H444">
            <v>0</v>
          </cell>
          <cell r="I444">
            <v>0</v>
          </cell>
          <cell r="J444">
            <v>-9661.69</v>
          </cell>
          <cell r="L444" t="str">
            <v>ZAX2</v>
          </cell>
          <cell r="M444" t="str">
            <v>Storage Asset Management</v>
          </cell>
          <cell r="N444">
            <v>0</v>
          </cell>
          <cell r="O444">
            <v>-9661.69</v>
          </cell>
          <cell r="P444">
            <v>0</v>
          </cell>
          <cell r="Q444">
            <v>0</v>
          </cell>
          <cell r="R444">
            <v>0</v>
          </cell>
          <cell r="S444">
            <v>0</v>
          </cell>
          <cell r="T444">
            <v>0</v>
          </cell>
          <cell r="U444">
            <v>-9661.69</v>
          </cell>
        </row>
        <row r="445">
          <cell r="A445" t="str">
            <v>ZAX3</v>
          </cell>
          <cell r="B445" t="str">
            <v>Project Falcon</v>
          </cell>
          <cell r="C445">
            <v>0</v>
          </cell>
          <cell r="D445">
            <v>0</v>
          </cell>
          <cell r="E445">
            <v>0</v>
          </cell>
          <cell r="F445">
            <v>0</v>
          </cell>
          <cell r="G445">
            <v>0</v>
          </cell>
          <cell r="H445">
            <v>0</v>
          </cell>
          <cell r="I445">
            <v>0</v>
          </cell>
          <cell r="J445">
            <v>0</v>
          </cell>
          <cell r="L445" t="str">
            <v>ZAX3</v>
          </cell>
          <cell r="M445" t="str">
            <v>Project Falcon</v>
          </cell>
          <cell r="N445">
            <v>0</v>
          </cell>
          <cell r="O445">
            <v>0</v>
          </cell>
          <cell r="P445">
            <v>0</v>
          </cell>
          <cell r="Q445">
            <v>0</v>
          </cell>
          <cell r="R445">
            <v>0</v>
          </cell>
          <cell r="S445">
            <v>0</v>
          </cell>
          <cell r="T445">
            <v>0</v>
          </cell>
          <cell r="U445">
            <v>0</v>
          </cell>
        </row>
        <row r="446">
          <cell r="A446" t="str">
            <v>ZAX5</v>
          </cell>
          <cell r="B446" t="str">
            <v>Project Hawk</v>
          </cell>
          <cell r="C446">
            <v>0</v>
          </cell>
          <cell r="D446">
            <v>33065.79</v>
          </cell>
          <cell r="E446">
            <v>0</v>
          </cell>
          <cell r="F446">
            <v>0</v>
          </cell>
          <cell r="G446">
            <v>0</v>
          </cell>
          <cell r="H446">
            <v>0</v>
          </cell>
          <cell r="I446">
            <v>0</v>
          </cell>
          <cell r="J446">
            <v>33065.79</v>
          </cell>
          <cell r="L446" t="str">
            <v>ZAX5</v>
          </cell>
          <cell r="M446" t="str">
            <v>Project Hawk</v>
          </cell>
          <cell r="N446">
            <v>0</v>
          </cell>
          <cell r="O446">
            <v>-23606.02</v>
          </cell>
          <cell r="P446">
            <v>0</v>
          </cell>
          <cell r="Q446">
            <v>0</v>
          </cell>
          <cell r="R446">
            <v>0</v>
          </cell>
          <cell r="S446">
            <v>0</v>
          </cell>
          <cell r="T446">
            <v>0</v>
          </cell>
          <cell r="U446">
            <v>-23606.02</v>
          </cell>
        </row>
        <row r="447">
          <cell r="A447" t="str">
            <v>ZDA1</v>
          </cell>
          <cell r="B447" t="str">
            <v>Italy Power Pros</v>
          </cell>
          <cell r="C447">
            <v>0</v>
          </cell>
          <cell r="D447">
            <v>0</v>
          </cell>
          <cell r="E447">
            <v>0</v>
          </cell>
          <cell r="F447">
            <v>0</v>
          </cell>
          <cell r="G447">
            <v>0</v>
          </cell>
          <cell r="H447">
            <v>0</v>
          </cell>
          <cell r="I447">
            <v>0</v>
          </cell>
          <cell r="J447">
            <v>0</v>
          </cell>
          <cell r="L447" t="str">
            <v>ZDA1</v>
          </cell>
          <cell r="M447" t="str">
            <v>Italy Power Pros</v>
          </cell>
          <cell r="N447">
            <v>0</v>
          </cell>
          <cell r="O447">
            <v>0</v>
          </cell>
          <cell r="P447">
            <v>0</v>
          </cell>
          <cell r="Q447">
            <v>0</v>
          </cell>
          <cell r="R447">
            <v>0</v>
          </cell>
          <cell r="S447">
            <v>-11161.99</v>
          </cell>
          <cell r="T447">
            <v>0</v>
          </cell>
          <cell r="U447">
            <v>-11161.99</v>
          </cell>
        </row>
        <row r="448">
          <cell r="A448" t="str">
            <v>ZDA2</v>
          </cell>
          <cell r="B448" t="str">
            <v>Egypt LNG</v>
          </cell>
          <cell r="C448">
            <v>0</v>
          </cell>
          <cell r="D448">
            <v>0</v>
          </cell>
          <cell r="E448">
            <v>0</v>
          </cell>
          <cell r="F448">
            <v>0</v>
          </cell>
          <cell r="G448">
            <v>0</v>
          </cell>
          <cell r="H448">
            <v>6975808.2200000007</v>
          </cell>
          <cell r="I448">
            <v>0</v>
          </cell>
          <cell r="J448">
            <v>6975808.2200000007</v>
          </cell>
          <cell r="L448" t="str">
            <v>ZDA2</v>
          </cell>
          <cell r="M448" t="str">
            <v>Egypt LNG</v>
          </cell>
          <cell r="N448">
            <v>0</v>
          </cell>
          <cell r="O448">
            <v>0</v>
          </cell>
          <cell r="P448">
            <v>0</v>
          </cell>
          <cell r="Q448">
            <v>0</v>
          </cell>
          <cell r="R448">
            <v>0</v>
          </cell>
          <cell r="S448">
            <v>-1314.1399999996647</v>
          </cell>
          <cell r="T448">
            <v>0</v>
          </cell>
          <cell r="U448">
            <v>-1314.1399999996647</v>
          </cell>
        </row>
        <row r="449">
          <cell r="A449" t="str">
            <v>ZDA3</v>
          </cell>
          <cell r="B449" t="str">
            <v>Egypt Other BD</v>
          </cell>
          <cell r="C449">
            <v>0</v>
          </cell>
          <cell r="D449">
            <v>0</v>
          </cell>
          <cell r="E449">
            <v>0</v>
          </cell>
          <cell r="F449">
            <v>0</v>
          </cell>
          <cell r="G449">
            <v>0</v>
          </cell>
          <cell r="H449">
            <v>0</v>
          </cell>
          <cell r="I449">
            <v>0</v>
          </cell>
          <cell r="J449">
            <v>0</v>
          </cell>
          <cell r="L449" t="str">
            <v>ZDA3</v>
          </cell>
          <cell r="M449" t="str">
            <v>Egypt Other BD</v>
          </cell>
          <cell r="N449">
            <v>0</v>
          </cell>
          <cell r="O449">
            <v>0</v>
          </cell>
          <cell r="P449">
            <v>0</v>
          </cell>
          <cell r="Q449">
            <v>0</v>
          </cell>
          <cell r="R449">
            <v>0</v>
          </cell>
          <cell r="S449">
            <v>0</v>
          </cell>
          <cell r="T449">
            <v>0</v>
          </cell>
          <cell r="U449">
            <v>0</v>
          </cell>
        </row>
        <row r="450">
          <cell r="A450" t="str">
            <v>ZDA4</v>
          </cell>
          <cell r="B450" t="str">
            <v>Iran LNG</v>
          </cell>
          <cell r="C450">
            <v>0</v>
          </cell>
          <cell r="D450">
            <v>0</v>
          </cell>
          <cell r="E450">
            <v>0</v>
          </cell>
          <cell r="F450">
            <v>-38506.880000000005</v>
          </cell>
          <cell r="G450">
            <v>0</v>
          </cell>
          <cell r="H450">
            <v>0</v>
          </cell>
          <cell r="I450">
            <v>0</v>
          </cell>
          <cell r="J450">
            <v>-38506.880000000005</v>
          </cell>
          <cell r="L450" t="str">
            <v>ZDA4</v>
          </cell>
          <cell r="M450" t="str">
            <v>Iran LNG</v>
          </cell>
          <cell r="N450">
            <v>0</v>
          </cell>
          <cell r="O450">
            <v>0</v>
          </cell>
          <cell r="P450">
            <v>0</v>
          </cell>
          <cell r="Q450">
            <v>-770424.94</v>
          </cell>
          <cell r="R450">
            <v>0</v>
          </cell>
          <cell r="S450">
            <v>0</v>
          </cell>
          <cell r="T450">
            <v>0</v>
          </cell>
          <cell r="U450">
            <v>-770424.94</v>
          </cell>
        </row>
        <row r="451">
          <cell r="A451" t="str">
            <v>ZDA5</v>
          </cell>
          <cell r="B451" t="str">
            <v>Israel Dist</v>
          </cell>
          <cell r="C451">
            <v>0</v>
          </cell>
          <cell r="D451">
            <v>0</v>
          </cell>
          <cell r="E451">
            <v>0</v>
          </cell>
          <cell r="F451">
            <v>337512.6</v>
          </cell>
          <cell r="G451">
            <v>0</v>
          </cell>
          <cell r="H451">
            <v>0</v>
          </cell>
          <cell r="I451">
            <v>0</v>
          </cell>
          <cell r="J451">
            <v>337512.6</v>
          </cell>
          <cell r="L451" t="str">
            <v>ZDA5</v>
          </cell>
          <cell r="M451" t="str">
            <v>Israel Dist</v>
          </cell>
          <cell r="N451">
            <v>0</v>
          </cell>
          <cell r="O451">
            <v>0</v>
          </cell>
          <cell r="P451">
            <v>0</v>
          </cell>
          <cell r="Q451">
            <v>-257554.11</v>
          </cell>
          <cell r="R451">
            <v>0</v>
          </cell>
          <cell r="S451">
            <v>0</v>
          </cell>
          <cell r="T451">
            <v>0</v>
          </cell>
          <cell r="U451">
            <v>-257554.11</v>
          </cell>
        </row>
        <row r="452">
          <cell r="A452" t="str">
            <v>ZDA6</v>
          </cell>
          <cell r="B452" t="str">
            <v>Qatar/Dubai T&amp;D BD</v>
          </cell>
          <cell r="C452">
            <v>0</v>
          </cell>
          <cell r="D452">
            <v>0</v>
          </cell>
          <cell r="E452">
            <v>0</v>
          </cell>
          <cell r="F452">
            <v>0</v>
          </cell>
          <cell r="G452">
            <v>0</v>
          </cell>
          <cell r="H452">
            <v>0</v>
          </cell>
          <cell r="I452">
            <v>0</v>
          </cell>
          <cell r="J452">
            <v>0</v>
          </cell>
          <cell r="L452" t="str">
            <v>ZDA6</v>
          </cell>
          <cell r="M452" t="str">
            <v>Qatar/Dubai T&amp;D BD</v>
          </cell>
          <cell r="N452">
            <v>0</v>
          </cell>
          <cell r="O452">
            <v>0</v>
          </cell>
          <cell r="P452">
            <v>0</v>
          </cell>
          <cell r="Q452">
            <v>0</v>
          </cell>
          <cell r="R452">
            <v>0</v>
          </cell>
          <cell r="S452">
            <v>0</v>
          </cell>
          <cell r="T452">
            <v>0</v>
          </cell>
          <cell r="U452">
            <v>0</v>
          </cell>
        </row>
        <row r="453">
          <cell r="A453" t="str">
            <v>ZDA7</v>
          </cell>
          <cell r="B453" t="str">
            <v>Gulf Other BD</v>
          </cell>
          <cell r="C453">
            <v>0</v>
          </cell>
          <cell r="D453">
            <v>0</v>
          </cell>
          <cell r="E453">
            <v>0</v>
          </cell>
          <cell r="F453">
            <v>-39946.739999999991</v>
          </cell>
          <cell r="G453">
            <v>0</v>
          </cell>
          <cell r="H453">
            <v>0</v>
          </cell>
          <cell r="I453">
            <v>0</v>
          </cell>
          <cell r="J453">
            <v>-39946.739999999991</v>
          </cell>
          <cell r="L453" t="str">
            <v>ZDA7</v>
          </cell>
          <cell r="M453" t="str">
            <v>Gulf Other BD</v>
          </cell>
          <cell r="N453">
            <v>0</v>
          </cell>
          <cell r="O453">
            <v>0</v>
          </cell>
          <cell r="P453">
            <v>0</v>
          </cell>
          <cell r="Q453">
            <v>-113967.35</v>
          </cell>
          <cell r="R453">
            <v>0</v>
          </cell>
          <cell r="S453">
            <v>0</v>
          </cell>
          <cell r="T453">
            <v>0</v>
          </cell>
          <cell r="U453">
            <v>-113967.35</v>
          </cell>
        </row>
        <row r="454">
          <cell r="A454" t="str">
            <v>ZDA8</v>
          </cell>
          <cell r="B454" t="str">
            <v>Tunisia Power Gen</v>
          </cell>
          <cell r="C454">
            <v>0</v>
          </cell>
          <cell r="D454">
            <v>0</v>
          </cell>
          <cell r="E454">
            <v>0</v>
          </cell>
          <cell r="F454">
            <v>0</v>
          </cell>
          <cell r="G454">
            <v>0</v>
          </cell>
          <cell r="H454">
            <v>-204193.45</v>
          </cell>
          <cell r="I454">
            <v>0</v>
          </cell>
          <cell r="J454">
            <v>-204193.45</v>
          </cell>
          <cell r="L454" t="str">
            <v>ZDA8</v>
          </cell>
          <cell r="M454" t="str">
            <v>Tunisia Power Gen</v>
          </cell>
          <cell r="N454">
            <v>0</v>
          </cell>
          <cell r="O454">
            <v>0</v>
          </cell>
          <cell r="P454">
            <v>0</v>
          </cell>
          <cell r="Q454">
            <v>0</v>
          </cell>
          <cell r="R454">
            <v>0</v>
          </cell>
          <cell r="S454">
            <v>-1762515.43</v>
          </cell>
          <cell r="T454">
            <v>0</v>
          </cell>
          <cell r="U454">
            <v>-1762515.43</v>
          </cell>
        </row>
        <row r="455">
          <cell r="A455" t="str">
            <v>ZDA9</v>
          </cell>
          <cell r="B455" t="str">
            <v xml:space="preserve">INDIA POWER PROSPECTION       </v>
          </cell>
          <cell r="C455">
            <v>0</v>
          </cell>
          <cell r="D455">
            <v>0</v>
          </cell>
          <cell r="E455">
            <v>0</v>
          </cell>
          <cell r="F455">
            <v>0</v>
          </cell>
          <cell r="G455">
            <v>0</v>
          </cell>
          <cell r="H455">
            <v>0</v>
          </cell>
          <cell r="I455">
            <v>0</v>
          </cell>
          <cell r="J455">
            <v>0</v>
          </cell>
          <cell r="L455" t="str">
            <v>ZDA9</v>
          </cell>
          <cell r="M455" t="str">
            <v xml:space="preserve">INDIA POWER PROSPECTION       </v>
          </cell>
          <cell r="N455">
            <v>0</v>
          </cell>
          <cell r="O455">
            <v>0</v>
          </cell>
          <cell r="P455">
            <v>0</v>
          </cell>
          <cell r="Q455">
            <v>0</v>
          </cell>
          <cell r="R455">
            <v>0</v>
          </cell>
          <cell r="S455">
            <v>0</v>
          </cell>
          <cell r="T455">
            <v>0</v>
          </cell>
          <cell r="U455">
            <v>0</v>
          </cell>
        </row>
        <row r="456">
          <cell r="A456" t="str">
            <v>ZDAUSTRALIA STRATEGY - BD</v>
          </cell>
          <cell r="B456" t="str">
            <v>Australia Strategy</v>
          </cell>
          <cell r="C456">
            <v>0</v>
          </cell>
          <cell r="D456">
            <v>0</v>
          </cell>
          <cell r="E456">
            <v>0</v>
          </cell>
          <cell r="F456">
            <v>0</v>
          </cell>
          <cell r="G456">
            <v>0</v>
          </cell>
          <cell r="H456">
            <v>0</v>
          </cell>
          <cell r="I456">
            <v>0</v>
          </cell>
          <cell r="J456">
            <v>0</v>
          </cell>
          <cell r="L456" t="str">
            <v>ZDAUSTRALIA STRATEGY - BD</v>
          </cell>
          <cell r="M456" t="str">
            <v>Australia Strategy</v>
          </cell>
          <cell r="N456">
            <v>0</v>
          </cell>
          <cell r="O456">
            <v>0</v>
          </cell>
          <cell r="P456">
            <v>0</v>
          </cell>
          <cell r="Q456">
            <v>0</v>
          </cell>
          <cell r="R456">
            <v>0</v>
          </cell>
          <cell r="S456">
            <v>0</v>
          </cell>
          <cell r="T456">
            <v>0</v>
          </cell>
          <cell r="U456">
            <v>0</v>
          </cell>
        </row>
        <row r="457">
          <cell r="A457" t="str">
            <v>ZDB1</v>
          </cell>
          <cell r="B457" t="str">
            <v>Korea Anyang</v>
          </cell>
          <cell r="C457">
            <v>0</v>
          </cell>
          <cell r="D457">
            <v>0</v>
          </cell>
          <cell r="E457">
            <v>0</v>
          </cell>
          <cell r="F457">
            <v>0</v>
          </cell>
          <cell r="G457">
            <v>0</v>
          </cell>
          <cell r="H457">
            <v>0</v>
          </cell>
          <cell r="I457">
            <v>0</v>
          </cell>
          <cell r="J457">
            <v>0</v>
          </cell>
          <cell r="L457" t="str">
            <v>ZDB1</v>
          </cell>
          <cell r="M457" t="str">
            <v>Korea Anyang</v>
          </cell>
          <cell r="N457">
            <v>0</v>
          </cell>
          <cell r="O457">
            <v>0</v>
          </cell>
          <cell r="P457">
            <v>0</v>
          </cell>
          <cell r="Q457">
            <v>0</v>
          </cell>
          <cell r="R457">
            <v>0</v>
          </cell>
          <cell r="S457">
            <v>0</v>
          </cell>
          <cell r="T457">
            <v>0</v>
          </cell>
          <cell r="U457">
            <v>0</v>
          </cell>
        </row>
        <row r="458">
          <cell r="A458" t="str">
            <v>ZDB2</v>
          </cell>
          <cell r="B458" t="str">
            <v>Thai/Mal/Sing Other BD</v>
          </cell>
          <cell r="C458">
            <v>-82282.44</v>
          </cell>
          <cell r="D458">
            <v>0</v>
          </cell>
          <cell r="E458">
            <v>0</v>
          </cell>
          <cell r="F458">
            <v>0</v>
          </cell>
          <cell r="G458">
            <v>0</v>
          </cell>
          <cell r="H458">
            <v>0</v>
          </cell>
          <cell r="I458">
            <v>0</v>
          </cell>
          <cell r="J458">
            <v>-82282.44</v>
          </cell>
          <cell r="L458" t="str">
            <v>ZDB2</v>
          </cell>
          <cell r="M458" t="str">
            <v>Thai/Mal/Sing Other BD</v>
          </cell>
          <cell r="N458">
            <v>-95256.07</v>
          </cell>
          <cell r="O458">
            <v>0</v>
          </cell>
          <cell r="P458">
            <v>0</v>
          </cell>
          <cell r="Q458">
            <v>0</v>
          </cell>
          <cell r="R458">
            <v>0</v>
          </cell>
          <cell r="S458">
            <v>0</v>
          </cell>
          <cell r="T458">
            <v>0</v>
          </cell>
          <cell r="U458">
            <v>-95256.07</v>
          </cell>
        </row>
        <row r="459">
          <cell r="A459" t="str">
            <v>ZDB3</v>
          </cell>
          <cell r="B459" t="str">
            <v>Tangguh LMG</v>
          </cell>
          <cell r="C459">
            <v>3565231.56</v>
          </cell>
          <cell r="D459">
            <v>0</v>
          </cell>
          <cell r="E459">
            <v>0</v>
          </cell>
          <cell r="F459">
            <v>0</v>
          </cell>
          <cell r="G459">
            <v>0</v>
          </cell>
          <cell r="H459">
            <v>0</v>
          </cell>
          <cell r="I459">
            <v>0</v>
          </cell>
          <cell r="J459">
            <v>3565231.56</v>
          </cell>
          <cell r="L459" t="str">
            <v>ZDB3</v>
          </cell>
          <cell r="M459" t="str">
            <v>Tangguh LMG</v>
          </cell>
          <cell r="N459">
            <v>0</v>
          </cell>
          <cell r="O459">
            <v>0</v>
          </cell>
          <cell r="P459">
            <v>0</v>
          </cell>
          <cell r="Q459">
            <v>0</v>
          </cell>
          <cell r="R459">
            <v>0</v>
          </cell>
          <cell r="S459">
            <v>0</v>
          </cell>
          <cell r="T459">
            <v>0</v>
          </cell>
          <cell r="U459">
            <v>0</v>
          </cell>
        </row>
        <row r="460">
          <cell r="A460" t="str">
            <v>ZDB4</v>
          </cell>
          <cell r="B460" t="str">
            <v>Philippines Other BD</v>
          </cell>
          <cell r="C460">
            <v>0</v>
          </cell>
          <cell r="D460">
            <v>0</v>
          </cell>
          <cell r="E460">
            <v>0</v>
          </cell>
          <cell r="F460">
            <v>0</v>
          </cell>
          <cell r="G460">
            <v>0</v>
          </cell>
          <cell r="H460">
            <v>0</v>
          </cell>
          <cell r="I460">
            <v>0</v>
          </cell>
          <cell r="J460">
            <v>0</v>
          </cell>
          <cell r="L460" t="str">
            <v>ZDB4</v>
          </cell>
          <cell r="M460" t="str">
            <v>Philippines Other BD</v>
          </cell>
          <cell r="N460">
            <v>0</v>
          </cell>
          <cell r="O460">
            <v>0</v>
          </cell>
          <cell r="P460">
            <v>0</v>
          </cell>
          <cell r="Q460">
            <v>0</v>
          </cell>
          <cell r="R460">
            <v>0</v>
          </cell>
          <cell r="S460">
            <v>0</v>
          </cell>
          <cell r="T460">
            <v>0</v>
          </cell>
          <cell r="U460">
            <v>0</v>
          </cell>
        </row>
        <row r="461">
          <cell r="A461" t="str">
            <v>ZDB5</v>
          </cell>
          <cell r="B461" t="str">
            <v>Southern Cone Other BD</v>
          </cell>
          <cell r="C461">
            <v>0</v>
          </cell>
          <cell r="D461">
            <v>0</v>
          </cell>
          <cell r="E461">
            <v>0</v>
          </cell>
          <cell r="F461">
            <v>0</v>
          </cell>
          <cell r="G461">
            <v>0</v>
          </cell>
          <cell r="H461">
            <v>0</v>
          </cell>
          <cell r="I461">
            <v>0</v>
          </cell>
          <cell r="J461">
            <v>0</v>
          </cell>
          <cell r="L461" t="str">
            <v>ZDB5</v>
          </cell>
          <cell r="M461" t="str">
            <v>Southern Cone Other BD</v>
          </cell>
          <cell r="N461">
            <v>0</v>
          </cell>
          <cell r="O461">
            <v>0</v>
          </cell>
          <cell r="P461">
            <v>0</v>
          </cell>
          <cell r="Q461">
            <v>0</v>
          </cell>
          <cell r="R461">
            <v>0</v>
          </cell>
          <cell r="S461">
            <v>0</v>
          </cell>
          <cell r="T461">
            <v>0</v>
          </cell>
          <cell r="U461">
            <v>0</v>
          </cell>
        </row>
        <row r="462">
          <cell r="A462" t="str">
            <v>ZDB6</v>
          </cell>
          <cell r="B462" t="str">
            <v>Trinidad Other BD</v>
          </cell>
          <cell r="C462">
            <v>0</v>
          </cell>
          <cell r="D462">
            <v>0</v>
          </cell>
          <cell r="E462">
            <v>0</v>
          </cell>
          <cell r="F462">
            <v>0</v>
          </cell>
          <cell r="G462">
            <v>0</v>
          </cell>
          <cell r="H462">
            <v>0</v>
          </cell>
          <cell r="I462">
            <v>0</v>
          </cell>
          <cell r="J462">
            <v>0</v>
          </cell>
          <cell r="L462" t="str">
            <v>ZDB6</v>
          </cell>
          <cell r="M462" t="str">
            <v>Trinidad Other BD</v>
          </cell>
          <cell r="N462">
            <v>0</v>
          </cell>
          <cell r="O462">
            <v>0</v>
          </cell>
          <cell r="P462">
            <v>0</v>
          </cell>
          <cell r="Q462">
            <v>0</v>
          </cell>
          <cell r="R462">
            <v>0</v>
          </cell>
          <cell r="S462">
            <v>0</v>
          </cell>
          <cell r="T462">
            <v>0</v>
          </cell>
          <cell r="U462">
            <v>0</v>
          </cell>
        </row>
        <row r="463">
          <cell r="A463" t="str">
            <v>ZDB8</v>
          </cell>
          <cell r="B463" t="str">
            <v xml:space="preserve">ITALY LNG PROSPECTION         </v>
          </cell>
          <cell r="C463">
            <v>0</v>
          </cell>
          <cell r="D463">
            <v>0</v>
          </cell>
          <cell r="E463">
            <v>0</v>
          </cell>
          <cell r="F463">
            <v>0</v>
          </cell>
          <cell r="G463">
            <v>0</v>
          </cell>
          <cell r="H463">
            <v>-936461.33</v>
          </cell>
          <cell r="I463">
            <v>0</v>
          </cell>
          <cell r="J463">
            <v>-936461.33</v>
          </cell>
          <cell r="L463" t="str">
            <v>ZDB8</v>
          </cell>
          <cell r="M463" t="str">
            <v xml:space="preserve">ITALY LNG PROSPECTION         </v>
          </cell>
          <cell r="N463">
            <v>0</v>
          </cell>
          <cell r="O463">
            <v>0</v>
          </cell>
          <cell r="P463">
            <v>0</v>
          </cell>
          <cell r="Q463">
            <v>0</v>
          </cell>
          <cell r="R463">
            <v>0</v>
          </cell>
          <cell r="S463">
            <v>-3041473.08</v>
          </cell>
          <cell r="T463">
            <v>0</v>
          </cell>
          <cell r="U463">
            <v>-3041473.08</v>
          </cell>
        </row>
        <row r="464">
          <cell r="A464" t="str">
            <v>ZDB9</v>
          </cell>
          <cell r="B464" t="str">
            <v>Brazil Trading</v>
          </cell>
          <cell r="C464">
            <v>0</v>
          </cell>
          <cell r="D464">
            <v>0</v>
          </cell>
          <cell r="E464">
            <v>0</v>
          </cell>
          <cell r="F464">
            <v>0</v>
          </cell>
          <cell r="G464">
            <v>0</v>
          </cell>
          <cell r="H464">
            <v>0</v>
          </cell>
          <cell r="I464">
            <v>0</v>
          </cell>
          <cell r="J464">
            <v>0</v>
          </cell>
          <cell r="L464" t="str">
            <v>ZDB9</v>
          </cell>
          <cell r="M464" t="str">
            <v>Brazil Trading</v>
          </cell>
          <cell r="N464">
            <v>0</v>
          </cell>
          <cell r="O464">
            <v>0</v>
          </cell>
          <cell r="P464">
            <v>0</v>
          </cell>
          <cell r="Q464">
            <v>0</v>
          </cell>
          <cell r="R464">
            <v>0</v>
          </cell>
          <cell r="S464">
            <v>0</v>
          </cell>
          <cell r="T464">
            <v>0</v>
          </cell>
          <cell r="U464">
            <v>0</v>
          </cell>
        </row>
        <row r="465">
          <cell r="A465" t="str">
            <v>ZDC7</v>
          </cell>
          <cell r="B465" t="str">
            <v>Bolivian gas sales to Comgas</v>
          </cell>
          <cell r="C465">
            <v>0</v>
          </cell>
          <cell r="D465">
            <v>0</v>
          </cell>
          <cell r="E465">
            <v>0</v>
          </cell>
          <cell r="F465">
            <v>0</v>
          </cell>
          <cell r="G465">
            <v>0</v>
          </cell>
          <cell r="H465">
            <v>0</v>
          </cell>
          <cell r="I465">
            <v>-674345.6</v>
          </cell>
          <cell r="J465">
            <v>-674345.6</v>
          </cell>
          <cell r="L465" t="str">
            <v>ZDC7</v>
          </cell>
          <cell r="M465" t="str">
            <v>Bolivian gas sales to Comgas</v>
          </cell>
          <cell r="N465">
            <v>0</v>
          </cell>
          <cell r="O465">
            <v>0</v>
          </cell>
          <cell r="P465">
            <v>0</v>
          </cell>
          <cell r="Q465">
            <v>0</v>
          </cell>
          <cell r="R465">
            <v>0</v>
          </cell>
          <cell r="S465">
            <v>0</v>
          </cell>
          <cell r="T465">
            <v>-2443389.77</v>
          </cell>
          <cell r="U465">
            <v>-2443389.77</v>
          </cell>
        </row>
        <row r="466">
          <cell r="A466" t="str">
            <v>ZDC8</v>
          </cell>
          <cell r="B466" t="str">
            <v>Bolivian gas sales to Metrogas</v>
          </cell>
          <cell r="C466">
            <v>0</v>
          </cell>
          <cell r="D466">
            <v>0</v>
          </cell>
          <cell r="E466">
            <v>0</v>
          </cell>
          <cell r="F466">
            <v>0</v>
          </cell>
          <cell r="G466">
            <v>0</v>
          </cell>
          <cell r="H466">
            <v>0</v>
          </cell>
          <cell r="I466">
            <v>-244418.74</v>
          </cell>
          <cell r="J466">
            <v>-244418.74</v>
          </cell>
          <cell r="L466" t="str">
            <v>ZDC8</v>
          </cell>
          <cell r="M466" t="str">
            <v>Bolivian gas sales to Metrogas</v>
          </cell>
          <cell r="N466">
            <v>0</v>
          </cell>
          <cell r="O466">
            <v>0</v>
          </cell>
          <cell r="P466">
            <v>0</v>
          </cell>
          <cell r="Q466">
            <v>0</v>
          </cell>
          <cell r="R466">
            <v>0</v>
          </cell>
          <cell r="S466">
            <v>0</v>
          </cell>
          <cell r="T466">
            <v>-1062739</v>
          </cell>
          <cell r="U466">
            <v>-1062739</v>
          </cell>
        </row>
        <row r="467">
          <cell r="A467" t="str">
            <v>ZDC9</v>
          </cell>
          <cell r="B467" t="str">
            <v>Metrogas Restructuring</v>
          </cell>
          <cell r="C467">
            <v>0</v>
          </cell>
          <cell r="D467">
            <v>0</v>
          </cell>
          <cell r="E467">
            <v>0</v>
          </cell>
          <cell r="F467">
            <v>0</v>
          </cell>
          <cell r="G467">
            <v>0</v>
          </cell>
          <cell r="H467">
            <v>0</v>
          </cell>
          <cell r="I467">
            <v>0</v>
          </cell>
          <cell r="J467">
            <v>0</v>
          </cell>
          <cell r="L467" t="str">
            <v>ZDC9</v>
          </cell>
          <cell r="M467" t="str">
            <v>Metrogas Restructuring</v>
          </cell>
          <cell r="N467">
            <v>0</v>
          </cell>
          <cell r="O467">
            <v>0</v>
          </cell>
          <cell r="P467">
            <v>0</v>
          </cell>
          <cell r="Q467">
            <v>0</v>
          </cell>
          <cell r="R467">
            <v>0</v>
          </cell>
          <cell r="S467">
            <v>0</v>
          </cell>
          <cell r="T467">
            <v>0</v>
          </cell>
          <cell r="U467">
            <v>0</v>
          </cell>
        </row>
        <row r="468">
          <cell r="A468" t="str">
            <v>ZDD1</v>
          </cell>
          <cell r="B468" t="str">
            <v>Argentina Brokering Business</v>
          </cell>
          <cell r="C468">
            <v>0</v>
          </cell>
          <cell r="D468">
            <v>0</v>
          </cell>
          <cell r="E468">
            <v>0</v>
          </cell>
          <cell r="F468">
            <v>0</v>
          </cell>
          <cell r="G468">
            <v>0</v>
          </cell>
          <cell r="H468">
            <v>0</v>
          </cell>
          <cell r="I468">
            <v>0</v>
          </cell>
          <cell r="J468">
            <v>0</v>
          </cell>
          <cell r="L468" t="str">
            <v>ZDD1</v>
          </cell>
          <cell r="M468" t="str">
            <v>Argentina Brokering Business</v>
          </cell>
          <cell r="N468">
            <v>0</v>
          </cell>
          <cell r="O468">
            <v>0</v>
          </cell>
          <cell r="P468">
            <v>0</v>
          </cell>
          <cell r="Q468">
            <v>0</v>
          </cell>
          <cell r="R468">
            <v>0</v>
          </cell>
          <cell r="S468">
            <v>0</v>
          </cell>
          <cell r="T468">
            <v>0</v>
          </cell>
          <cell r="U468">
            <v>0</v>
          </cell>
        </row>
        <row r="469">
          <cell r="A469" t="str">
            <v>ZDD2</v>
          </cell>
          <cell r="B469" t="str">
            <v>Cogeneration</v>
          </cell>
          <cell r="C469">
            <v>0</v>
          </cell>
          <cell r="D469">
            <v>0</v>
          </cell>
          <cell r="E469">
            <v>0</v>
          </cell>
          <cell r="F469">
            <v>0</v>
          </cell>
          <cell r="G469">
            <v>0</v>
          </cell>
          <cell r="H469">
            <v>0</v>
          </cell>
          <cell r="I469">
            <v>0</v>
          </cell>
          <cell r="J469">
            <v>0</v>
          </cell>
          <cell r="L469" t="str">
            <v>ZDD2</v>
          </cell>
          <cell r="M469" t="str">
            <v>Cogeneration</v>
          </cell>
          <cell r="N469">
            <v>0</v>
          </cell>
          <cell r="O469">
            <v>0</v>
          </cell>
          <cell r="P469">
            <v>0</v>
          </cell>
          <cell r="Q469">
            <v>0</v>
          </cell>
          <cell r="R469">
            <v>0</v>
          </cell>
          <cell r="S469">
            <v>0</v>
          </cell>
          <cell r="T469">
            <v>0</v>
          </cell>
          <cell r="U469">
            <v>0</v>
          </cell>
        </row>
        <row r="470">
          <cell r="A470" t="str">
            <v>ZDD3</v>
          </cell>
          <cell r="B470" t="str">
            <v>Gas EBA Shareholding</v>
          </cell>
          <cell r="C470">
            <v>0</v>
          </cell>
          <cell r="D470">
            <v>0</v>
          </cell>
          <cell r="E470">
            <v>0</v>
          </cell>
          <cell r="F470">
            <v>0</v>
          </cell>
          <cell r="G470">
            <v>0</v>
          </cell>
          <cell r="H470">
            <v>0</v>
          </cell>
          <cell r="I470">
            <v>0</v>
          </cell>
          <cell r="J470">
            <v>0</v>
          </cell>
          <cell r="L470" t="str">
            <v>ZDD3</v>
          </cell>
          <cell r="M470" t="str">
            <v>Gas EBA Shareholding</v>
          </cell>
          <cell r="N470">
            <v>0</v>
          </cell>
          <cell r="O470">
            <v>0</v>
          </cell>
          <cell r="P470">
            <v>0</v>
          </cell>
          <cell r="Q470">
            <v>0</v>
          </cell>
          <cell r="R470">
            <v>0</v>
          </cell>
          <cell r="S470">
            <v>0</v>
          </cell>
          <cell r="T470">
            <v>0</v>
          </cell>
          <cell r="U470">
            <v>0</v>
          </cell>
        </row>
        <row r="471">
          <cell r="A471" t="str">
            <v>ZDD4</v>
          </cell>
          <cell r="B471" t="str">
            <v>Southern Cross Link</v>
          </cell>
          <cell r="C471">
            <v>0</v>
          </cell>
          <cell r="D471">
            <v>0</v>
          </cell>
          <cell r="E471">
            <v>0</v>
          </cell>
          <cell r="F471">
            <v>0</v>
          </cell>
          <cell r="G471">
            <v>0</v>
          </cell>
          <cell r="H471">
            <v>0</v>
          </cell>
          <cell r="I471">
            <v>0</v>
          </cell>
          <cell r="J471">
            <v>0</v>
          </cell>
          <cell r="L471" t="str">
            <v>ZDD4</v>
          </cell>
          <cell r="M471" t="str">
            <v>Southern Cross Link</v>
          </cell>
          <cell r="N471">
            <v>0</v>
          </cell>
          <cell r="O471">
            <v>0</v>
          </cell>
          <cell r="P471">
            <v>0</v>
          </cell>
          <cell r="Q471">
            <v>0</v>
          </cell>
          <cell r="R471">
            <v>0</v>
          </cell>
          <cell r="S471">
            <v>0</v>
          </cell>
          <cell r="T471">
            <v>6.38</v>
          </cell>
          <cell r="U471">
            <v>6.38</v>
          </cell>
        </row>
        <row r="472">
          <cell r="A472" t="str">
            <v>ZDD9</v>
          </cell>
          <cell r="B472" t="str">
            <v>Bolivia LNG Business Development</v>
          </cell>
          <cell r="C472">
            <v>0</v>
          </cell>
          <cell r="D472">
            <v>0</v>
          </cell>
          <cell r="E472">
            <v>0</v>
          </cell>
          <cell r="F472">
            <v>0</v>
          </cell>
          <cell r="G472">
            <v>0</v>
          </cell>
          <cell r="H472">
            <v>0</v>
          </cell>
          <cell r="I472">
            <v>-158610.76</v>
          </cell>
          <cell r="J472">
            <v>-158610.76</v>
          </cell>
          <cell r="L472" t="str">
            <v>ZDD9</v>
          </cell>
          <cell r="M472" t="str">
            <v>Bolivia LNG Business Development</v>
          </cell>
          <cell r="N472">
            <v>0</v>
          </cell>
          <cell r="O472">
            <v>0</v>
          </cell>
          <cell r="P472">
            <v>0</v>
          </cell>
          <cell r="Q472">
            <v>0</v>
          </cell>
          <cell r="R472">
            <v>0</v>
          </cell>
          <cell r="S472">
            <v>0</v>
          </cell>
          <cell r="T472">
            <v>-758987.52</v>
          </cell>
          <cell r="U472">
            <v>-758987.52</v>
          </cell>
        </row>
        <row r="473">
          <cell r="A473" t="str">
            <v>ZDPROJECT EMU BUS DEV</v>
          </cell>
          <cell r="B473" t="str">
            <v>Project Emu</v>
          </cell>
          <cell r="C473">
            <v>0</v>
          </cell>
          <cell r="D473">
            <v>0</v>
          </cell>
          <cell r="E473">
            <v>0</v>
          </cell>
          <cell r="F473">
            <v>0</v>
          </cell>
          <cell r="G473">
            <v>0</v>
          </cell>
          <cell r="H473">
            <v>0</v>
          </cell>
          <cell r="I473">
            <v>0</v>
          </cell>
          <cell r="J473">
            <v>0</v>
          </cell>
          <cell r="L473" t="str">
            <v>ZDPROJECT EMU BUS DEV</v>
          </cell>
          <cell r="M473" t="str">
            <v>Project Emu</v>
          </cell>
          <cell r="N473">
            <v>0</v>
          </cell>
          <cell r="O473">
            <v>0</v>
          </cell>
          <cell r="P473">
            <v>0</v>
          </cell>
          <cell r="Q473">
            <v>0</v>
          </cell>
          <cell r="R473">
            <v>0</v>
          </cell>
          <cell r="S473">
            <v>0</v>
          </cell>
          <cell r="T473">
            <v>0</v>
          </cell>
          <cell r="U473">
            <v>0</v>
          </cell>
        </row>
        <row r="474">
          <cell r="A474" t="str">
            <v>ZDF7</v>
          </cell>
          <cell r="B474" t="str">
            <v>India Broadband Bus Dev</v>
          </cell>
          <cell r="C474">
            <v>0</v>
          </cell>
          <cell r="D474">
            <v>0</v>
          </cell>
          <cell r="E474">
            <v>0</v>
          </cell>
          <cell r="F474">
            <v>-1052401.8500000001</v>
          </cell>
          <cell r="G474">
            <v>0</v>
          </cell>
          <cell r="H474">
            <v>0</v>
          </cell>
          <cell r="I474">
            <v>0</v>
          </cell>
          <cell r="J474">
            <v>-1052401.8500000001</v>
          </cell>
          <cell r="L474" t="str">
            <v>ZDF7</v>
          </cell>
          <cell r="M474" t="str">
            <v>India Broadband Bus Dev</v>
          </cell>
          <cell r="N474">
            <v>0</v>
          </cell>
          <cell r="O474">
            <v>0</v>
          </cell>
          <cell r="P474">
            <v>0</v>
          </cell>
          <cell r="Q474">
            <v>-1248425.49</v>
          </cell>
          <cell r="R474">
            <v>0</v>
          </cell>
          <cell r="S474">
            <v>0</v>
          </cell>
          <cell r="T474">
            <v>0</v>
          </cell>
          <cell r="U474">
            <v>-1248425.49</v>
          </cell>
        </row>
        <row r="475">
          <cell r="A475" t="str">
            <v>ZDH1</v>
          </cell>
          <cell r="B475" t="str">
            <v>STM Project Cook Bus Dev</v>
          </cell>
          <cell r="C475">
            <v>0</v>
          </cell>
          <cell r="D475">
            <v>0</v>
          </cell>
          <cell r="E475">
            <v>0</v>
          </cell>
          <cell r="F475">
            <v>0</v>
          </cell>
          <cell r="G475">
            <v>0</v>
          </cell>
          <cell r="H475">
            <v>0</v>
          </cell>
          <cell r="I475">
            <v>0</v>
          </cell>
          <cell r="J475">
            <v>0</v>
          </cell>
          <cell r="L475" t="str">
            <v>ZDH1</v>
          </cell>
          <cell r="M475" t="str">
            <v>STM Project Cook Bus Dev</v>
          </cell>
          <cell r="N475">
            <v>0</v>
          </cell>
          <cell r="O475">
            <v>0</v>
          </cell>
          <cell r="P475">
            <v>0</v>
          </cell>
          <cell r="Q475">
            <v>0</v>
          </cell>
          <cell r="R475">
            <v>0</v>
          </cell>
          <cell r="S475">
            <v>0</v>
          </cell>
          <cell r="T475">
            <v>0</v>
          </cell>
          <cell r="U475">
            <v>0</v>
          </cell>
        </row>
        <row r="476">
          <cell r="A476" t="str">
            <v>ZDJ1</v>
          </cell>
          <cell r="B476" t="str">
            <v>PPL CCGT Construction</v>
          </cell>
          <cell r="C476">
            <v>0</v>
          </cell>
          <cell r="D476">
            <v>-27302.83</v>
          </cell>
          <cell r="E476">
            <v>0</v>
          </cell>
          <cell r="F476">
            <v>0</v>
          </cell>
          <cell r="G476">
            <v>0</v>
          </cell>
          <cell r="H476">
            <v>0</v>
          </cell>
          <cell r="I476">
            <v>0</v>
          </cell>
          <cell r="J476">
            <v>-27302.83</v>
          </cell>
          <cell r="L476" t="str">
            <v>ZDJ1</v>
          </cell>
          <cell r="M476" t="str">
            <v>PPL CCGT Construction</v>
          </cell>
          <cell r="N476">
            <v>0</v>
          </cell>
          <cell r="O476">
            <v>-157486.70000000001</v>
          </cell>
          <cell r="P476">
            <v>0</v>
          </cell>
          <cell r="Q476">
            <v>0</v>
          </cell>
          <cell r="R476">
            <v>0</v>
          </cell>
          <cell r="S476">
            <v>0</v>
          </cell>
          <cell r="T476">
            <v>0</v>
          </cell>
          <cell r="U476">
            <v>-157486.70000000001</v>
          </cell>
        </row>
        <row r="477">
          <cell r="A477" t="str">
            <v>ZDJ4</v>
          </cell>
          <cell r="B477" t="str">
            <v>Trading Implementation</v>
          </cell>
          <cell r="C477">
            <v>0</v>
          </cell>
          <cell r="D477">
            <v>0</v>
          </cell>
          <cell r="E477">
            <v>0</v>
          </cell>
          <cell r="F477">
            <v>0</v>
          </cell>
          <cell r="G477">
            <v>0</v>
          </cell>
          <cell r="H477">
            <v>0</v>
          </cell>
          <cell r="I477">
            <v>0</v>
          </cell>
          <cell r="J477">
            <v>0</v>
          </cell>
          <cell r="L477" t="str">
            <v>ZDJ4</v>
          </cell>
          <cell r="M477" t="str">
            <v>Trading Implementation</v>
          </cell>
          <cell r="N477">
            <v>0</v>
          </cell>
          <cell r="O477">
            <v>0</v>
          </cell>
          <cell r="P477">
            <v>0</v>
          </cell>
          <cell r="Q477">
            <v>0</v>
          </cell>
          <cell r="R477">
            <v>0</v>
          </cell>
          <cell r="S477">
            <v>0</v>
          </cell>
          <cell r="T477">
            <v>0</v>
          </cell>
          <cell r="U477">
            <v>0</v>
          </cell>
        </row>
        <row r="478">
          <cell r="A478" t="str">
            <v>ZDJ7</v>
          </cell>
          <cell r="B478" t="str">
            <v>Premier Transmission Enginneering</v>
          </cell>
          <cell r="C478">
            <v>0</v>
          </cell>
          <cell r="D478">
            <v>0</v>
          </cell>
          <cell r="E478">
            <v>0</v>
          </cell>
          <cell r="F478">
            <v>0</v>
          </cell>
          <cell r="G478">
            <v>0</v>
          </cell>
          <cell r="H478">
            <v>0</v>
          </cell>
          <cell r="I478">
            <v>0</v>
          </cell>
          <cell r="J478">
            <v>0</v>
          </cell>
          <cell r="L478" t="str">
            <v>ZDJ7</v>
          </cell>
          <cell r="M478" t="str">
            <v>Premier Transmission Enginneering</v>
          </cell>
          <cell r="N478">
            <v>0</v>
          </cell>
          <cell r="O478">
            <v>2303.09</v>
          </cell>
          <cell r="P478">
            <v>0</v>
          </cell>
          <cell r="Q478">
            <v>0</v>
          </cell>
          <cell r="R478">
            <v>0</v>
          </cell>
          <cell r="S478">
            <v>0</v>
          </cell>
          <cell r="T478">
            <v>0</v>
          </cell>
          <cell r="U478">
            <v>2303.09</v>
          </cell>
        </row>
        <row r="479">
          <cell r="A479" t="str">
            <v>ZDS2</v>
          </cell>
          <cell r="B479" t="str">
            <v>Trinidad Train 4/5</v>
          </cell>
          <cell r="C479">
            <v>0</v>
          </cell>
          <cell r="D479">
            <v>0</v>
          </cell>
          <cell r="E479">
            <v>0</v>
          </cell>
          <cell r="F479">
            <v>0</v>
          </cell>
          <cell r="G479">
            <v>-471661.25</v>
          </cell>
          <cell r="H479">
            <v>0</v>
          </cell>
          <cell r="I479">
            <v>0</v>
          </cell>
          <cell r="J479">
            <v>-471661.25</v>
          </cell>
          <cell r="L479" t="str">
            <v>ZDS2</v>
          </cell>
          <cell r="M479" t="str">
            <v>Trinidad Train 4/5</v>
          </cell>
          <cell r="N479">
            <v>0</v>
          </cell>
          <cell r="O479">
            <v>0</v>
          </cell>
          <cell r="P479">
            <v>0</v>
          </cell>
          <cell r="Q479">
            <v>0</v>
          </cell>
          <cell r="R479">
            <v>-3687918.94</v>
          </cell>
          <cell r="S479">
            <v>0</v>
          </cell>
          <cell r="T479">
            <v>0</v>
          </cell>
          <cell r="U479">
            <v>-3687918.94</v>
          </cell>
        </row>
        <row r="480">
          <cell r="A480" t="str">
            <v>ZDY1</v>
          </cell>
          <cell r="B480" t="str">
            <v>Coolkeragh CCGT</v>
          </cell>
          <cell r="C480">
            <v>0</v>
          </cell>
          <cell r="D480">
            <v>0</v>
          </cell>
          <cell r="E480">
            <v>0</v>
          </cell>
          <cell r="F480">
            <v>0</v>
          </cell>
          <cell r="G480">
            <v>0</v>
          </cell>
          <cell r="H480">
            <v>0</v>
          </cell>
          <cell r="I480">
            <v>0</v>
          </cell>
          <cell r="J480">
            <v>0</v>
          </cell>
          <cell r="L480" t="str">
            <v>ZDY1</v>
          </cell>
          <cell r="M480" t="str">
            <v>Coolkeragh CCGT</v>
          </cell>
          <cell r="N480">
            <v>0</v>
          </cell>
          <cell r="O480">
            <v>0</v>
          </cell>
          <cell r="P480">
            <v>0</v>
          </cell>
          <cell r="Q480">
            <v>0</v>
          </cell>
          <cell r="R480">
            <v>0</v>
          </cell>
          <cell r="S480">
            <v>0</v>
          </cell>
          <cell r="T480">
            <v>0</v>
          </cell>
          <cell r="U480">
            <v>0</v>
          </cell>
        </row>
        <row r="481">
          <cell r="A481" t="str">
            <v>ZDY4</v>
          </cell>
          <cell r="B481" t="str">
            <v>UK Power Wainstone</v>
          </cell>
          <cell r="C481">
            <v>0</v>
          </cell>
          <cell r="D481">
            <v>0</v>
          </cell>
          <cell r="E481">
            <v>0</v>
          </cell>
          <cell r="F481">
            <v>0</v>
          </cell>
          <cell r="G481">
            <v>0</v>
          </cell>
          <cell r="H481">
            <v>0</v>
          </cell>
          <cell r="I481">
            <v>0</v>
          </cell>
          <cell r="J481">
            <v>0</v>
          </cell>
          <cell r="L481" t="str">
            <v>ZDY4</v>
          </cell>
          <cell r="M481" t="str">
            <v>UK Power Wainstone</v>
          </cell>
          <cell r="N481">
            <v>0</v>
          </cell>
          <cell r="O481">
            <v>0</v>
          </cell>
          <cell r="P481">
            <v>0</v>
          </cell>
          <cell r="Q481">
            <v>0</v>
          </cell>
          <cell r="R481">
            <v>0</v>
          </cell>
          <cell r="S481">
            <v>0</v>
          </cell>
          <cell r="T481">
            <v>0</v>
          </cell>
          <cell r="U481">
            <v>0</v>
          </cell>
        </row>
        <row r="482">
          <cell r="A482" t="str">
            <v>ZDY5</v>
          </cell>
          <cell r="B482" t="str">
            <v>UK Power Wainstone</v>
          </cell>
          <cell r="C482">
            <v>0</v>
          </cell>
          <cell r="D482">
            <v>0</v>
          </cell>
          <cell r="E482">
            <v>0</v>
          </cell>
          <cell r="F482">
            <v>0</v>
          </cell>
          <cell r="G482">
            <v>0</v>
          </cell>
          <cell r="H482">
            <v>0</v>
          </cell>
          <cell r="I482">
            <v>0</v>
          </cell>
          <cell r="J482">
            <v>0</v>
          </cell>
          <cell r="L482" t="str">
            <v>ZDY5</v>
          </cell>
          <cell r="M482" t="str">
            <v>UK Power Wainstone</v>
          </cell>
          <cell r="N482">
            <v>0</v>
          </cell>
          <cell r="O482">
            <v>0</v>
          </cell>
          <cell r="P482">
            <v>0</v>
          </cell>
          <cell r="Q482">
            <v>0</v>
          </cell>
          <cell r="R482">
            <v>0</v>
          </cell>
          <cell r="S482">
            <v>0</v>
          </cell>
          <cell r="T482">
            <v>0</v>
          </cell>
          <cell r="U482">
            <v>0</v>
          </cell>
        </row>
        <row r="483">
          <cell r="A483" t="str">
            <v>ZDZ0</v>
          </cell>
          <cell r="B483" t="str">
            <v>Trading Development</v>
          </cell>
          <cell r="C483">
            <v>0</v>
          </cell>
          <cell r="D483">
            <v>0</v>
          </cell>
          <cell r="E483">
            <v>0</v>
          </cell>
          <cell r="F483">
            <v>0</v>
          </cell>
          <cell r="G483">
            <v>0</v>
          </cell>
          <cell r="H483">
            <v>0</v>
          </cell>
          <cell r="I483">
            <v>0</v>
          </cell>
          <cell r="J483">
            <v>0</v>
          </cell>
          <cell r="L483" t="str">
            <v>ZDZ0</v>
          </cell>
          <cell r="M483" t="str">
            <v>Trading Development</v>
          </cell>
          <cell r="N483">
            <v>0</v>
          </cell>
          <cell r="O483">
            <v>-466.3</v>
          </cell>
          <cell r="P483">
            <v>0</v>
          </cell>
          <cell r="Q483">
            <v>0</v>
          </cell>
          <cell r="R483">
            <v>0</v>
          </cell>
          <cell r="S483">
            <v>0</v>
          </cell>
          <cell r="T483">
            <v>0</v>
          </cell>
          <cell r="U483">
            <v>-466.3</v>
          </cell>
        </row>
        <row r="484">
          <cell r="A484" t="str">
            <v>ZDZ1</v>
          </cell>
          <cell r="B484" t="str">
            <v>Wingas Business Development</v>
          </cell>
          <cell r="C484">
            <v>0</v>
          </cell>
          <cell r="D484">
            <v>-392.04</v>
          </cell>
          <cell r="E484">
            <v>0</v>
          </cell>
          <cell r="F484">
            <v>0</v>
          </cell>
          <cell r="G484">
            <v>0</v>
          </cell>
          <cell r="H484">
            <v>0</v>
          </cell>
          <cell r="I484">
            <v>0</v>
          </cell>
          <cell r="J484">
            <v>-392.04</v>
          </cell>
          <cell r="L484" t="str">
            <v>ZDZ1</v>
          </cell>
          <cell r="M484" t="str">
            <v>Wingas Business Development</v>
          </cell>
          <cell r="N484">
            <v>0</v>
          </cell>
          <cell r="O484">
            <v>23508.86</v>
          </cell>
          <cell r="P484">
            <v>0</v>
          </cell>
          <cell r="Q484">
            <v>0</v>
          </cell>
          <cell r="R484">
            <v>0</v>
          </cell>
          <cell r="S484">
            <v>0</v>
          </cell>
          <cell r="T484">
            <v>0</v>
          </cell>
          <cell r="U484">
            <v>23508.86</v>
          </cell>
        </row>
        <row r="485">
          <cell r="A485" t="str">
            <v>ZDZ2</v>
          </cell>
          <cell r="B485" t="str">
            <v>EQYPT/TURKEY LNG BD</v>
          </cell>
          <cell r="C485">
            <v>0</v>
          </cell>
          <cell r="D485">
            <v>0</v>
          </cell>
          <cell r="E485">
            <v>0</v>
          </cell>
          <cell r="F485">
            <v>0</v>
          </cell>
          <cell r="G485">
            <v>0</v>
          </cell>
          <cell r="H485">
            <v>0</v>
          </cell>
          <cell r="I485">
            <v>0</v>
          </cell>
          <cell r="J485">
            <v>0</v>
          </cell>
          <cell r="L485" t="str">
            <v>ZDZ2</v>
          </cell>
          <cell r="M485" t="str">
            <v>EQYPT/TURKEY LNG BD</v>
          </cell>
          <cell r="N485">
            <v>0</v>
          </cell>
          <cell r="O485">
            <v>0</v>
          </cell>
          <cell r="P485">
            <v>0</v>
          </cell>
          <cell r="Q485">
            <v>0</v>
          </cell>
          <cell r="R485">
            <v>0</v>
          </cell>
          <cell r="S485">
            <v>0</v>
          </cell>
          <cell r="T485">
            <v>0</v>
          </cell>
          <cell r="U485">
            <v>0</v>
          </cell>
        </row>
        <row r="486">
          <cell r="A486" t="str">
            <v>ZR15</v>
          </cell>
          <cell r="B486" t="str">
            <v>Turkey Office</v>
          </cell>
          <cell r="C486">
            <v>0</v>
          </cell>
          <cell r="D486">
            <v>0</v>
          </cell>
          <cell r="E486">
            <v>0</v>
          </cell>
          <cell r="F486">
            <v>0</v>
          </cell>
          <cell r="G486">
            <v>0</v>
          </cell>
          <cell r="H486">
            <v>-676.11</v>
          </cell>
          <cell r="I486">
            <v>0</v>
          </cell>
          <cell r="J486">
            <v>-676.11</v>
          </cell>
          <cell r="L486" t="str">
            <v>ZR15</v>
          </cell>
          <cell r="M486" t="str">
            <v>Turkey Office</v>
          </cell>
          <cell r="N486">
            <v>0</v>
          </cell>
          <cell r="O486">
            <v>0</v>
          </cell>
          <cell r="P486">
            <v>0</v>
          </cell>
          <cell r="Q486">
            <v>0</v>
          </cell>
          <cell r="R486">
            <v>0</v>
          </cell>
          <cell r="S486">
            <v>-14577.54</v>
          </cell>
          <cell r="T486">
            <v>0</v>
          </cell>
          <cell r="U486">
            <v>-14577.54</v>
          </cell>
        </row>
        <row r="487">
          <cell r="C487">
            <v>0</v>
          </cell>
          <cell r="D487">
            <v>0</v>
          </cell>
          <cell r="E487">
            <v>0</v>
          </cell>
          <cell r="F487">
            <v>0</v>
          </cell>
          <cell r="G487">
            <v>0</v>
          </cell>
          <cell r="H487">
            <v>0</v>
          </cell>
          <cell r="I487">
            <v>0</v>
          </cell>
          <cell r="J487">
            <v>0</v>
          </cell>
          <cell r="L487">
            <v>0</v>
          </cell>
          <cell r="M487">
            <v>0</v>
          </cell>
          <cell r="N487">
            <v>0</v>
          </cell>
          <cell r="O487">
            <v>0</v>
          </cell>
          <cell r="P487">
            <v>0</v>
          </cell>
          <cell r="Q487">
            <v>0</v>
          </cell>
          <cell r="R487">
            <v>0</v>
          </cell>
          <cell r="S487">
            <v>0</v>
          </cell>
          <cell r="T487">
            <v>0</v>
          </cell>
          <cell r="U487">
            <v>0</v>
          </cell>
        </row>
        <row r="488">
          <cell r="A488" t="str">
            <v>END</v>
          </cell>
          <cell r="B488" t="str">
            <v>AREA TOTALS</v>
          </cell>
          <cell r="C488">
            <v>7916930.4499999993</v>
          </cell>
          <cell r="D488">
            <v>6238761.0700000003</v>
          </cell>
          <cell r="E488">
            <v>-1352208.9400000013</v>
          </cell>
          <cell r="F488">
            <v>-275881.03000000014</v>
          </cell>
          <cell r="G488">
            <v>2298629.4</v>
          </cell>
          <cell r="H488">
            <v>6684836.4500000002</v>
          </cell>
          <cell r="I488">
            <v>12436492.280000001</v>
          </cell>
          <cell r="J488">
            <v>33947559.679999992</v>
          </cell>
          <cell r="L488" t="str">
            <v>END</v>
          </cell>
          <cell r="M488" t="str">
            <v>AREA TOTALS</v>
          </cell>
          <cell r="N488">
            <v>42512538.280000009</v>
          </cell>
          <cell r="O488">
            <v>77766142.560000017</v>
          </cell>
          <cell r="P488">
            <v>2249424.6100000031</v>
          </cell>
          <cell r="Q488">
            <v>4749194.4899999974</v>
          </cell>
          <cell r="R488">
            <v>14593065.659999998</v>
          </cell>
          <cell r="S488">
            <v>5520838.0200000005</v>
          </cell>
          <cell r="T488">
            <v>101818802.07999998</v>
          </cell>
          <cell r="U488">
            <v>249210005.69999999</v>
          </cell>
        </row>
      </sheetData>
      <sheetData sheetId="8" refreshError="1">
        <row r="1">
          <cell r="A1" t="str">
            <v>Profit Before Interest and Tax</v>
          </cell>
          <cell r="F1" t="str">
            <v>Discrete Month</v>
          </cell>
          <cell r="V1" t="str">
            <v>CUMULATIVE PBIT</v>
          </cell>
        </row>
        <row r="3">
          <cell r="F3">
            <v>36892</v>
          </cell>
          <cell r="G3">
            <v>36923</v>
          </cell>
          <cell r="H3">
            <v>36951</v>
          </cell>
          <cell r="I3">
            <v>36982</v>
          </cell>
          <cell r="J3">
            <v>37012</v>
          </cell>
          <cell r="K3">
            <v>37043</v>
          </cell>
          <cell r="L3">
            <v>37073</v>
          </cell>
          <cell r="M3">
            <v>37104</v>
          </cell>
          <cell r="N3">
            <v>37135</v>
          </cell>
          <cell r="O3">
            <v>37165</v>
          </cell>
          <cell r="P3">
            <v>37196</v>
          </cell>
          <cell r="Q3">
            <v>37226</v>
          </cell>
          <cell r="R3" t="str">
            <v>Total</v>
          </cell>
          <cell r="Z3">
            <v>36892</v>
          </cell>
          <cell r="AA3">
            <v>36923</v>
          </cell>
          <cell r="AB3">
            <v>36951</v>
          </cell>
          <cell r="AC3">
            <v>36982</v>
          </cell>
          <cell r="AD3">
            <v>37012</v>
          </cell>
          <cell r="AE3">
            <v>37043</v>
          </cell>
          <cell r="AF3">
            <v>37073</v>
          </cell>
          <cell r="AG3">
            <v>37104</v>
          </cell>
          <cell r="AH3">
            <v>37135</v>
          </cell>
          <cell r="AI3">
            <v>37165</v>
          </cell>
          <cell r="AJ3">
            <v>37196</v>
          </cell>
          <cell r="AK3">
            <v>37226</v>
          </cell>
        </row>
        <row r="7">
          <cell r="B7" t="str">
            <v>Subsidiary Companies</v>
          </cell>
          <cell r="U7">
            <v>0</v>
          </cell>
          <cell r="V7" t="str">
            <v>Subsidiary Companies</v>
          </cell>
        </row>
        <row r="8">
          <cell r="A8" t="str">
            <v>JS04</v>
          </cell>
          <cell r="B8" t="str">
            <v>Premier Power</v>
          </cell>
          <cell r="F8">
            <v>0</v>
          </cell>
          <cell r="G8">
            <v>0</v>
          </cell>
          <cell r="H8">
            <v>0</v>
          </cell>
          <cell r="I8">
            <v>0</v>
          </cell>
          <cell r="J8">
            <v>0</v>
          </cell>
          <cell r="K8">
            <v>18222</v>
          </cell>
          <cell r="L8">
            <v>1322</v>
          </cell>
          <cell r="M8">
            <v>2488</v>
          </cell>
          <cell r="N8">
            <v>1056</v>
          </cell>
          <cell r="O8">
            <v>1406</v>
          </cell>
          <cell r="P8">
            <v>3967</v>
          </cell>
          <cell r="Q8">
            <v>3402</v>
          </cell>
          <cell r="R8">
            <v>31863</v>
          </cell>
          <cell r="U8" t="str">
            <v>JS04</v>
          </cell>
          <cell r="V8" t="str">
            <v>Premier Power</v>
          </cell>
          <cell r="Z8">
            <v>0</v>
          </cell>
          <cell r="AA8">
            <v>0</v>
          </cell>
          <cell r="AB8">
            <v>0</v>
          </cell>
          <cell r="AC8">
            <v>0</v>
          </cell>
          <cell r="AD8">
            <v>0</v>
          </cell>
          <cell r="AE8">
            <v>18222</v>
          </cell>
          <cell r="AF8">
            <v>19544</v>
          </cell>
          <cell r="AG8">
            <v>22032</v>
          </cell>
          <cell r="AH8">
            <v>23088</v>
          </cell>
          <cell r="AI8">
            <v>24494</v>
          </cell>
          <cell r="AJ8">
            <v>28461</v>
          </cell>
          <cell r="AK8">
            <v>31863</v>
          </cell>
        </row>
        <row r="9">
          <cell r="A9" t="str">
            <v>FC02</v>
          </cell>
          <cell r="B9" t="str">
            <v>Premier Power CCGT</v>
          </cell>
          <cell r="F9">
            <v>0</v>
          </cell>
          <cell r="G9">
            <v>0</v>
          </cell>
          <cell r="H9">
            <v>0</v>
          </cell>
          <cell r="I9">
            <v>0</v>
          </cell>
          <cell r="J9">
            <v>0</v>
          </cell>
          <cell r="K9">
            <v>0</v>
          </cell>
          <cell r="L9">
            <v>0</v>
          </cell>
          <cell r="M9">
            <v>0</v>
          </cell>
          <cell r="N9">
            <v>0</v>
          </cell>
          <cell r="O9">
            <v>0</v>
          </cell>
          <cell r="P9">
            <v>0</v>
          </cell>
          <cell r="Q9">
            <v>0</v>
          </cell>
          <cell r="R9">
            <v>0</v>
          </cell>
          <cell r="U9" t="str">
            <v>FC02</v>
          </cell>
          <cell r="V9" t="str">
            <v>Premier Power CCGT</v>
          </cell>
          <cell r="Z9">
            <v>0</v>
          </cell>
          <cell r="AA9">
            <v>0</v>
          </cell>
          <cell r="AB9">
            <v>0</v>
          </cell>
          <cell r="AC9">
            <v>0</v>
          </cell>
          <cell r="AD9">
            <v>0</v>
          </cell>
          <cell r="AE9">
            <v>0</v>
          </cell>
          <cell r="AF9">
            <v>0</v>
          </cell>
          <cell r="AG9">
            <v>0</v>
          </cell>
          <cell r="AH9">
            <v>0</v>
          </cell>
          <cell r="AI9">
            <v>0</v>
          </cell>
          <cell r="AJ9">
            <v>0</v>
          </cell>
          <cell r="AK9">
            <v>0</v>
          </cell>
        </row>
        <row r="10">
          <cell r="A10" t="str">
            <v>JS02</v>
          </cell>
          <cell r="B10" t="str">
            <v>Phoenix</v>
          </cell>
          <cell r="F10">
            <v>0</v>
          </cell>
          <cell r="G10">
            <v>0</v>
          </cell>
          <cell r="H10">
            <v>0</v>
          </cell>
          <cell r="I10">
            <v>0</v>
          </cell>
          <cell r="J10">
            <v>0</v>
          </cell>
          <cell r="K10">
            <v>-982</v>
          </cell>
          <cell r="L10">
            <v>-727</v>
          </cell>
          <cell r="M10">
            <v>-721</v>
          </cell>
          <cell r="N10">
            <v>-607</v>
          </cell>
          <cell r="O10">
            <v>-209</v>
          </cell>
          <cell r="P10">
            <v>54</v>
          </cell>
          <cell r="Q10">
            <v>192</v>
          </cell>
          <cell r="R10">
            <v>-3000</v>
          </cell>
          <cell r="U10" t="str">
            <v>JS02</v>
          </cell>
          <cell r="V10" t="str">
            <v>Phoenix</v>
          </cell>
          <cell r="Z10">
            <v>0</v>
          </cell>
          <cell r="AA10">
            <v>0</v>
          </cell>
          <cell r="AB10">
            <v>0</v>
          </cell>
          <cell r="AC10">
            <v>0</v>
          </cell>
          <cell r="AD10">
            <v>0</v>
          </cell>
          <cell r="AE10">
            <v>-982</v>
          </cell>
          <cell r="AF10">
            <v>-1709</v>
          </cell>
          <cell r="AG10">
            <v>-2430</v>
          </cell>
          <cell r="AH10">
            <v>-3037</v>
          </cell>
          <cell r="AI10">
            <v>-3246</v>
          </cell>
          <cell r="AJ10">
            <v>-3192</v>
          </cell>
          <cell r="AK10">
            <v>-3000</v>
          </cell>
        </row>
        <row r="11">
          <cell r="A11" t="str">
            <v>JS07</v>
          </cell>
          <cell r="B11" t="str">
            <v>LNG Ships</v>
          </cell>
          <cell r="F11">
            <v>0</v>
          </cell>
          <cell r="G11">
            <v>0</v>
          </cell>
          <cell r="H11">
            <v>0</v>
          </cell>
          <cell r="I11">
            <v>0</v>
          </cell>
          <cell r="J11">
            <v>0</v>
          </cell>
          <cell r="K11">
            <v>3334.9520833333336</v>
          </cell>
          <cell r="L11">
            <v>-306.70896551724161</v>
          </cell>
          <cell r="M11">
            <v>-21.795862068965562</v>
          </cell>
          <cell r="N11">
            <v>533.36965517241379</v>
          </cell>
          <cell r="O11">
            <v>638.1158620689655</v>
          </cell>
          <cell r="P11">
            <v>639.71931034482759</v>
          </cell>
          <cell r="Q11">
            <v>601.29241379310338</v>
          </cell>
          <cell r="R11">
            <v>5418.9444971264356</v>
          </cell>
          <cell r="U11" t="str">
            <v>JS07</v>
          </cell>
          <cell r="V11" t="str">
            <v>LNG Ships</v>
          </cell>
          <cell r="Z11">
            <v>0</v>
          </cell>
          <cell r="AA11">
            <v>0</v>
          </cell>
          <cell r="AB11">
            <v>0</v>
          </cell>
          <cell r="AC11">
            <v>0</v>
          </cell>
          <cell r="AD11">
            <v>0</v>
          </cell>
          <cell r="AE11">
            <v>3334.9520833333336</v>
          </cell>
          <cell r="AF11">
            <v>3028.2431178160919</v>
          </cell>
          <cell r="AG11">
            <v>3006.4472557471263</v>
          </cell>
          <cell r="AH11">
            <v>3539.8169109195401</v>
          </cell>
          <cell r="AI11">
            <v>4177.9327729885053</v>
          </cell>
          <cell r="AJ11">
            <v>4817.6520833333325</v>
          </cell>
          <cell r="AK11">
            <v>5418.9444971264356</v>
          </cell>
        </row>
        <row r="12">
          <cell r="A12" t="str">
            <v>JS30</v>
          </cell>
          <cell r="B12" t="str">
            <v>Comgas</v>
          </cell>
          <cell r="F12">
            <v>0</v>
          </cell>
          <cell r="G12">
            <v>0</v>
          </cell>
          <cell r="H12">
            <v>0</v>
          </cell>
          <cell r="I12">
            <v>0</v>
          </cell>
          <cell r="J12">
            <v>0</v>
          </cell>
          <cell r="K12">
            <v>-2593.2303694072034</v>
          </cell>
          <cell r="L12">
            <v>4004.0886725084893</v>
          </cell>
          <cell r="M12">
            <v>2408.9573655013446</v>
          </cell>
          <cell r="N12">
            <v>2808.9940610152953</v>
          </cell>
          <cell r="O12">
            <v>2642.5904011283419</v>
          </cell>
          <cell r="P12">
            <v>2309.1957670811207</v>
          </cell>
          <cell r="Q12">
            <v>1951.2712444118333</v>
          </cell>
          <cell r="R12">
            <v>13531.867142239222</v>
          </cell>
          <cell r="U12" t="str">
            <v>JS30</v>
          </cell>
          <cell r="V12" t="str">
            <v>Comgas</v>
          </cell>
          <cell r="Z12">
            <v>0</v>
          </cell>
          <cell r="AA12">
            <v>0</v>
          </cell>
          <cell r="AB12">
            <v>0</v>
          </cell>
          <cell r="AC12">
            <v>0</v>
          </cell>
          <cell r="AD12">
            <v>0</v>
          </cell>
          <cell r="AE12">
            <v>-2593.2303694072034</v>
          </cell>
          <cell r="AF12">
            <v>1410.8583031012859</v>
          </cell>
          <cell r="AG12">
            <v>3819.8156686026305</v>
          </cell>
          <cell r="AH12">
            <v>6628.8097296179258</v>
          </cell>
          <cell r="AI12">
            <v>9271.4001307462677</v>
          </cell>
          <cell r="AJ12">
            <v>11580.595897827388</v>
          </cell>
          <cell r="AK12">
            <v>13531.867142239222</v>
          </cell>
        </row>
        <row r="13">
          <cell r="A13" t="str">
            <v>MH02</v>
          </cell>
          <cell r="B13" t="str">
            <v>Consumer Products</v>
          </cell>
          <cell r="F13">
            <v>0</v>
          </cell>
          <cell r="G13">
            <v>0</v>
          </cell>
          <cell r="H13">
            <v>0</v>
          </cell>
          <cell r="I13">
            <v>0</v>
          </cell>
          <cell r="J13">
            <v>0</v>
          </cell>
          <cell r="K13">
            <v>62.600000000000364</v>
          </cell>
          <cell r="L13">
            <v>0</v>
          </cell>
          <cell r="M13">
            <v>0</v>
          </cell>
          <cell r="N13">
            <v>0</v>
          </cell>
          <cell r="O13">
            <v>0</v>
          </cell>
          <cell r="P13">
            <v>0</v>
          </cell>
          <cell r="Q13">
            <v>0</v>
          </cell>
          <cell r="R13">
            <v>62.600000000000364</v>
          </cell>
          <cell r="U13" t="str">
            <v>MH02</v>
          </cell>
          <cell r="V13" t="str">
            <v>Consumer Products</v>
          </cell>
          <cell r="Z13">
            <v>0</v>
          </cell>
          <cell r="AA13">
            <v>0</v>
          </cell>
          <cell r="AB13">
            <v>0</v>
          </cell>
          <cell r="AC13">
            <v>0</v>
          </cell>
          <cell r="AD13">
            <v>0</v>
          </cell>
          <cell r="AE13">
            <v>62.600000000000364</v>
          </cell>
          <cell r="AF13">
            <v>62.600000000000364</v>
          </cell>
          <cell r="AG13">
            <v>62.600000000000364</v>
          </cell>
          <cell r="AH13">
            <v>62.600000000000364</v>
          </cell>
          <cell r="AI13">
            <v>62.600000000000364</v>
          </cell>
          <cell r="AJ13">
            <v>62.600000000000364</v>
          </cell>
          <cell r="AK13">
            <v>62.600000000000364</v>
          </cell>
        </row>
        <row r="14">
          <cell r="A14" t="str">
            <v>JS34</v>
          </cell>
          <cell r="B14" t="str">
            <v>IQARA BG ECO Fuels</v>
          </cell>
          <cell r="F14">
            <v>0</v>
          </cell>
          <cell r="G14">
            <v>0</v>
          </cell>
          <cell r="H14">
            <v>0</v>
          </cell>
          <cell r="I14">
            <v>0</v>
          </cell>
          <cell r="J14">
            <v>0</v>
          </cell>
          <cell r="K14">
            <v>-1217.0119999999997</v>
          </cell>
          <cell r="L14">
            <v>-250.57099999999997</v>
          </cell>
          <cell r="M14">
            <v>-200.12099999999998</v>
          </cell>
          <cell r="N14">
            <v>-218.98690909090902</v>
          </cell>
          <cell r="O14">
            <v>-196.96456060606056</v>
          </cell>
          <cell r="P14">
            <v>-188.24675757575756</v>
          </cell>
          <cell r="Q14">
            <v>-173.69675757575749</v>
          </cell>
          <cell r="R14">
            <v>-2445.5989848484846</v>
          </cell>
          <cell r="U14" t="str">
            <v>JS34</v>
          </cell>
          <cell r="V14" t="str">
            <v>IQARA BG ECO Fuels</v>
          </cell>
          <cell r="Z14">
            <v>0</v>
          </cell>
          <cell r="AA14">
            <v>0</v>
          </cell>
          <cell r="AB14">
            <v>0</v>
          </cell>
          <cell r="AC14">
            <v>0</v>
          </cell>
          <cell r="AD14">
            <v>0</v>
          </cell>
          <cell r="AE14">
            <v>-1217.0119999999997</v>
          </cell>
          <cell r="AF14">
            <v>-1467.5829999999996</v>
          </cell>
          <cell r="AG14">
            <v>-1667.7039999999997</v>
          </cell>
          <cell r="AH14">
            <v>-1886.6909090909087</v>
          </cell>
          <cell r="AI14">
            <v>-2083.6554696969692</v>
          </cell>
          <cell r="AJ14">
            <v>-2271.902227272727</v>
          </cell>
          <cell r="AK14">
            <v>-2445.5989848484846</v>
          </cell>
        </row>
        <row r="15">
          <cell r="A15" t="str">
            <v>JS17</v>
          </cell>
          <cell r="B15" t="str">
            <v>Methane Services</v>
          </cell>
          <cell r="F15">
            <v>0</v>
          </cell>
          <cell r="G15">
            <v>0</v>
          </cell>
          <cell r="H15">
            <v>0</v>
          </cell>
          <cell r="I15">
            <v>0</v>
          </cell>
          <cell r="J15">
            <v>0</v>
          </cell>
          <cell r="K15">
            <v>9759.7070000000022</v>
          </cell>
          <cell r="L15">
            <v>1331.192</v>
          </cell>
          <cell r="M15">
            <v>469.96199999999999</v>
          </cell>
          <cell r="N15">
            <v>1250.4589999999998</v>
          </cell>
          <cell r="O15">
            <v>1250.4589999999998</v>
          </cell>
          <cell r="P15">
            <v>1274.9589999999998</v>
          </cell>
          <cell r="Q15">
            <v>1275.4589999999998</v>
          </cell>
          <cell r="R15">
            <v>16612.196999999996</v>
          </cell>
          <cell r="U15" t="str">
            <v>JS17</v>
          </cell>
          <cell r="V15" t="str">
            <v>Methane Services</v>
          </cell>
          <cell r="Z15">
            <v>0</v>
          </cell>
          <cell r="AA15">
            <v>0</v>
          </cell>
          <cell r="AB15">
            <v>0</v>
          </cell>
          <cell r="AC15">
            <v>0</v>
          </cell>
          <cell r="AD15">
            <v>0</v>
          </cell>
          <cell r="AE15">
            <v>9759.7070000000022</v>
          </cell>
          <cell r="AF15">
            <v>11090.899000000001</v>
          </cell>
          <cell r="AG15">
            <v>11560.861000000001</v>
          </cell>
          <cell r="AH15">
            <v>12811.32</v>
          </cell>
          <cell r="AI15">
            <v>14061.778999999999</v>
          </cell>
          <cell r="AJ15">
            <v>15336.737999999998</v>
          </cell>
          <cell r="AK15">
            <v>16612.196999999996</v>
          </cell>
        </row>
        <row r="16">
          <cell r="A16" t="str">
            <v>JS24</v>
          </cell>
          <cell r="B16" t="str">
            <v>Gujarat Gas</v>
          </cell>
          <cell r="F16">
            <v>0</v>
          </cell>
          <cell r="G16">
            <v>0</v>
          </cell>
          <cell r="H16">
            <v>0</v>
          </cell>
          <cell r="I16">
            <v>0</v>
          </cell>
          <cell r="J16">
            <v>0</v>
          </cell>
          <cell r="K16">
            <v>7387.86350148368</v>
          </cell>
          <cell r="L16">
            <v>1403.3303190775664</v>
          </cell>
          <cell r="M16">
            <v>1221.9473541118919</v>
          </cell>
          <cell r="N16">
            <v>883.72820584381998</v>
          </cell>
          <cell r="O16">
            <v>1256.4873951823752</v>
          </cell>
          <cell r="P16">
            <v>1236.5868592246647</v>
          </cell>
          <cell r="Q16">
            <v>950.15602250962729</v>
          </cell>
          <cell r="R16">
            <v>14340.099657433624</v>
          </cell>
          <cell r="U16" t="str">
            <v>JS24</v>
          </cell>
          <cell r="V16" t="str">
            <v>Gujarat Gas</v>
          </cell>
          <cell r="Z16">
            <v>0</v>
          </cell>
          <cell r="AA16">
            <v>0</v>
          </cell>
          <cell r="AB16">
            <v>0</v>
          </cell>
          <cell r="AC16">
            <v>0</v>
          </cell>
          <cell r="AD16">
            <v>0</v>
          </cell>
          <cell r="AE16">
            <v>7387.86350148368</v>
          </cell>
          <cell r="AF16">
            <v>8791.193820561246</v>
          </cell>
          <cell r="AG16">
            <v>10013.141174673137</v>
          </cell>
          <cell r="AH16">
            <v>10896.869380516957</v>
          </cell>
          <cell r="AI16">
            <v>12153.356775699333</v>
          </cell>
          <cell r="AJ16">
            <v>13389.943634923997</v>
          </cell>
          <cell r="AK16">
            <v>14340.099657433624</v>
          </cell>
        </row>
        <row r="17">
          <cell r="A17" t="str">
            <v>QAV3</v>
          </cell>
          <cell r="B17" t="str">
            <v>I(UK) &amp; Distrigas</v>
          </cell>
          <cell r="F17">
            <v>0</v>
          </cell>
          <cell r="G17">
            <v>0</v>
          </cell>
          <cell r="H17">
            <v>0</v>
          </cell>
          <cell r="I17">
            <v>0</v>
          </cell>
          <cell r="J17">
            <v>0</v>
          </cell>
          <cell r="K17">
            <v>-3941.605147342194</v>
          </cell>
          <cell r="L17">
            <v>-691.05038818828052</v>
          </cell>
          <cell r="M17">
            <v>-746.56156890226612</v>
          </cell>
          <cell r="N17">
            <v>-826.12705402951133</v>
          </cell>
          <cell r="O17">
            <v>-1076.2486633470303</v>
          </cell>
          <cell r="P17">
            <v>-1060.7033695557984</v>
          </cell>
          <cell r="Q17">
            <v>-1076.6998329628991</v>
          </cell>
          <cell r="R17">
            <v>-9418.9960243279802</v>
          </cell>
          <cell r="U17" t="str">
            <v>QAV3</v>
          </cell>
          <cell r="V17" t="str">
            <v>I(UK) &amp; Distrigas</v>
          </cell>
          <cell r="Z17">
            <v>0</v>
          </cell>
          <cell r="AA17">
            <v>0</v>
          </cell>
          <cell r="AB17">
            <v>0</v>
          </cell>
          <cell r="AC17">
            <v>0</v>
          </cell>
          <cell r="AD17">
            <v>0</v>
          </cell>
          <cell r="AE17">
            <v>-3941.605147342194</v>
          </cell>
          <cell r="AF17">
            <v>-4632.6555355304745</v>
          </cell>
          <cell r="AG17">
            <v>-5379.2171044327406</v>
          </cell>
          <cell r="AH17">
            <v>-6205.3441584622524</v>
          </cell>
          <cell r="AI17">
            <v>-7281.5928218092831</v>
          </cell>
          <cell r="AJ17">
            <v>-8342.2961913650815</v>
          </cell>
          <cell r="AK17">
            <v>-9418.9960243279802</v>
          </cell>
        </row>
        <row r="18">
          <cell r="A18" t="str">
            <v>JS26</v>
          </cell>
          <cell r="B18" t="str">
            <v>Metrogas</v>
          </cell>
          <cell r="F18">
            <v>0</v>
          </cell>
          <cell r="G18">
            <v>0</v>
          </cell>
          <cell r="H18">
            <v>0</v>
          </cell>
          <cell r="I18">
            <v>0</v>
          </cell>
          <cell r="J18">
            <v>0</v>
          </cell>
          <cell r="K18">
            <v>32795.486111111124</v>
          </cell>
          <cell r="L18">
            <v>15609.903448275863</v>
          </cell>
          <cell r="M18">
            <v>13736.11034482759</v>
          </cell>
          <cell r="N18">
            <v>8720.2482758620754</v>
          </cell>
          <cell r="O18">
            <v>5865.0758620689667</v>
          </cell>
          <cell r="P18">
            <v>1505.0758620689667</v>
          </cell>
          <cell r="Q18">
            <v>428.76551724137971</v>
          </cell>
          <cell r="R18">
            <v>78660.665421455982</v>
          </cell>
          <cell r="U18" t="str">
            <v>JS26</v>
          </cell>
          <cell r="V18" t="str">
            <v>Metrogas</v>
          </cell>
          <cell r="Z18">
            <v>0</v>
          </cell>
          <cell r="AA18">
            <v>0</v>
          </cell>
          <cell r="AB18">
            <v>0</v>
          </cell>
          <cell r="AC18">
            <v>0</v>
          </cell>
          <cell r="AD18">
            <v>0</v>
          </cell>
          <cell r="AE18">
            <v>32795.486111111124</v>
          </cell>
          <cell r="AF18">
            <v>48405.389559386989</v>
          </cell>
          <cell r="AG18">
            <v>62141.499904214579</v>
          </cell>
          <cell r="AH18">
            <v>70861.748180076655</v>
          </cell>
          <cell r="AI18">
            <v>76726.824042145628</v>
          </cell>
          <cell r="AJ18">
            <v>78231.899904214602</v>
          </cell>
          <cell r="AK18">
            <v>78660.665421455982</v>
          </cell>
        </row>
        <row r="19">
          <cell r="A19" t="str">
            <v>QAW4</v>
          </cell>
          <cell r="B19" t="str">
            <v>BG Argentina</v>
          </cell>
          <cell r="F19">
            <v>0</v>
          </cell>
          <cell r="G19">
            <v>0</v>
          </cell>
          <cell r="H19">
            <v>0</v>
          </cell>
          <cell r="I19">
            <v>0</v>
          </cell>
          <cell r="J19">
            <v>0</v>
          </cell>
          <cell r="K19">
            <v>1953.1018007662833</v>
          </cell>
          <cell r="L19">
            <v>479.82620689655164</v>
          </cell>
          <cell r="M19">
            <v>398.2387783164628</v>
          </cell>
          <cell r="N19">
            <v>358.2367691555429</v>
          </cell>
          <cell r="O19">
            <v>349.36926565554313</v>
          </cell>
          <cell r="P19">
            <v>353.39344048887642</v>
          </cell>
          <cell r="Q19">
            <v>308.59098998887669</v>
          </cell>
          <cell r="R19">
            <v>4200.7572512681363</v>
          </cell>
          <cell r="U19" t="str">
            <v>QAW4</v>
          </cell>
          <cell r="V19" t="str">
            <v>BG Argentina</v>
          </cell>
          <cell r="Z19">
            <v>0</v>
          </cell>
          <cell r="AA19">
            <v>0</v>
          </cell>
          <cell r="AB19">
            <v>0</v>
          </cell>
          <cell r="AC19">
            <v>0</v>
          </cell>
          <cell r="AD19">
            <v>0</v>
          </cell>
          <cell r="AE19">
            <v>1953.1018007662833</v>
          </cell>
          <cell r="AF19">
            <v>2432.9280076628347</v>
          </cell>
          <cell r="AG19">
            <v>2831.1667859792974</v>
          </cell>
          <cell r="AH19">
            <v>3189.4035551348402</v>
          </cell>
          <cell r="AI19">
            <v>3538.7728207903833</v>
          </cell>
          <cell r="AJ19">
            <v>3892.1662612792597</v>
          </cell>
          <cell r="AK19">
            <v>4200.7572512681363</v>
          </cell>
        </row>
        <row r="20">
          <cell r="R20">
            <v>0</v>
          </cell>
        </row>
        <row r="21">
          <cell r="A21" t="str">
            <v>ISRA</v>
          </cell>
          <cell r="B21" t="str">
            <v>Israel &amp; Palestine office</v>
          </cell>
          <cell r="F21">
            <v>0</v>
          </cell>
          <cell r="G21">
            <v>0</v>
          </cell>
          <cell r="H21">
            <v>0</v>
          </cell>
          <cell r="I21">
            <v>0</v>
          </cell>
          <cell r="J21">
            <v>0</v>
          </cell>
          <cell r="K21">
            <v>0</v>
          </cell>
          <cell r="L21">
            <v>0</v>
          </cell>
          <cell r="M21">
            <v>0</v>
          </cell>
          <cell r="N21">
            <v>0</v>
          </cell>
          <cell r="O21">
            <v>0</v>
          </cell>
          <cell r="P21">
            <v>0</v>
          </cell>
          <cell r="Q21">
            <v>0</v>
          </cell>
          <cell r="R21">
            <v>0</v>
          </cell>
          <cell r="U21" t="str">
            <v>ISRA</v>
          </cell>
          <cell r="V21" t="str">
            <v>Israel &amp; Palestine office</v>
          </cell>
          <cell r="Z21">
            <v>0</v>
          </cell>
          <cell r="AA21">
            <v>0</v>
          </cell>
          <cell r="AB21">
            <v>0</v>
          </cell>
          <cell r="AC21">
            <v>0</v>
          </cell>
          <cell r="AD21">
            <v>0</v>
          </cell>
          <cell r="AE21">
            <v>0</v>
          </cell>
          <cell r="AF21">
            <v>0</v>
          </cell>
          <cell r="AG21">
            <v>0</v>
          </cell>
          <cell r="AH21">
            <v>0</v>
          </cell>
          <cell r="AI21">
            <v>0</v>
          </cell>
          <cell r="AJ21">
            <v>0</v>
          </cell>
          <cell r="AK21">
            <v>0</v>
          </cell>
        </row>
        <row r="22">
          <cell r="A22" t="str">
            <v>TURK</v>
          </cell>
          <cell r="B22" t="str">
            <v>Turkey and other offices</v>
          </cell>
          <cell r="F22">
            <v>0</v>
          </cell>
          <cell r="G22">
            <v>0</v>
          </cell>
          <cell r="H22">
            <v>0</v>
          </cell>
          <cell r="I22">
            <v>0</v>
          </cell>
          <cell r="J22">
            <v>0</v>
          </cell>
          <cell r="K22">
            <v>-405.8680555555556</v>
          </cell>
          <cell r="L22">
            <v>-8.6321839080459668</v>
          </cell>
          <cell r="M22">
            <v>-37.067528735632187</v>
          </cell>
          <cell r="N22">
            <v>-38.019367816091957</v>
          </cell>
          <cell r="O22">
            <v>-38.495287356321853</v>
          </cell>
          <cell r="P22">
            <v>-38.971206896551728</v>
          </cell>
          <cell r="Q22">
            <v>-39.447126436781623</v>
          </cell>
          <cell r="R22">
            <v>-606.50075670498097</v>
          </cell>
          <cell r="U22" t="str">
            <v>TURK</v>
          </cell>
          <cell r="V22" t="str">
            <v>Turkey and other offices</v>
          </cell>
          <cell r="Z22">
            <v>0</v>
          </cell>
          <cell r="AA22">
            <v>0</v>
          </cell>
          <cell r="AB22">
            <v>0</v>
          </cell>
          <cell r="AC22">
            <v>0</v>
          </cell>
          <cell r="AD22">
            <v>0</v>
          </cell>
          <cell r="AE22">
            <v>-405.8680555555556</v>
          </cell>
          <cell r="AF22">
            <v>-414.50023946360159</v>
          </cell>
          <cell r="AG22">
            <v>-451.5677681992338</v>
          </cell>
          <cell r="AH22">
            <v>-489.58713601532577</v>
          </cell>
          <cell r="AI22">
            <v>-528.08242337164756</v>
          </cell>
          <cell r="AJ22">
            <v>-567.0536302681993</v>
          </cell>
          <cell r="AK22">
            <v>-606.50075670498097</v>
          </cell>
        </row>
        <row r="23">
          <cell r="A23" t="str">
            <v>BRAZ</v>
          </cell>
          <cell r="B23" t="str">
            <v>Brazil, Argentina &amp; Uruguay offices</v>
          </cell>
          <cell r="F23">
            <v>0</v>
          </cell>
          <cell r="G23">
            <v>0</v>
          </cell>
          <cell r="H23">
            <v>0</v>
          </cell>
          <cell r="I23">
            <v>0</v>
          </cell>
          <cell r="J23">
            <v>0</v>
          </cell>
          <cell r="K23">
            <v>0</v>
          </cell>
          <cell r="L23">
            <v>0</v>
          </cell>
          <cell r="M23">
            <v>0</v>
          </cell>
          <cell r="N23">
            <v>0</v>
          </cell>
          <cell r="O23">
            <v>0</v>
          </cell>
          <cell r="P23">
            <v>0</v>
          </cell>
          <cell r="Q23">
            <v>0</v>
          </cell>
          <cell r="R23">
            <v>0</v>
          </cell>
          <cell r="U23" t="str">
            <v>BRAZ</v>
          </cell>
          <cell r="V23" t="str">
            <v>Brazil, Argentina &amp; Uruguay offices</v>
          </cell>
          <cell r="Z23">
            <v>0</v>
          </cell>
          <cell r="AA23">
            <v>0</v>
          </cell>
          <cell r="AB23">
            <v>0</v>
          </cell>
          <cell r="AC23">
            <v>0</v>
          </cell>
          <cell r="AD23">
            <v>0</v>
          </cell>
          <cell r="AE23">
            <v>0</v>
          </cell>
          <cell r="AF23">
            <v>0</v>
          </cell>
          <cell r="AG23">
            <v>0</v>
          </cell>
          <cell r="AH23">
            <v>0</v>
          </cell>
          <cell r="AI23">
            <v>0</v>
          </cell>
          <cell r="AJ23">
            <v>0</v>
          </cell>
          <cell r="AK23">
            <v>0</v>
          </cell>
        </row>
        <row r="24">
          <cell r="A24" t="str">
            <v>NATV</v>
          </cell>
          <cell r="B24" t="str">
            <v>Native Gas Sales Elimination</v>
          </cell>
          <cell r="R24">
            <v>0</v>
          </cell>
          <cell r="U24" t="str">
            <v>NATV</v>
          </cell>
          <cell r="V24" t="str">
            <v>Native Gas Sales Elimination</v>
          </cell>
          <cell r="Z24">
            <v>0</v>
          </cell>
          <cell r="AA24">
            <v>0</v>
          </cell>
          <cell r="AB24">
            <v>0</v>
          </cell>
          <cell r="AC24">
            <v>0</v>
          </cell>
          <cell r="AD24">
            <v>0</v>
          </cell>
          <cell r="AE24">
            <v>0</v>
          </cell>
          <cell r="AF24">
            <v>0</v>
          </cell>
          <cell r="AG24">
            <v>0</v>
          </cell>
          <cell r="AH24">
            <v>0</v>
          </cell>
          <cell r="AI24">
            <v>0</v>
          </cell>
          <cell r="AJ24">
            <v>0</v>
          </cell>
          <cell r="AK24">
            <v>0</v>
          </cell>
        </row>
        <row r="25">
          <cell r="A25" t="str">
            <v>STOR</v>
          </cell>
          <cell r="B25" t="str">
            <v>Storage I/g elim</v>
          </cell>
          <cell r="F25">
            <v>0</v>
          </cell>
          <cell r="G25">
            <v>0</v>
          </cell>
          <cell r="H25">
            <v>0</v>
          </cell>
          <cell r="I25">
            <v>0</v>
          </cell>
          <cell r="J25">
            <v>0</v>
          </cell>
          <cell r="K25">
            <v>-6750</v>
          </cell>
          <cell r="L25">
            <v>-6750</v>
          </cell>
          <cell r="M25">
            <v>0</v>
          </cell>
          <cell r="N25">
            <v>6750</v>
          </cell>
          <cell r="O25">
            <v>0</v>
          </cell>
          <cell r="P25">
            <v>0</v>
          </cell>
          <cell r="Q25">
            <v>0</v>
          </cell>
          <cell r="R25">
            <v>-6750</v>
          </cell>
          <cell r="U25" t="str">
            <v>STOR</v>
          </cell>
          <cell r="V25" t="str">
            <v>Storage I/g elim</v>
          </cell>
          <cell r="Z25">
            <v>0</v>
          </cell>
          <cell r="AA25">
            <v>0</v>
          </cell>
          <cell r="AB25">
            <v>0</v>
          </cell>
          <cell r="AC25">
            <v>0</v>
          </cell>
          <cell r="AD25">
            <v>0</v>
          </cell>
          <cell r="AE25">
            <v>-6750</v>
          </cell>
          <cell r="AF25">
            <v>-13500</v>
          </cell>
          <cell r="AG25">
            <v>-13500</v>
          </cell>
          <cell r="AH25">
            <v>-6750</v>
          </cell>
          <cell r="AI25">
            <v>-6750</v>
          </cell>
          <cell r="AJ25">
            <v>-6750</v>
          </cell>
          <cell r="AK25">
            <v>-6750</v>
          </cell>
        </row>
        <row r="26">
          <cell r="A26" t="str">
            <v>JS38</v>
          </cell>
          <cell r="B26" t="str">
            <v>BG Commercio</v>
          </cell>
          <cell r="F26">
            <v>0</v>
          </cell>
          <cell r="G26">
            <v>0</v>
          </cell>
          <cell r="H26">
            <v>0</v>
          </cell>
          <cell r="I26">
            <v>0</v>
          </cell>
          <cell r="J26">
            <v>0</v>
          </cell>
          <cell r="K26">
            <v>0</v>
          </cell>
          <cell r="L26">
            <v>0</v>
          </cell>
          <cell r="M26">
            <v>-0.30303030303030304</v>
          </cell>
          <cell r="N26">
            <v>20.909090909090992</v>
          </cell>
          <cell r="O26">
            <v>36.969696969696997</v>
          </cell>
          <cell r="P26">
            <v>39.39393939393949</v>
          </cell>
          <cell r="Q26">
            <v>43.939393939393995</v>
          </cell>
          <cell r="R26">
            <v>140.90909090909116</v>
          </cell>
          <cell r="U26" t="str">
            <v>JS38</v>
          </cell>
          <cell r="V26" t="str">
            <v>BG Commercio</v>
          </cell>
          <cell r="Z26">
            <v>0</v>
          </cell>
          <cell r="AA26">
            <v>0</v>
          </cell>
          <cell r="AB26">
            <v>0</v>
          </cell>
          <cell r="AC26">
            <v>0</v>
          </cell>
          <cell r="AD26">
            <v>0</v>
          </cell>
          <cell r="AE26">
            <v>0</v>
          </cell>
          <cell r="AF26">
            <v>0</v>
          </cell>
          <cell r="AG26">
            <v>-0.30303030303030304</v>
          </cell>
          <cell r="AH26">
            <v>20.606060606060687</v>
          </cell>
          <cell r="AI26">
            <v>57.575757575757684</v>
          </cell>
          <cell r="AJ26">
            <v>96.969696969697168</v>
          </cell>
          <cell r="AK26">
            <v>140.90909090909116</v>
          </cell>
        </row>
        <row r="27">
          <cell r="A27" t="str">
            <v>JS36</v>
          </cell>
          <cell r="B27" t="str">
            <v>Gujarat Broadband</v>
          </cell>
          <cell r="F27">
            <v>0</v>
          </cell>
          <cell r="G27">
            <v>0</v>
          </cell>
          <cell r="H27">
            <v>0</v>
          </cell>
          <cell r="I27">
            <v>0</v>
          </cell>
          <cell r="J27">
            <v>0</v>
          </cell>
          <cell r="K27">
            <v>0</v>
          </cell>
          <cell r="L27">
            <v>-39.175544902990055</v>
          </cell>
          <cell r="M27">
            <v>-66.193162077465956</v>
          </cell>
          <cell r="N27">
            <v>-86.456374958322897</v>
          </cell>
          <cell r="O27">
            <v>-86.456374958322897</v>
          </cell>
          <cell r="P27">
            <v>-118.81417174655647</v>
          </cell>
          <cell r="Q27">
            <v>-142.5572304288317</v>
          </cell>
          <cell r="R27">
            <v>-539.65285907248995</v>
          </cell>
          <cell r="U27" t="str">
            <v>JS36</v>
          </cell>
          <cell r="V27" t="str">
            <v>Gujarat Broadband</v>
          </cell>
          <cell r="Z27">
            <v>0</v>
          </cell>
          <cell r="AA27">
            <v>0</v>
          </cell>
          <cell r="AB27">
            <v>0</v>
          </cell>
          <cell r="AC27">
            <v>0</v>
          </cell>
          <cell r="AD27">
            <v>0</v>
          </cell>
          <cell r="AE27">
            <v>0</v>
          </cell>
          <cell r="AF27">
            <v>-39.175544902990055</v>
          </cell>
          <cell r="AG27">
            <v>-105.36870698045601</v>
          </cell>
          <cell r="AH27">
            <v>-191.82508193877891</v>
          </cell>
          <cell r="AI27">
            <v>-278.2814568971018</v>
          </cell>
          <cell r="AJ27">
            <v>-397.0956286436583</v>
          </cell>
          <cell r="AK27">
            <v>-539.65285907248995</v>
          </cell>
        </row>
        <row r="28">
          <cell r="A28" t="str">
            <v>sun1</v>
          </cell>
          <cell r="B28" t="str">
            <v>Sunfish</v>
          </cell>
          <cell r="F28">
            <v>0</v>
          </cell>
          <cell r="G28">
            <v>0</v>
          </cell>
          <cell r="H28">
            <v>0</v>
          </cell>
          <cell r="I28">
            <v>0</v>
          </cell>
          <cell r="J28">
            <v>0</v>
          </cell>
          <cell r="K28">
            <v>-142.44900000000001</v>
          </cell>
          <cell r="L28">
            <v>-21.215</v>
          </cell>
          <cell r="M28">
            <v>-20</v>
          </cell>
          <cell r="N28">
            <v>-20</v>
          </cell>
          <cell r="O28">
            <v>-20</v>
          </cell>
          <cell r="P28">
            <v>-20</v>
          </cell>
          <cell r="Q28">
            <v>-20</v>
          </cell>
          <cell r="R28">
            <v>-263.66399999999999</v>
          </cell>
          <cell r="U28" t="str">
            <v>sun1</v>
          </cell>
          <cell r="V28" t="str">
            <v>Sunfish</v>
          </cell>
          <cell r="Z28">
            <v>0</v>
          </cell>
          <cell r="AA28">
            <v>0</v>
          </cell>
          <cell r="AB28">
            <v>0</v>
          </cell>
          <cell r="AC28">
            <v>0</v>
          </cell>
          <cell r="AD28">
            <v>0</v>
          </cell>
          <cell r="AE28">
            <v>-142.44900000000001</v>
          </cell>
          <cell r="AF28">
            <v>-163.66400000000002</v>
          </cell>
          <cell r="AG28">
            <v>-183.66400000000002</v>
          </cell>
          <cell r="AH28">
            <v>-203.66400000000002</v>
          </cell>
          <cell r="AI28">
            <v>-223.66400000000002</v>
          </cell>
          <cell r="AJ28">
            <v>-243.66400000000002</v>
          </cell>
          <cell r="AK28">
            <v>-263.66399999999999</v>
          </cell>
        </row>
        <row r="29">
          <cell r="A29" t="str">
            <v>GAS1</v>
          </cell>
          <cell r="B29" t="str">
            <v>Cost of gas adj</v>
          </cell>
          <cell r="R29">
            <v>0</v>
          </cell>
          <cell r="U29" t="str">
            <v>GAS1</v>
          </cell>
          <cell r="V29" t="str">
            <v>Cost of gas adj</v>
          </cell>
          <cell r="Z29">
            <v>0</v>
          </cell>
          <cell r="AA29">
            <v>0</v>
          </cell>
          <cell r="AB29">
            <v>0</v>
          </cell>
          <cell r="AC29">
            <v>0</v>
          </cell>
          <cell r="AD29">
            <v>0</v>
          </cell>
          <cell r="AE29">
            <v>0</v>
          </cell>
          <cell r="AF29">
            <v>0</v>
          </cell>
          <cell r="AG29">
            <v>0</v>
          </cell>
          <cell r="AH29">
            <v>0</v>
          </cell>
          <cell r="AI29">
            <v>0</v>
          </cell>
          <cell r="AJ29">
            <v>0</v>
          </cell>
          <cell r="AK29">
            <v>0</v>
          </cell>
        </row>
        <row r="30">
          <cell r="A30" t="str">
            <v>JS35</v>
          </cell>
          <cell r="B30" t="str">
            <v>BG LNG Serv</v>
          </cell>
          <cell r="F30">
            <v>0</v>
          </cell>
          <cell r="G30">
            <v>0</v>
          </cell>
          <cell r="H30">
            <v>0</v>
          </cell>
          <cell r="I30">
            <v>0</v>
          </cell>
          <cell r="J30">
            <v>0</v>
          </cell>
          <cell r="K30">
            <v>214.69700000000103</v>
          </cell>
          <cell r="L30">
            <v>0</v>
          </cell>
          <cell r="M30">
            <v>0</v>
          </cell>
          <cell r="N30">
            <v>0</v>
          </cell>
          <cell r="O30">
            <v>0</v>
          </cell>
          <cell r="P30">
            <v>0</v>
          </cell>
          <cell r="Q30">
            <v>0</v>
          </cell>
          <cell r="R30">
            <v>214.69700000000103</v>
          </cell>
          <cell r="U30" t="str">
            <v>JS35</v>
          </cell>
          <cell r="V30" t="str">
            <v>BG LNG Serv</v>
          </cell>
          <cell r="Z30">
            <v>0</v>
          </cell>
          <cell r="AA30">
            <v>0</v>
          </cell>
          <cell r="AB30">
            <v>0</v>
          </cell>
          <cell r="AC30">
            <v>0</v>
          </cell>
          <cell r="AD30">
            <v>0</v>
          </cell>
          <cell r="AE30">
            <v>214.69700000000103</v>
          </cell>
          <cell r="AF30">
            <v>214.69700000000103</v>
          </cell>
          <cell r="AG30">
            <v>214.69700000000103</v>
          </cell>
          <cell r="AH30">
            <v>214.69700000000103</v>
          </cell>
          <cell r="AI30">
            <v>214.69700000000103</v>
          </cell>
          <cell r="AJ30">
            <v>214.69700000000103</v>
          </cell>
          <cell r="AK30">
            <v>214.69700000000103</v>
          </cell>
        </row>
        <row r="31">
          <cell r="A31" t="str">
            <v>FCGNBR</v>
          </cell>
          <cell r="B31" t="str">
            <v>Brasil NGV</v>
          </cell>
          <cell r="F31">
            <v>0</v>
          </cell>
          <cell r="G31">
            <v>0</v>
          </cell>
          <cell r="H31">
            <v>0</v>
          </cell>
          <cell r="I31">
            <v>0</v>
          </cell>
          <cell r="J31">
            <v>0</v>
          </cell>
          <cell r="K31">
            <v>-261.12903225806446</v>
          </cell>
          <cell r="L31">
            <v>-108.57575757575756</v>
          </cell>
          <cell r="M31">
            <v>-155.54545454545456</v>
          </cell>
          <cell r="N31">
            <v>-128.030303030303</v>
          </cell>
          <cell r="O31">
            <v>-124.60606060606059</v>
          </cell>
          <cell r="P31">
            <v>-94.606060606060595</v>
          </cell>
          <cell r="Q31">
            <v>-62.424242424242422</v>
          </cell>
          <cell r="R31">
            <v>-934.91691104594327</v>
          </cell>
          <cell r="U31" t="str">
            <v>FCGNBR</v>
          </cell>
          <cell r="V31" t="str">
            <v>Brasil NGV</v>
          </cell>
          <cell r="Z31">
            <v>0</v>
          </cell>
          <cell r="AA31">
            <v>0</v>
          </cell>
          <cell r="AB31">
            <v>0</v>
          </cell>
          <cell r="AC31">
            <v>0</v>
          </cell>
          <cell r="AD31">
            <v>0</v>
          </cell>
          <cell r="AE31">
            <v>-261.12903225806446</v>
          </cell>
          <cell r="AF31">
            <v>-369.70478983382202</v>
          </cell>
          <cell r="AG31">
            <v>-525.25024437927664</v>
          </cell>
          <cell r="AH31">
            <v>-653.28054740957964</v>
          </cell>
          <cell r="AI31">
            <v>-777.88660801564026</v>
          </cell>
          <cell r="AJ31">
            <v>-872.49266862170089</v>
          </cell>
          <cell r="AK31">
            <v>-934.91691104594327</v>
          </cell>
        </row>
        <row r="32">
          <cell r="A32" t="str">
            <v>BRAST</v>
          </cell>
          <cell r="B32" t="str">
            <v>Brasil Telecom</v>
          </cell>
          <cell r="F32">
            <v>0</v>
          </cell>
          <cell r="G32">
            <v>0</v>
          </cell>
          <cell r="H32">
            <v>0</v>
          </cell>
          <cell r="I32">
            <v>0</v>
          </cell>
          <cell r="J32">
            <v>0</v>
          </cell>
          <cell r="K32">
            <v>0</v>
          </cell>
          <cell r="L32">
            <v>0</v>
          </cell>
          <cell r="M32">
            <v>0</v>
          </cell>
          <cell r="N32">
            <v>-2.0833333333333335</v>
          </cell>
          <cell r="O32">
            <v>-14.583333333333334</v>
          </cell>
          <cell r="P32">
            <v>-31.25</v>
          </cell>
          <cell r="Q32">
            <v>-39.583333333333336</v>
          </cell>
          <cell r="R32">
            <v>-87.5</v>
          </cell>
          <cell r="U32" t="str">
            <v>BRAST</v>
          </cell>
          <cell r="V32" t="str">
            <v>Brasil Telecom</v>
          </cell>
          <cell r="Z32">
            <v>0</v>
          </cell>
          <cell r="AA32">
            <v>0</v>
          </cell>
          <cell r="AB32">
            <v>0</v>
          </cell>
          <cell r="AC32">
            <v>0</v>
          </cell>
          <cell r="AD32">
            <v>0</v>
          </cell>
          <cell r="AE32">
            <v>0</v>
          </cell>
          <cell r="AF32">
            <v>0</v>
          </cell>
          <cell r="AG32">
            <v>0</v>
          </cell>
          <cell r="AH32">
            <v>-2.0833333333333335</v>
          </cell>
          <cell r="AI32">
            <v>-16.666666666666668</v>
          </cell>
          <cell r="AJ32">
            <v>-47.916666666666671</v>
          </cell>
          <cell r="AK32">
            <v>-87.5</v>
          </cell>
        </row>
        <row r="33">
          <cell r="A33" t="str">
            <v>Tang</v>
          </cell>
          <cell r="B33" t="str">
            <v>Tanguh - Indonesia</v>
          </cell>
          <cell r="F33">
            <v>0</v>
          </cell>
          <cell r="G33">
            <v>0</v>
          </cell>
          <cell r="H33">
            <v>0</v>
          </cell>
          <cell r="I33">
            <v>0</v>
          </cell>
          <cell r="J33">
            <v>0</v>
          </cell>
          <cell r="K33">
            <v>-6.0480696396743951</v>
          </cell>
          <cell r="L33">
            <v>-1.6071037698825421</v>
          </cell>
          <cell r="M33">
            <v>-1.7851347601654197</v>
          </cell>
          <cell r="N33">
            <v>-1.3665410320587625</v>
          </cell>
          <cell r="O33">
            <v>-1.4760638482435979</v>
          </cell>
          <cell r="P33">
            <v>-1.370728889461077</v>
          </cell>
          <cell r="Q33">
            <v>-1.2938282964265682</v>
          </cell>
          <cell r="R33">
            <v>-14.947470235912363</v>
          </cell>
          <cell r="U33" t="str">
            <v>Tang</v>
          </cell>
          <cell r="V33" t="str">
            <v>Tanguh - Indonesia</v>
          </cell>
          <cell r="Z33">
            <v>0</v>
          </cell>
          <cell r="AA33">
            <v>0</v>
          </cell>
          <cell r="AB33">
            <v>0</v>
          </cell>
          <cell r="AC33">
            <v>0</v>
          </cell>
          <cell r="AD33">
            <v>0</v>
          </cell>
          <cell r="AE33">
            <v>-6.0480696396743951</v>
          </cell>
          <cell r="AF33">
            <v>-7.6551734095569373</v>
          </cell>
          <cell r="AG33">
            <v>-9.440308169722357</v>
          </cell>
          <cell r="AH33">
            <v>-10.80684920178112</v>
          </cell>
          <cell r="AI33">
            <v>-12.282913050024717</v>
          </cell>
          <cell r="AJ33">
            <v>-13.653641939485794</v>
          </cell>
          <cell r="AK33">
            <v>-14.947470235912363</v>
          </cell>
        </row>
        <row r="34">
          <cell r="A34" t="str">
            <v>WING</v>
          </cell>
          <cell r="B34" t="str">
            <v>Wingas &amp; Frigg/UK Europe</v>
          </cell>
          <cell r="F34">
            <v>0</v>
          </cell>
          <cell r="G34">
            <v>0</v>
          </cell>
          <cell r="H34">
            <v>0</v>
          </cell>
          <cell r="I34">
            <v>0</v>
          </cell>
          <cell r="J34">
            <v>0</v>
          </cell>
          <cell r="K34">
            <v>9830.9701000000005</v>
          </cell>
          <cell r="L34">
            <v>-150.01774058572462</v>
          </cell>
          <cell r="M34">
            <v>-181.94204465273145</v>
          </cell>
          <cell r="N34">
            <v>-209.03759795353466</v>
          </cell>
          <cell r="O34">
            <v>-1263.6005619562607</v>
          </cell>
          <cell r="P34">
            <v>-941.70040983132037</v>
          </cell>
          <cell r="Q34">
            <v>-988.51368176530161</v>
          </cell>
          <cell r="R34">
            <v>6096.1580632551277</v>
          </cell>
          <cell r="U34" t="str">
            <v>WING</v>
          </cell>
          <cell r="V34" t="str">
            <v>Wingas &amp; Frigg/UK Europe</v>
          </cell>
          <cell r="Z34">
            <v>0</v>
          </cell>
          <cell r="AA34">
            <v>0</v>
          </cell>
          <cell r="AB34">
            <v>0</v>
          </cell>
          <cell r="AC34">
            <v>0</v>
          </cell>
          <cell r="AD34">
            <v>0</v>
          </cell>
          <cell r="AE34">
            <v>9830.9701000000005</v>
          </cell>
          <cell r="AF34">
            <v>9680.9523594142756</v>
          </cell>
          <cell r="AG34">
            <v>9499.0103147615446</v>
          </cell>
          <cell r="AH34">
            <v>9289.9727168080099</v>
          </cell>
          <cell r="AI34">
            <v>8026.3721548517497</v>
          </cell>
          <cell r="AJ34">
            <v>7084.6717450204296</v>
          </cell>
          <cell r="AK34">
            <v>6096.1580632551277</v>
          </cell>
        </row>
        <row r="35">
          <cell r="R35">
            <v>0</v>
          </cell>
          <cell r="U35">
            <v>0</v>
          </cell>
          <cell r="V35">
            <v>0</v>
          </cell>
          <cell r="Z35">
            <v>0</v>
          </cell>
          <cell r="AA35">
            <v>0</v>
          </cell>
          <cell r="AB35">
            <v>0</v>
          </cell>
          <cell r="AC35">
            <v>0</v>
          </cell>
          <cell r="AD35">
            <v>0</v>
          </cell>
          <cell r="AE35">
            <v>0</v>
          </cell>
          <cell r="AF35">
            <v>0</v>
          </cell>
          <cell r="AG35">
            <v>0</v>
          </cell>
          <cell r="AH35">
            <v>0</v>
          </cell>
          <cell r="AI35">
            <v>0</v>
          </cell>
          <cell r="AJ35">
            <v>0</v>
          </cell>
          <cell r="AK35">
            <v>0</v>
          </cell>
        </row>
        <row r="36">
          <cell r="B36" t="str">
            <v>Total Subsidiaries - Operating Profit</v>
          </cell>
          <cell r="F36">
            <v>0</v>
          </cell>
          <cell r="G36">
            <v>0</v>
          </cell>
          <cell r="H36">
            <v>0</v>
          </cell>
          <cell r="I36">
            <v>0</v>
          </cell>
          <cell r="J36">
            <v>0</v>
          </cell>
          <cell r="K36">
            <v>67262.035922491734</v>
          </cell>
          <cell r="L36">
            <v>15095.786962310551</v>
          </cell>
          <cell r="M36">
            <v>18570.901056711573</v>
          </cell>
          <cell r="N36">
            <v>20244.837576714177</v>
          </cell>
          <cell r="O36">
            <v>10413.636577062254</v>
          </cell>
          <cell r="P36">
            <v>8883.6614735008916</v>
          </cell>
          <cell r="Q36">
            <v>6609.2585486606413</v>
          </cell>
          <cell r="R36">
            <v>147080.11811745181</v>
          </cell>
          <cell r="U36">
            <v>0</v>
          </cell>
          <cell r="V36" t="str">
            <v>Total Subsidiaries - Operating Profit</v>
          </cell>
          <cell r="Z36">
            <v>0</v>
          </cell>
          <cell r="AA36">
            <v>0</v>
          </cell>
          <cell r="AB36">
            <v>0</v>
          </cell>
          <cell r="AC36">
            <v>0</v>
          </cell>
          <cell r="AD36">
            <v>0</v>
          </cell>
          <cell r="AE36">
            <v>67262.035922491734</v>
          </cell>
          <cell r="AF36">
            <v>82357.822884802285</v>
          </cell>
          <cell r="AG36">
            <v>100928.72394151386</v>
          </cell>
          <cell r="AH36">
            <v>121173.56151822803</v>
          </cell>
          <cell r="AI36">
            <v>131587.19809529028</v>
          </cell>
          <cell r="AJ36">
            <v>140470.85956879117</v>
          </cell>
          <cell r="AK36">
            <v>147080.11811745181</v>
          </cell>
        </row>
        <row r="37">
          <cell r="U37">
            <v>0</v>
          </cell>
          <cell r="V37">
            <v>0</v>
          </cell>
          <cell r="Z37">
            <v>0</v>
          </cell>
          <cell r="AA37">
            <v>0</v>
          </cell>
          <cell r="AB37">
            <v>0</v>
          </cell>
          <cell r="AC37">
            <v>0</v>
          </cell>
          <cell r="AD37">
            <v>0</v>
          </cell>
          <cell r="AE37">
            <v>0</v>
          </cell>
          <cell r="AF37">
            <v>0</v>
          </cell>
          <cell r="AG37">
            <v>0</v>
          </cell>
          <cell r="AH37">
            <v>0</v>
          </cell>
          <cell r="AI37">
            <v>0</v>
          </cell>
          <cell r="AJ37">
            <v>0</v>
          </cell>
          <cell r="AK37">
            <v>0</v>
          </cell>
        </row>
        <row r="38">
          <cell r="B38" t="str">
            <v>Other Operating Costs</v>
          </cell>
          <cell r="U38">
            <v>0</v>
          </cell>
          <cell r="V38" t="str">
            <v>Other Operating Costs</v>
          </cell>
          <cell r="Z38">
            <v>0</v>
          </cell>
          <cell r="AA38">
            <v>0</v>
          </cell>
          <cell r="AB38">
            <v>0</v>
          </cell>
          <cell r="AC38">
            <v>0</v>
          </cell>
          <cell r="AD38">
            <v>0</v>
          </cell>
          <cell r="AE38">
            <v>0</v>
          </cell>
          <cell r="AF38">
            <v>0</v>
          </cell>
          <cell r="AG38">
            <v>0</v>
          </cell>
          <cell r="AH38">
            <v>0</v>
          </cell>
          <cell r="AI38">
            <v>0</v>
          </cell>
          <cell r="AJ38">
            <v>0</v>
          </cell>
          <cell r="AK38">
            <v>0</v>
          </cell>
        </row>
        <row r="39">
          <cell r="B39" t="str">
            <v>Business Development</v>
          </cell>
          <cell r="F39">
            <v>0</v>
          </cell>
          <cell r="G39">
            <v>0</v>
          </cell>
          <cell r="H39">
            <v>0</v>
          </cell>
          <cell r="I39">
            <v>0</v>
          </cell>
          <cell r="J39">
            <v>0</v>
          </cell>
          <cell r="K39">
            <v>-17413.135709973911</v>
          </cell>
          <cell r="L39">
            <v>-9345.9137480501849</v>
          </cell>
          <cell r="M39">
            <v>-5951.3688789560774</v>
          </cell>
          <cell r="N39">
            <v>-8443.5536397847154</v>
          </cell>
          <cell r="O39">
            <v>-4506.910739904557</v>
          </cell>
          <cell r="P39">
            <v>-4141.4181975011234</v>
          </cell>
          <cell r="Q39">
            <v>-4817.6880692293789</v>
          </cell>
          <cell r="R39">
            <v>-54619.98898339994</v>
          </cell>
          <cell r="U39">
            <v>0</v>
          </cell>
          <cell r="V39" t="str">
            <v>Business Development</v>
          </cell>
          <cell r="Z39">
            <v>0</v>
          </cell>
          <cell r="AA39">
            <v>0</v>
          </cell>
          <cell r="AB39">
            <v>0</v>
          </cell>
          <cell r="AC39">
            <v>0</v>
          </cell>
          <cell r="AD39">
            <v>0</v>
          </cell>
          <cell r="AE39">
            <v>-17413.135709973911</v>
          </cell>
          <cell r="AF39">
            <v>-26759.049458024096</v>
          </cell>
          <cell r="AG39">
            <v>-32710.418336980172</v>
          </cell>
          <cell r="AH39">
            <v>-41153.971976764886</v>
          </cell>
          <cell r="AI39">
            <v>-45660.882716669439</v>
          </cell>
          <cell r="AJ39">
            <v>-49802.300914170562</v>
          </cell>
          <cell r="AK39">
            <v>-54619.98898339994</v>
          </cell>
        </row>
        <row r="40">
          <cell r="B40" t="str">
            <v>Asset Management</v>
          </cell>
          <cell r="F40">
            <v>0</v>
          </cell>
          <cell r="G40">
            <v>0</v>
          </cell>
          <cell r="H40">
            <v>0</v>
          </cell>
          <cell r="I40">
            <v>0</v>
          </cell>
          <cell r="J40">
            <v>0</v>
          </cell>
          <cell r="K40">
            <v>-7340.6143487639929</v>
          </cell>
          <cell r="L40">
            <v>-1925.7841218078711</v>
          </cell>
          <cell r="M40">
            <v>-3059.5800448112677</v>
          </cell>
          <cell r="N40">
            <v>-1440.1132237764132</v>
          </cell>
          <cell r="O40">
            <v>-4048.7031946688007</v>
          </cell>
          <cell r="P40">
            <v>-4181.2713542365054</v>
          </cell>
          <cell r="Q40">
            <v>-4617.6772994387156</v>
          </cell>
          <cell r="R40">
            <v>-26613.743587503581</v>
          </cell>
          <cell r="U40">
            <v>0</v>
          </cell>
          <cell r="V40" t="str">
            <v>Asset Management</v>
          </cell>
          <cell r="Z40">
            <v>0</v>
          </cell>
          <cell r="AA40">
            <v>0</v>
          </cell>
          <cell r="AB40">
            <v>0</v>
          </cell>
          <cell r="AC40">
            <v>0</v>
          </cell>
          <cell r="AD40">
            <v>0</v>
          </cell>
          <cell r="AE40">
            <v>-7340.6143487639929</v>
          </cell>
          <cell r="AF40">
            <v>-9266.3984705718649</v>
          </cell>
          <cell r="AG40">
            <v>-12325.978515383133</v>
          </cell>
          <cell r="AH40">
            <v>-13766.091739159547</v>
          </cell>
          <cell r="AI40">
            <v>-17814.794933828347</v>
          </cell>
          <cell r="AJ40">
            <v>-21996.066288064852</v>
          </cell>
          <cell r="AK40">
            <v>-26613.743587503566</v>
          </cell>
        </row>
        <row r="41">
          <cell r="B41" t="str">
            <v>Overheads</v>
          </cell>
          <cell r="U41">
            <v>0</v>
          </cell>
          <cell r="V41" t="str">
            <v>Overheads</v>
          </cell>
          <cell r="Z41">
            <v>0</v>
          </cell>
          <cell r="AA41">
            <v>0</v>
          </cell>
          <cell r="AB41">
            <v>0</v>
          </cell>
          <cell r="AC41">
            <v>0</v>
          </cell>
          <cell r="AD41">
            <v>0</v>
          </cell>
          <cell r="AE41">
            <v>0</v>
          </cell>
          <cell r="AF41">
            <v>0</v>
          </cell>
          <cell r="AG41">
            <v>0</v>
          </cell>
          <cell r="AH41">
            <v>0</v>
          </cell>
          <cell r="AI41">
            <v>0</v>
          </cell>
          <cell r="AJ41">
            <v>0</v>
          </cell>
          <cell r="AK41">
            <v>0</v>
          </cell>
        </row>
        <row r="42">
          <cell r="U42">
            <v>0</v>
          </cell>
          <cell r="V42">
            <v>0</v>
          </cell>
          <cell r="Z42">
            <v>0</v>
          </cell>
          <cell r="AA42">
            <v>0</v>
          </cell>
          <cell r="AB42">
            <v>0</v>
          </cell>
          <cell r="AC42">
            <v>0</v>
          </cell>
          <cell r="AD42">
            <v>0</v>
          </cell>
          <cell r="AE42">
            <v>0</v>
          </cell>
          <cell r="AF42">
            <v>0</v>
          </cell>
          <cell r="AG42">
            <v>0</v>
          </cell>
          <cell r="AH42">
            <v>0</v>
          </cell>
          <cell r="AI42">
            <v>0</v>
          </cell>
          <cell r="AJ42">
            <v>0</v>
          </cell>
          <cell r="AK42">
            <v>0</v>
          </cell>
        </row>
        <row r="43">
          <cell r="B43" t="str">
            <v>Total Other Operating Costs</v>
          </cell>
          <cell r="F43">
            <v>0</v>
          </cell>
          <cell r="G43">
            <v>0</v>
          </cell>
          <cell r="H43">
            <v>0</v>
          </cell>
          <cell r="I43">
            <v>0</v>
          </cell>
          <cell r="J43">
            <v>0</v>
          </cell>
          <cell r="K43">
            <v>-24753.750058737904</v>
          </cell>
          <cell r="L43">
            <v>-11271.697869858057</v>
          </cell>
          <cell r="M43">
            <v>-9010.9489237673442</v>
          </cell>
          <cell r="N43">
            <v>-9883.6668635611277</v>
          </cell>
          <cell r="O43">
            <v>-8555.6139345733573</v>
          </cell>
          <cell r="P43">
            <v>-8322.6895517376288</v>
          </cell>
          <cell r="Q43">
            <v>-9435.3653686680955</v>
          </cell>
          <cell r="R43">
            <v>-81233.732570903507</v>
          </cell>
          <cell r="U43">
            <v>0</v>
          </cell>
          <cell r="V43" t="str">
            <v>Total Other Operating Costs</v>
          </cell>
          <cell r="Z43">
            <v>0</v>
          </cell>
          <cell r="AA43">
            <v>0</v>
          </cell>
          <cell r="AB43">
            <v>0</v>
          </cell>
          <cell r="AC43">
            <v>0</v>
          </cell>
          <cell r="AD43">
            <v>0</v>
          </cell>
          <cell r="AE43">
            <v>-24753.750058737904</v>
          </cell>
          <cell r="AF43">
            <v>-36025.447928595961</v>
          </cell>
          <cell r="AG43">
            <v>-45036.396852363308</v>
          </cell>
          <cell r="AH43">
            <v>-54920.063715924436</v>
          </cell>
          <cell r="AI43">
            <v>-63475.67765049779</v>
          </cell>
          <cell r="AJ43">
            <v>-71798.367202235415</v>
          </cell>
          <cell r="AK43">
            <v>-81233.732570903507</v>
          </cell>
        </row>
        <row r="44">
          <cell r="U44">
            <v>0</v>
          </cell>
          <cell r="V44">
            <v>0</v>
          </cell>
          <cell r="Z44">
            <v>0</v>
          </cell>
          <cell r="AA44">
            <v>0</v>
          </cell>
          <cell r="AB44">
            <v>0</v>
          </cell>
          <cell r="AC44">
            <v>0</v>
          </cell>
          <cell r="AD44">
            <v>0</v>
          </cell>
          <cell r="AE44">
            <v>0</v>
          </cell>
          <cell r="AF44">
            <v>0</v>
          </cell>
          <cell r="AG44">
            <v>0</v>
          </cell>
          <cell r="AH44">
            <v>0</v>
          </cell>
          <cell r="AI44">
            <v>0</v>
          </cell>
          <cell r="AJ44">
            <v>0</v>
          </cell>
          <cell r="AK44">
            <v>0</v>
          </cell>
        </row>
        <row r="45">
          <cell r="B45" t="str">
            <v>Operating Profit : Group</v>
          </cell>
          <cell r="F45">
            <v>0</v>
          </cell>
          <cell r="G45">
            <v>0</v>
          </cell>
          <cell r="H45">
            <v>0</v>
          </cell>
          <cell r="I45">
            <v>0</v>
          </cell>
          <cell r="J45">
            <v>0</v>
          </cell>
          <cell r="K45">
            <v>42508.28586375383</v>
          </cell>
          <cell r="L45">
            <v>3824.0890924524938</v>
          </cell>
          <cell r="M45">
            <v>9559.9521329442287</v>
          </cell>
          <cell r="N45">
            <v>10361.170713153049</v>
          </cell>
          <cell r="O45">
            <v>1858.022642488897</v>
          </cell>
          <cell r="P45">
            <v>560.9719217632628</v>
          </cell>
          <cell r="Q45">
            <v>-2826.1068200074542</v>
          </cell>
          <cell r="R45">
            <v>65846.385546548321</v>
          </cell>
          <cell r="U45">
            <v>0</v>
          </cell>
          <cell r="V45" t="str">
            <v>Operating Profit : Group</v>
          </cell>
          <cell r="Z45">
            <v>0</v>
          </cell>
          <cell r="AA45">
            <v>0</v>
          </cell>
          <cell r="AB45">
            <v>0</v>
          </cell>
          <cell r="AC45">
            <v>0</v>
          </cell>
          <cell r="AD45">
            <v>0</v>
          </cell>
          <cell r="AE45">
            <v>42508.28586375383</v>
          </cell>
          <cell r="AF45">
            <v>46332.374956206324</v>
          </cell>
          <cell r="AG45">
            <v>55892.327089150553</v>
          </cell>
          <cell r="AH45">
            <v>66253.497802303609</v>
          </cell>
          <cell r="AI45">
            <v>68111.520444792506</v>
          </cell>
          <cell r="AJ45">
            <v>68672.492366555773</v>
          </cell>
          <cell r="AK45">
            <v>65846.385546548321</v>
          </cell>
        </row>
        <row r="46">
          <cell r="U46">
            <v>0</v>
          </cell>
          <cell r="V46">
            <v>0</v>
          </cell>
          <cell r="Z46">
            <v>0</v>
          </cell>
          <cell r="AA46">
            <v>0</v>
          </cell>
          <cell r="AB46">
            <v>0</v>
          </cell>
          <cell r="AC46">
            <v>0</v>
          </cell>
          <cell r="AD46">
            <v>0</v>
          </cell>
          <cell r="AE46">
            <v>0</v>
          </cell>
          <cell r="AF46">
            <v>0</v>
          </cell>
          <cell r="AG46">
            <v>0</v>
          </cell>
          <cell r="AH46">
            <v>0</v>
          </cell>
          <cell r="AI46">
            <v>0</v>
          </cell>
          <cell r="AJ46">
            <v>0</v>
          </cell>
          <cell r="AK46">
            <v>0</v>
          </cell>
        </row>
        <row r="47">
          <cell r="B47" t="str">
            <v>Associates &amp; Joint Ventures</v>
          </cell>
          <cell r="U47">
            <v>0</v>
          </cell>
          <cell r="V47" t="str">
            <v>Associates &amp; Joint Ventures</v>
          </cell>
          <cell r="Z47">
            <v>0</v>
          </cell>
          <cell r="AA47">
            <v>0</v>
          </cell>
          <cell r="AB47">
            <v>0</v>
          </cell>
          <cell r="AC47">
            <v>0</v>
          </cell>
          <cell r="AD47">
            <v>0</v>
          </cell>
          <cell r="AE47">
            <v>0</v>
          </cell>
          <cell r="AF47">
            <v>0</v>
          </cell>
          <cell r="AG47">
            <v>0</v>
          </cell>
          <cell r="AH47">
            <v>0</v>
          </cell>
          <cell r="AI47">
            <v>0</v>
          </cell>
          <cell r="AJ47">
            <v>0</v>
          </cell>
          <cell r="AK47">
            <v>0</v>
          </cell>
        </row>
        <row r="48">
          <cell r="A48" t="str">
            <v>JANVGCSTAT</v>
          </cell>
          <cell r="B48" t="str">
            <v>NVGC</v>
          </cell>
          <cell r="F48">
            <v>0</v>
          </cell>
          <cell r="G48">
            <v>0</v>
          </cell>
          <cell r="H48">
            <v>0</v>
          </cell>
          <cell r="I48">
            <v>0</v>
          </cell>
          <cell r="J48">
            <v>0</v>
          </cell>
          <cell r="K48">
            <v>612.25082386363636</v>
          </cell>
          <cell r="L48">
            <v>-75.329288030709733</v>
          </cell>
          <cell r="M48">
            <v>-67.212057822376408</v>
          </cell>
          <cell r="N48">
            <v>254.77311021282614</v>
          </cell>
          <cell r="O48">
            <v>-67.282625530709737</v>
          </cell>
          <cell r="P48">
            <v>-66.109730739043059</v>
          </cell>
          <cell r="Q48">
            <v>236.03976011762336</v>
          </cell>
          <cell r="R48">
            <v>827.12999207124687</v>
          </cell>
          <cell r="U48" t="str">
            <v>JANVGCSTAT</v>
          </cell>
          <cell r="V48" t="str">
            <v>NVGC</v>
          </cell>
          <cell r="Z48">
            <v>0</v>
          </cell>
          <cell r="AA48">
            <v>0</v>
          </cell>
          <cell r="AB48">
            <v>0</v>
          </cell>
          <cell r="AC48">
            <v>0</v>
          </cell>
          <cell r="AD48">
            <v>0</v>
          </cell>
          <cell r="AE48">
            <v>612.25082386363636</v>
          </cell>
          <cell r="AF48">
            <v>536.92153583292657</v>
          </cell>
          <cell r="AG48">
            <v>469.70947801055013</v>
          </cell>
          <cell r="AH48">
            <v>724.4825882233763</v>
          </cell>
          <cell r="AI48">
            <v>657.19996269266653</v>
          </cell>
          <cell r="AJ48">
            <v>591.09023195362352</v>
          </cell>
          <cell r="AK48">
            <v>827.12999207124687</v>
          </cell>
        </row>
        <row r="49">
          <cell r="A49" t="str">
            <v>JA24</v>
          </cell>
          <cell r="B49" t="str">
            <v xml:space="preserve">Premier Transco </v>
          </cell>
          <cell r="F49">
            <v>0</v>
          </cell>
          <cell r="G49">
            <v>0</v>
          </cell>
          <cell r="H49">
            <v>0</v>
          </cell>
          <cell r="I49">
            <v>0</v>
          </cell>
          <cell r="J49">
            <v>0</v>
          </cell>
          <cell r="K49">
            <v>2411</v>
          </cell>
          <cell r="L49">
            <v>370.16666666666669</v>
          </cell>
          <cell r="M49">
            <v>324.66666666666669</v>
          </cell>
          <cell r="N49">
            <v>316.16666666666669</v>
          </cell>
          <cell r="O49">
            <v>320.66666666666669</v>
          </cell>
          <cell r="P49">
            <v>360.66666666666669</v>
          </cell>
          <cell r="Q49">
            <v>382.66666666666669</v>
          </cell>
          <cell r="R49">
            <v>4486</v>
          </cell>
          <cell r="U49" t="str">
            <v>JA24</v>
          </cell>
          <cell r="V49" t="str">
            <v xml:space="preserve">Premier Transco </v>
          </cell>
          <cell r="Z49">
            <v>0</v>
          </cell>
          <cell r="AA49">
            <v>0</v>
          </cell>
          <cell r="AB49">
            <v>0</v>
          </cell>
          <cell r="AC49">
            <v>0</v>
          </cell>
          <cell r="AD49">
            <v>0</v>
          </cell>
          <cell r="AE49">
            <v>2411</v>
          </cell>
          <cell r="AF49">
            <v>2781.1666666666665</v>
          </cell>
          <cell r="AG49">
            <v>3105.833333333333</v>
          </cell>
          <cell r="AH49">
            <v>3421.9999999999995</v>
          </cell>
          <cell r="AI49">
            <v>3742.6666666666661</v>
          </cell>
          <cell r="AJ49">
            <v>4103.333333333333</v>
          </cell>
          <cell r="AK49">
            <v>4486</v>
          </cell>
        </row>
        <row r="50">
          <cell r="A50" t="str">
            <v>JAAUTOGAS</v>
          </cell>
          <cell r="B50" t="str">
            <v>Egypt Autogas</v>
          </cell>
          <cell r="F50">
            <v>0</v>
          </cell>
          <cell r="G50">
            <v>0</v>
          </cell>
          <cell r="H50">
            <v>0</v>
          </cell>
          <cell r="I50">
            <v>0</v>
          </cell>
          <cell r="J50">
            <v>0</v>
          </cell>
          <cell r="K50">
            <v>-13.064228727272727</v>
          </cell>
          <cell r="L50">
            <v>-15.381262500000004</v>
          </cell>
          <cell r="M50">
            <v>0</v>
          </cell>
          <cell r="N50">
            <v>0</v>
          </cell>
          <cell r="O50">
            <v>0</v>
          </cell>
          <cell r="P50">
            <v>0</v>
          </cell>
          <cell r="Q50">
            <v>0</v>
          </cell>
          <cell r="R50">
            <v>-28.445491227272733</v>
          </cell>
          <cell r="U50" t="str">
            <v>JAAUTOGAS</v>
          </cell>
          <cell r="V50" t="str">
            <v>Egypt Autogas</v>
          </cell>
          <cell r="Z50">
            <v>0</v>
          </cell>
          <cell r="AA50">
            <v>0</v>
          </cell>
          <cell r="AB50">
            <v>0</v>
          </cell>
          <cell r="AC50">
            <v>0</v>
          </cell>
          <cell r="AD50">
            <v>0</v>
          </cell>
          <cell r="AE50">
            <v>-13.064228727272727</v>
          </cell>
          <cell r="AF50">
            <v>-28.445491227272733</v>
          </cell>
          <cell r="AG50">
            <v>-28.445491227272733</v>
          </cell>
          <cell r="AH50">
            <v>-28.445491227272733</v>
          </cell>
          <cell r="AI50">
            <v>-28.445491227272733</v>
          </cell>
          <cell r="AJ50">
            <v>-28.445491227272733</v>
          </cell>
          <cell r="AK50">
            <v>-28.445491227272733</v>
          </cell>
        </row>
        <row r="51">
          <cell r="A51" t="str">
            <v>JA12</v>
          </cell>
          <cell r="B51" t="str">
            <v>Genting Sanyen Power</v>
          </cell>
          <cell r="F51">
            <v>0</v>
          </cell>
          <cell r="G51">
            <v>0</v>
          </cell>
          <cell r="H51">
            <v>0</v>
          </cell>
          <cell r="I51">
            <v>0</v>
          </cell>
          <cell r="J51">
            <v>0</v>
          </cell>
          <cell r="K51">
            <v>5365.3649635036491</v>
          </cell>
          <cell r="L51">
            <v>941.17757009345792</v>
          </cell>
          <cell r="M51">
            <v>941.17757009345792</v>
          </cell>
          <cell r="N51">
            <v>1066.1775700934579</v>
          </cell>
          <cell r="O51">
            <v>1066.1775700934579</v>
          </cell>
          <cell r="P51">
            <v>1066.1775700934579</v>
          </cell>
          <cell r="Q51">
            <v>1066.1775700934579</v>
          </cell>
          <cell r="R51">
            <v>11512.430384064395</v>
          </cell>
          <cell r="U51" t="str">
            <v>JA12</v>
          </cell>
          <cell r="V51" t="str">
            <v>Genting Sanyen Power</v>
          </cell>
          <cell r="Z51">
            <v>0</v>
          </cell>
          <cell r="AA51">
            <v>0</v>
          </cell>
          <cell r="AB51">
            <v>0</v>
          </cell>
          <cell r="AC51">
            <v>0</v>
          </cell>
          <cell r="AD51">
            <v>0</v>
          </cell>
          <cell r="AE51">
            <v>5365.3649635036491</v>
          </cell>
          <cell r="AF51">
            <v>6306.5425335971067</v>
          </cell>
          <cell r="AG51">
            <v>7247.7201036905644</v>
          </cell>
          <cell r="AH51">
            <v>8313.8976737840221</v>
          </cell>
          <cell r="AI51">
            <v>9380.0752438774798</v>
          </cell>
          <cell r="AJ51">
            <v>10446.252813970937</v>
          </cell>
          <cell r="AK51">
            <v>11512.430384064395</v>
          </cell>
        </row>
        <row r="52">
          <cell r="A52" t="str">
            <v>JAPIPAVAV</v>
          </cell>
          <cell r="B52" t="str">
            <v>Gujarat Pipavav LNG</v>
          </cell>
          <cell r="F52">
            <v>0</v>
          </cell>
          <cell r="G52">
            <v>0</v>
          </cell>
          <cell r="H52">
            <v>0</v>
          </cell>
          <cell r="I52">
            <v>0</v>
          </cell>
          <cell r="J52">
            <v>0</v>
          </cell>
          <cell r="K52">
            <v>0</v>
          </cell>
          <cell r="L52">
            <v>0</v>
          </cell>
          <cell r="M52">
            <v>0</v>
          </cell>
          <cell r="N52">
            <v>-13.3</v>
          </cell>
          <cell r="O52">
            <v>-31.750000000000004</v>
          </cell>
          <cell r="P52">
            <v>-31.750000000000004</v>
          </cell>
          <cell r="Q52">
            <v>-31.750000000000004</v>
          </cell>
          <cell r="R52">
            <v>-108.55000000000001</v>
          </cell>
          <cell r="U52" t="str">
            <v>JAPIPAVAV</v>
          </cell>
          <cell r="V52" t="str">
            <v>Gujarat Pipavav LNG</v>
          </cell>
          <cell r="Z52">
            <v>0</v>
          </cell>
          <cell r="AA52">
            <v>0</v>
          </cell>
          <cell r="AB52">
            <v>0</v>
          </cell>
          <cell r="AC52">
            <v>0</v>
          </cell>
          <cell r="AD52">
            <v>0</v>
          </cell>
          <cell r="AE52">
            <v>0</v>
          </cell>
          <cell r="AF52">
            <v>0</v>
          </cell>
          <cell r="AG52">
            <v>0</v>
          </cell>
          <cell r="AH52">
            <v>-13.3</v>
          </cell>
          <cell r="AI52">
            <v>-45.050000000000004</v>
          </cell>
          <cell r="AJ52">
            <v>-76.800000000000011</v>
          </cell>
          <cell r="AK52">
            <v>-108.55000000000001</v>
          </cell>
        </row>
        <row r="53">
          <cell r="A53" t="str">
            <v>JA11</v>
          </cell>
          <cell r="B53" t="str">
            <v>Atlantic LNG</v>
          </cell>
          <cell r="F53">
            <v>0</v>
          </cell>
          <cell r="G53">
            <v>0</v>
          </cell>
          <cell r="H53">
            <v>0</v>
          </cell>
          <cell r="I53">
            <v>0</v>
          </cell>
          <cell r="J53">
            <v>0</v>
          </cell>
          <cell r="K53">
            <v>21821.543972222222</v>
          </cell>
          <cell r="L53">
            <v>1165.7426344827586</v>
          </cell>
          <cell r="M53">
            <v>2686.3150163410719</v>
          </cell>
          <cell r="N53">
            <v>-2365.9914379140232</v>
          </cell>
          <cell r="O53">
            <v>2506.840334012797</v>
          </cell>
          <cell r="P53">
            <v>1919.454202935091</v>
          </cell>
          <cell r="Q53">
            <v>2843.179911397624</v>
          </cell>
          <cell r="R53">
            <v>30577.084633477542</v>
          </cell>
          <cell r="U53" t="str">
            <v>JA11</v>
          </cell>
          <cell r="V53" t="str">
            <v>Atlantic LNG</v>
          </cell>
          <cell r="Z53">
            <v>0</v>
          </cell>
          <cell r="AA53">
            <v>0</v>
          </cell>
          <cell r="AB53">
            <v>0</v>
          </cell>
          <cell r="AC53">
            <v>0</v>
          </cell>
          <cell r="AD53">
            <v>0</v>
          </cell>
          <cell r="AE53">
            <v>21821.543972222222</v>
          </cell>
          <cell r="AF53">
            <v>22987.28660670498</v>
          </cell>
          <cell r="AG53">
            <v>25673.601623046052</v>
          </cell>
          <cell r="AH53">
            <v>23307.610185132027</v>
          </cell>
          <cell r="AI53">
            <v>25814.450519144826</v>
          </cell>
          <cell r="AJ53">
            <v>27733.904722079918</v>
          </cell>
          <cell r="AK53">
            <v>30577.084633477542</v>
          </cell>
        </row>
        <row r="54">
          <cell r="A54" t="str">
            <v>JA15</v>
          </cell>
          <cell r="B54" t="str">
            <v>Seabank</v>
          </cell>
          <cell r="F54">
            <v>0</v>
          </cell>
          <cell r="G54">
            <v>0</v>
          </cell>
          <cell r="H54">
            <v>0</v>
          </cell>
          <cell r="I54">
            <v>0</v>
          </cell>
          <cell r="J54">
            <v>0</v>
          </cell>
          <cell r="K54">
            <v>15228.75</v>
          </cell>
          <cell r="L54">
            <v>1458.7988582365288</v>
          </cell>
          <cell r="M54">
            <v>1506.5648829031963</v>
          </cell>
          <cell r="N54">
            <v>-255.96895330228335</v>
          </cell>
          <cell r="O54">
            <v>2915.9323391047292</v>
          </cell>
          <cell r="P54">
            <v>2857.9306008992494</v>
          </cell>
          <cell r="Q54">
            <v>3288.2022059165297</v>
          </cell>
          <cell r="R54">
            <v>27000.209933757949</v>
          </cell>
          <cell r="U54" t="str">
            <v>JA15</v>
          </cell>
          <cell r="V54" t="str">
            <v>Seabank</v>
          </cell>
          <cell r="Z54">
            <v>0</v>
          </cell>
          <cell r="AA54">
            <v>0</v>
          </cell>
          <cell r="AB54">
            <v>0</v>
          </cell>
          <cell r="AC54">
            <v>0</v>
          </cell>
          <cell r="AD54">
            <v>0</v>
          </cell>
          <cell r="AE54">
            <v>15228.75</v>
          </cell>
          <cell r="AF54">
            <v>16687.548858236529</v>
          </cell>
          <cell r="AG54">
            <v>18194.113741139725</v>
          </cell>
          <cell r="AH54">
            <v>17938.144787837442</v>
          </cell>
          <cell r="AI54">
            <v>20854.077126942171</v>
          </cell>
          <cell r="AJ54">
            <v>23712.007727841421</v>
          </cell>
          <cell r="AK54">
            <v>27000.209933757949</v>
          </cell>
        </row>
        <row r="55">
          <cell r="A55" t="str">
            <v>JA04</v>
          </cell>
          <cell r="B55" t="str">
            <v>Interconnector</v>
          </cell>
          <cell r="F55">
            <v>0</v>
          </cell>
          <cell r="G55">
            <v>0</v>
          </cell>
          <cell r="H55">
            <v>0</v>
          </cell>
          <cell r="I55">
            <v>0</v>
          </cell>
          <cell r="J55">
            <v>0</v>
          </cell>
          <cell r="K55">
            <v>6049.5186134854139</v>
          </cell>
          <cell r="L55">
            <v>1026.0881521243637</v>
          </cell>
          <cell r="M55">
            <v>1026.0881521243637</v>
          </cell>
          <cell r="N55">
            <v>1026.0881521243637</v>
          </cell>
          <cell r="O55">
            <v>1026.0881521243637</v>
          </cell>
          <cell r="P55">
            <v>1026.0881521243637</v>
          </cell>
          <cell r="Q55">
            <v>1026.0881521243637</v>
          </cell>
          <cell r="R55">
            <v>12206.047526231599</v>
          </cell>
          <cell r="U55" t="str">
            <v>JA04</v>
          </cell>
          <cell r="V55" t="str">
            <v>Interconnector</v>
          </cell>
          <cell r="Z55">
            <v>0</v>
          </cell>
          <cell r="AA55">
            <v>0</v>
          </cell>
          <cell r="AB55">
            <v>0</v>
          </cell>
          <cell r="AC55">
            <v>0</v>
          </cell>
          <cell r="AD55">
            <v>0</v>
          </cell>
          <cell r="AE55">
            <v>6049.5186134854139</v>
          </cell>
          <cell r="AF55">
            <v>7075.6067656097775</v>
          </cell>
          <cell r="AG55">
            <v>8101.6949177341412</v>
          </cell>
          <cell r="AH55">
            <v>9127.7830698585058</v>
          </cell>
          <cell r="AI55">
            <v>10153.87122198287</v>
          </cell>
          <cell r="AJ55">
            <v>11179.959374107235</v>
          </cell>
          <cell r="AK55">
            <v>12206.047526231599</v>
          </cell>
        </row>
        <row r="56">
          <cell r="A56" t="str">
            <v>JA06</v>
          </cell>
          <cell r="B56" t="str">
            <v>Mahanagar Gas</v>
          </cell>
          <cell r="F56">
            <v>0</v>
          </cell>
          <cell r="G56">
            <v>0</v>
          </cell>
          <cell r="H56">
            <v>0</v>
          </cell>
          <cell r="I56">
            <v>0</v>
          </cell>
          <cell r="J56">
            <v>0</v>
          </cell>
          <cell r="K56">
            <v>1530.7584132952329</v>
          </cell>
          <cell r="L56">
            <v>318.60745557951708</v>
          </cell>
          <cell r="M56">
            <v>294.43735274729249</v>
          </cell>
          <cell r="N56">
            <v>225.96992295236399</v>
          </cell>
          <cell r="O56">
            <v>260.99865018189786</v>
          </cell>
          <cell r="P56">
            <v>271.40565221596268</v>
          </cell>
          <cell r="Q56">
            <v>300.29353603200235</v>
          </cell>
          <cell r="R56">
            <v>3202.4709830042698</v>
          </cell>
          <cell r="U56" t="str">
            <v>JA06</v>
          </cell>
          <cell r="V56" t="str">
            <v>Mahanagar Gas</v>
          </cell>
          <cell r="Z56">
            <v>0</v>
          </cell>
          <cell r="AA56">
            <v>0</v>
          </cell>
          <cell r="AB56">
            <v>0</v>
          </cell>
          <cell r="AC56">
            <v>0</v>
          </cell>
          <cell r="AD56">
            <v>0</v>
          </cell>
          <cell r="AE56">
            <v>1530.7584132952329</v>
          </cell>
          <cell r="AF56">
            <v>1849.36586887475</v>
          </cell>
          <cell r="AG56">
            <v>2143.8032216220427</v>
          </cell>
          <cell r="AH56">
            <v>2369.7731445744066</v>
          </cell>
          <cell r="AI56">
            <v>2630.7717947563046</v>
          </cell>
          <cell r="AJ56">
            <v>2902.1774469722673</v>
          </cell>
          <cell r="AK56">
            <v>3202.4709830042698</v>
          </cell>
        </row>
        <row r="57">
          <cell r="A57" t="str">
            <v>JA13</v>
          </cell>
          <cell r="B57" t="str">
            <v>Serene</v>
          </cell>
          <cell r="F57">
            <v>0</v>
          </cell>
          <cell r="G57">
            <v>0</v>
          </cell>
          <cell r="H57">
            <v>0</v>
          </cell>
          <cell r="I57">
            <v>0</v>
          </cell>
          <cell r="J57">
            <v>0</v>
          </cell>
          <cell r="K57">
            <v>5919.2494256216314</v>
          </cell>
          <cell r="L57">
            <v>758.05142821747654</v>
          </cell>
          <cell r="M57">
            <v>-987.85364198908815</v>
          </cell>
          <cell r="N57">
            <v>606.77377326368992</v>
          </cell>
          <cell r="O57">
            <v>909.37844136352908</v>
          </cell>
          <cell r="P57">
            <v>976.23788378086022</v>
          </cell>
          <cell r="Q57">
            <v>1501.9239708338428</v>
          </cell>
          <cell r="R57">
            <v>9683.7612810919418</v>
          </cell>
          <cell r="U57" t="str">
            <v>JA13</v>
          </cell>
          <cell r="V57" t="str">
            <v>Serene</v>
          </cell>
          <cell r="Z57">
            <v>0</v>
          </cell>
          <cell r="AA57">
            <v>0</v>
          </cell>
          <cell r="AB57">
            <v>0</v>
          </cell>
          <cell r="AC57">
            <v>0</v>
          </cell>
          <cell r="AD57">
            <v>0</v>
          </cell>
          <cell r="AE57">
            <v>5919.2494256216314</v>
          </cell>
          <cell r="AF57">
            <v>6677.3008538391077</v>
          </cell>
          <cell r="AG57">
            <v>5689.4472118500198</v>
          </cell>
          <cell r="AH57">
            <v>6296.2209851137095</v>
          </cell>
          <cell r="AI57">
            <v>7205.5994264772389</v>
          </cell>
          <cell r="AJ57">
            <v>8181.837310258099</v>
          </cell>
          <cell r="AK57">
            <v>9683.7612810919418</v>
          </cell>
        </row>
        <row r="58">
          <cell r="A58" t="str">
            <v>JA17</v>
          </cell>
          <cell r="B58" t="str">
            <v>First Gas 1000MW</v>
          </cell>
          <cell r="F58">
            <v>0</v>
          </cell>
          <cell r="G58">
            <v>0</v>
          </cell>
          <cell r="H58">
            <v>0</v>
          </cell>
          <cell r="I58">
            <v>0</v>
          </cell>
          <cell r="J58">
            <v>0</v>
          </cell>
          <cell r="K58">
            <v>18486.111111111113</v>
          </cell>
          <cell r="L58">
            <v>3014.8965517241381</v>
          </cell>
          <cell r="M58">
            <v>3014.8965517241381</v>
          </cell>
          <cell r="N58">
            <v>3380.1379310344828</v>
          </cell>
          <cell r="O58">
            <v>2300.1379310344828</v>
          </cell>
          <cell r="P58">
            <v>2148.4137931034484</v>
          </cell>
          <cell r="Q58">
            <v>2300.1379310344828</v>
          </cell>
          <cell r="R58">
            <v>34644.731800766283</v>
          </cell>
          <cell r="U58" t="str">
            <v>JA17</v>
          </cell>
          <cell r="V58" t="str">
            <v>First Gas 1000MW</v>
          </cell>
          <cell r="Z58">
            <v>0</v>
          </cell>
          <cell r="AA58">
            <v>0</v>
          </cell>
          <cell r="AB58">
            <v>0</v>
          </cell>
          <cell r="AC58">
            <v>0</v>
          </cell>
          <cell r="AD58">
            <v>0</v>
          </cell>
          <cell r="AE58">
            <v>18486.111111111113</v>
          </cell>
          <cell r="AF58">
            <v>21501.007662835251</v>
          </cell>
          <cell r="AG58">
            <v>24515.904214559388</v>
          </cell>
          <cell r="AH58">
            <v>27896.04214559387</v>
          </cell>
          <cell r="AI58">
            <v>30196.180076628352</v>
          </cell>
          <cell r="AJ58">
            <v>32344.593869731802</v>
          </cell>
          <cell r="AK58">
            <v>34644.731800766283</v>
          </cell>
        </row>
        <row r="59">
          <cell r="A59" t="str">
            <v>JA07</v>
          </cell>
          <cell r="B59" t="str">
            <v>PTTNGD</v>
          </cell>
          <cell r="F59">
            <v>0</v>
          </cell>
          <cell r="G59">
            <v>0</v>
          </cell>
          <cell r="H59">
            <v>0</v>
          </cell>
          <cell r="I59">
            <v>0</v>
          </cell>
          <cell r="J59">
            <v>0</v>
          </cell>
          <cell r="K59">
            <v>0</v>
          </cell>
          <cell r="L59">
            <v>0</v>
          </cell>
          <cell r="M59">
            <v>0</v>
          </cell>
          <cell r="N59">
            <v>0</v>
          </cell>
          <cell r="O59">
            <v>0</v>
          </cell>
          <cell r="P59">
            <v>0</v>
          </cell>
          <cell r="Q59">
            <v>0</v>
          </cell>
          <cell r="R59">
            <v>0</v>
          </cell>
          <cell r="U59" t="str">
            <v>JA07</v>
          </cell>
          <cell r="V59" t="str">
            <v>PTTNGD</v>
          </cell>
          <cell r="Z59">
            <v>0</v>
          </cell>
          <cell r="AA59">
            <v>0</v>
          </cell>
          <cell r="AB59">
            <v>0</v>
          </cell>
          <cell r="AC59">
            <v>0</v>
          </cell>
          <cell r="AD59">
            <v>0</v>
          </cell>
          <cell r="AE59">
            <v>0</v>
          </cell>
          <cell r="AF59">
            <v>0</v>
          </cell>
          <cell r="AG59">
            <v>0</v>
          </cell>
          <cell r="AH59">
            <v>0</v>
          </cell>
          <cell r="AI59">
            <v>0</v>
          </cell>
          <cell r="AJ59">
            <v>0</v>
          </cell>
          <cell r="AK59">
            <v>0</v>
          </cell>
        </row>
        <row r="60">
          <cell r="A60" t="str">
            <v>JA25</v>
          </cell>
          <cell r="B60" t="str">
            <v>Bolivia/Brazil Pipeline</v>
          </cell>
          <cell r="F60">
            <v>0</v>
          </cell>
          <cell r="G60">
            <v>0</v>
          </cell>
          <cell r="H60">
            <v>0</v>
          </cell>
          <cell r="I60">
            <v>0</v>
          </cell>
          <cell r="J60">
            <v>0</v>
          </cell>
          <cell r="K60">
            <v>3200.7101250000005</v>
          </cell>
          <cell r="L60">
            <v>189.66354482758624</v>
          </cell>
          <cell r="M60">
            <v>2243.4407034482756</v>
          </cell>
          <cell r="N60">
            <v>310.75863448275862</v>
          </cell>
          <cell r="O60">
            <v>317.42553103448279</v>
          </cell>
          <cell r="P60">
            <v>310.75863448275862</v>
          </cell>
          <cell r="Q60">
            <v>317.42553103448279</v>
          </cell>
          <cell r="R60">
            <v>6890.182704310344</v>
          </cell>
          <cell r="U60" t="str">
            <v>JA25</v>
          </cell>
          <cell r="V60" t="str">
            <v>Bolivia/Brazil Pipeline</v>
          </cell>
          <cell r="Z60">
            <v>0</v>
          </cell>
          <cell r="AA60">
            <v>0</v>
          </cell>
          <cell r="AB60">
            <v>0</v>
          </cell>
          <cell r="AC60">
            <v>0</v>
          </cell>
          <cell r="AD60">
            <v>0</v>
          </cell>
          <cell r="AE60">
            <v>3200.7101250000005</v>
          </cell>
          <cell r="AF60">
            <v>3390.3736698275866</v>
          </cell>
          <cell r="AG60">
            <v>5633.8143732758617</v>
          </cell>
          <cell r="AH60">
            <v>5944.5730077586204</v>
          </cell>
          <cell r="AI60">
            <v>6261.9985387931029</v>
          </cell>
          <cell r="AJ60">
            <v>6572.7571732758615</v>
          </cell>
          <cell r="AK60">
            <v>6890.182704310344</v>
          </cell>
        </row>
        <row r="61">
          <cell r="U61">
            <v>0</v>
          </cell>
          <cell r="V61">
            <v>0</v>
          </cell>
          <cell r="Z61">
            <v>0</v>
          </cell>
          <cell r="AA61">
            <v>0</v>
          </cell>
          <cell r="AB61">
            <v>0</v>
          </cell>
          <cell r="AC61">
            <v>0</v>
          </cell>
          <cell r="AD61">
            <v>0</v>
          </cell>
          <cell r="AE61">
            <v>0</v>
          </cell>
          <cell r="AF61">
            <v>0</v>
          </cell>
          <cell r="AG61">
            <v>0</v>
          </cell>
          <cell r="AH61">
            <v>0</v>
          </cell>
          <cell r="AI61">
            <v>0</v>
          </cell>
          <cell r="AJ61">
            <v>0</v>
          </cell>
          <cell r="AK61">
            <v>0</v>
          </cell>
        </row>
        <row r="62">
          <cell r="B62" t="str">
            <v>Share of Operating Profit :</v>
          </cell>
          <cell r="U62">
            <v>0</v>
          </cell>
          <cell r="V62" t="str">
            <v>Share of Operating Profit :</v>
          </cell>
          <cell r="Z62">
            <v>0</v>
          </cell>
          <cell r="AA62">
            <v>0</v>
          </cell>
          <cell r="AB62">
            <v>0</v>
          </cell>
          <cell r="AC62">
            <v>0</v>
          </cell>
          <cell r="AD62">
            <v>0</v>
          </cell>
          <cell r="AE62">
            <v>0</v>
          </cell>
          <cell r="AF62">
            <v>0</v>
          </cell>
          <cell r="AG62">
            <v>0</v>
          </cell>
          <cell r="AH62">
            <v>0</v>
          </cell>
          <cell r="AI62">
            <v>0</v>
          </cell>
          <cell r="AJ62">
            <v>0</v>
          </cell>
          <cell r="AK62">
            <v>0</v>
          </cell>
        </row>
        <row r="63">
          <cell r="B63" t="str">
            <v xml:space="preserve">                Associates &amp;  Joint Ventures</v>
          </cell>
          <cell r="F63">
            <v>0</v>
          </cell>
          <cell r="G63">
            <v>0</v>
          </cell>
          <cell r="H63">
            <v>0</v>
          </cell>
          <cell r="I63">
            <v>0</v>
          </cell>
          <cell r="J63">
            <v>0</v>
          </cell>
          <cell r="K63">
            <v>80612.193219375622</v>
          </cell>
          <cell r="L63">
            <v>9152.4823114217834</v>
          </cell>
          <cell r="M63">
            <v>10982.521196236998</v>
          </cell>
          <cell r="N63">
            <v>4551.5853696143031</v>
          </cell>
          <cell r="O63">
            <v>11524.612990085696</v>
          </cell>
          <cell r="P63">
            <v>10839.273425562813</v>
          </cell>
          <cell r="Q63">
            <v>13230.385235251078</v>
          </cell>
          <cell r="R63">
            <v>140893.05374754829</v>
          </cell>
          <cell r="U63">
            <v>0</v>
          </cell>
          <cell r="V63" t="str">
            <v xml:space="preserve">                Associates &amp;  Joint Ventures</v>
          </cell>
          <cell r="Z63">
            <v>0</v>
          </cell>
          <cell r="AA63">
            <v>0</v>
          </cell>
          <cell r="AB63">
            <v>0</v>
          </cell>
          <cell r="AC63">
            <v>0</v>
          </cell>
          <cell r="AD63">
            <v>0</v>
          </cell>
          <cell r="AE63">
            <v>80612.193219375622</v>
          </cell>
          <cell r="AF63">
            <v>89764.675530797409</v>
          </cell>
          <cell r="AG63">
            <v>100747.1967270344</v>
          </cell>
          <cell r="AH63">
            <v>105298.78209664871</v>
          </cell>
          <cell r="AI63">
            <v>116823.3950867344</v>
          </cell>
          <cell r="AJ63">
            <v>127662.66851229721</v>
          </cell>
          <cell r="AK63">
            <v>140893.05374754829</v>
          </cell>
        </row>
        <row r="64">
          <cell r="U64">
            <v>0</v>
          </cell>
          <cell r="V64">
            <v>0</v>
          </cell>
          <cell r="Z64">
            <v>0</v>
          </cell>
          <cell r="AA64">
            <v>0</v>
          </cell>
          <cell r="AB64">
            <v>0</v>
          </cell>
          <cell r="AC64">
            <v>0</v>
          </cell>
          <cell r="AD64">
            <v>0</v>
          </cell>
          <cell r="AE64">
            <v>0</v>
          </cell>
          <cell r="AF64">
            <v>0</v>
          </cell>
          <cell r="AG64">
            <v>0</v>
          </cell>
          <cell r="AH64">
            <v>0</v>
          </cell>
          <cell r="AI64">
            <v>0</v>
          </cell>
          <cell r="AJ64">
            <v>0</v>
          </cell>
          <cell r="AK64">
            <v>0</v>
          </cell>
        </row>
        <row r="65">
          <cell r="B65" t="str">
            <v xml:space="preserve">Total  Operating Profit : </v>
          </cell>
          <cell r="U65">
            <v>0</v>
          </cell>
          <cell r="V65" t="str">
            <v xml:space="preserve">Total  Operating Profit : </v>
          </cell>
          <cell r="Z65">
            <v>0</v>
          </cell>
          <cell r="AA65">
            <v>0</v>
          </cell>
          <cell r="AB65">
            <v>0</v>
          </cell>
          <cell r="AC65">
            <v>0</v>
          </cell>
          <cell r="AD65">
            <v>0</v>
          </cell>
          <cell r="AE65">
            <v>0</v>
          </cell>
          <cell r="AF65">
            <v>0</v>
          </cell>
          <cell r="AG65">
            <v>0</v>
          </cell>
          <cell r="AH65">
            <v>0</v>
          </cell>
          <cell r="AI65">
            <v>0</v>
          </cell>
          <cell r="AJ65">
            <v>0</v>
          </cell>
          <cell r="AK65">
            <v>0</v>
          </cell>
        </row>
        <row r="66">
          <cell r="B66" t="str">
            <v xml:space="preserve">                Group, Associates &amp; Joint Ventures</v>
          </cell>
          <cell r="F66">
            <v>0</v>
          </cell>
          <cell r="G66">
            <v>0</v>
          </cell>
          <cell r="H66">
            <v>0</v>
          </cell>
          <cell r="I66">
            <v>0</v>
          </cell>
          <cell r="J66">
            <v>0</v>
          </cell>
          <cell r="K66">
            <v>123120.47908312945</v>
          </cell>
          <cell r="L66">
            <v>12976.571403874277</v>
          </cell>
          <cell r="M66">
            <v>20542.473329181226</v>
          </cell>
          <cell r="N66">
            <v>14912.756082767351</v>
          </cell>
          <cell r="O66">
            <v>13382.635632574593</v>
          </cell>
          <cell r="P66">
            <v>11400.245347326076</v>
          </cell>
          <cell r="Q66">
            <v>10404.278415243625</v>
          </cell>
          <cell r="R66">
            <v>206739.43929409661</v>
          </cell>
          <cell r="U66">
            <v>0</v>
          </cell>
          <cell r="V66" t="str">
            <v xml:space="preserve">                Group, Associates &amp; Joint Ventures</v>
          </cell>
          <cell r="Z66">
            <v>0</v>
          </cell>
          <cell r="AA66">
            <v>0</v>
          </cell>
          <cell r="AB66">
            <v>0</v>
          </cell>
          <cell r="AC66">
            <v>0</v>
          </cell>
          <cell r="AD66">
            <v>0</v>
          </cell>
          <cell r="AE66">
            <v>123120.47908312945</v>
          </cell>
          <cell r="AF66">
            <v>136097.05048700373</v>
          </cell>
          <cell r="AG66">
            <v>156639.52381618496</v>
          </cell>
          <cell r="AH66">
            <v>171552.27989895231</v>
          </cell>
          <cell r="AI66">
            <v>184934.9155315269</v>
          </cell>
          <cell r="AJ66">
            <v>196335.16087885297</v>
          </cell>
          <cell r="AK66">
            <v>206739.43929409661</v>
          </cell>
        </row>
        <row r="67">
          <cell r="U67">
            <v>0</v>
          </cell>
          <cell r="V67">
            <v>0</v>
          </cell>
          <cell r="Z67">
            <v>0</v>
          </cell>
          <cell r="AA67">
            <v>0</v>
          </cell>
          <cell r="AB67">
            <v>0</v>
          </cell>
          <cell r="AC67">
            <v>0</v>
          </cell>
          <cell r="AD67">
            <v>0</v>
          </cell>
          <cell r="AE67">
            <v>0</v>
          </cell>
          <cell r="AF67">
            <v>0</v>
          </cell>
          <cell r="AG67">
            <v>0</v>
          </cell>
          <cell r="AH67">
            <v>0</v>
          </cell>
          <cell r="AI67">
            <v>0</v>
          </cell>
          <cell r="AJ67">
            <v>0</v>
          </cell>
          <cell r="AK67">
            <v>0</v>
          </cell>
        </row>
        <row r="68">
          <cell r="B68" t="str">
            <v>Profit on Disposals</v>
          </cell>
          <cell r="V68" t="str">
            <v>Profit on Disposals</v>
          </cell>
        </row>
        <row r="69">
          <cell r="R69">
            <v>0</v>
          </cell>
          <cell r="U69">
            <v>0</v>
          </cell>
          <cell r="Z69">
            <v>0</v>
          </cell>
          <cell r="AA69">
            <v>0</v>
          </cell>
          <cell r="AB69">
            <v>0</v>
          </cell>
          <cell r="AC69">
            <v>0</v>
          </cell>
          <cell r="AD69">
            <v>0</v>
          </cell>
          <cell r="AE69">
            <v>0</v>
          </cell>
          <cell r="AF69">
            <v>0</v>
          </cell>
          <cell r="AG69">
            <v>0</v>
          </cell>
          <cell r="AH69">
            <v>0</v>
          </cell>
          <cell r="AI69">
            <v>0</v>
          </cell>
          <cell r="AJ69">
            <v>0</v>
          </cell>
          <cell r="AK69">
            <v>0</v>
          </cell>
        </row>
        <row r="70">
          <cell r="A70" t="str">
            <v>FC91</v>
          </cell>
          <cell r="B70" t="str">
            <v>Phoenix</v>
          </cell>
          <cell r="R70">
            <v>0</v>
          </cell>
          <cell r="U70" t="str">
            <v>FC91</v>
          </cell>
          <cell r="V70" t="str">
            <v>Phoenix</v>
          </cell>
          <cell r="Z70">
            <v>0</v>
          </cell>
          <cell r="AA70">
            <v>0</v>
          </cell>
          <cell r="AB70">
            <v>0</v>
          </cell>
          <cell r="AC70">
            <v>0</v>
          </cell>
          <cell r="AD70">
            <v>0</v>
          </cell>
          <cell r="AE70">
            <v>0</v>
          </cell>
          <cell r="AF70">
            <v>0</v>
          </cell>
          <cell r="AG70">
            <v>0</v>
          </cell>
          <cell r="AH70">
            <v>0</v>
          </cell>
          <cell r="AI70">
            <v>0</v>
          </cell>
          <cell r="AJ70">
            <v>0</v>
          </cell>
          <cell r="AK70">
            <v>0</v>
          </cell>
        </row>
        <row r="71">
          <cell r="A71" t="str">
            <v>FC92</v>
          </cell>
          <cell r="B71" t="str">
            <v>Metrogas</v>
          </cell>
          <cell r="F71">
            <v>0</v>
          </cell>
          <cell r="G71">
            <v>0</v>
          </cell>
          <cell r="H71">
            <v>0</v>
          </cell>
          <cell r="I71">
            <v>0</v>
          </cell>
          <cell r="J71">
            <v>0</v>
          </cell>
          <cell r="K71">
            <v>-270.13888888888891</v>
          </cell>
          <cell r="L71">
            <v>344.82758620689657</v>
          </cell>
          <cell r="M71">
            <v>0</v>
          </cell>
          <cell r="N71">
            <v>0</v>
          </cell>
          <cell r="O71">
            <v>0</v>
          </cell>
          <cell r="P71">
            <v>0</v>
          </cell>
          <cell r="Q71">
            <v>0</v>
          </cell>
          <cell r="R71">
            <v>74.688697318007655</v>
          </cell>
          <cell r="U71" t="str">
            <v>FC92</v>
          </cell>
          <cell r="V71" t="str">
            <v>Metrogas</v>
          </cell>
          <cell r="Z71">
            <v>0</v>
          </cell>
          <cell r="AA71">
            <v>0</v>
          </cell>
          <cell r="AB71">
            <v>0</v>
          </cell>
          <cell r="AC71">
            <v>0</v>
          </cell>
          <cell r="AD71">
            <v>0</v>
          </cell>
          <cell r="AE71">
            <v>-270.13888888888891</v>
          </cell>
          <cell r="AF71">
            <v>74.688697318007655</v>
          </cell>
          <cell r="AG71">
            <v>74.688697318007655</v>
          </cell>
          <cell r="AH71">
            <v>74.688697318007655</v>
          </cell>
          <cell r="AI71">
            <v>74.688697318007655</v>
          </cell>
          <cell r="AJ71">
            <v>74.688697318007655</v>
          </cell>
          <cell r="AK71">
            <v>74.688697318007655</v>
          </cell>
        </row>
        <row r="72">
          <cell r="A72" t="str">
            <v>GG01</v>
          </cell>
          <cell r="B72" t="str">
            <v>Gujarat Gas</v>
          </cell>
          <cell r="F72">
            <v>0</v>
          </cell>
          <cell r="G72">
            <v>0</v>
          </cell>
          <cell r="H72">
            <v>0</v>
          </cell>
          <cell r="I72">
            <v>0</v>
          </cell>
          <cell r="J72">
            <v>0</v>
          </cell>
          <cell r="K72">
            <v>-106.92878338278932</v>
          </cell>
          <cell r="L72">
            <v>0</v>
          </cell>
          <cell r="M72">
            <v>0</v>
          </cell>
          <cell r="N72">
            <v>0</v>
          </cell>
          <cell r="O72">
            <v>0</v>
          </cell>
          <cell r="P72">
            <v>0</v>
          </cell>
          <cell r="Q72">
            <v>0</v>
          </cell>
          <cell r="R72">
            <v>-106.92878338278932</v>
          </cell>
          <cell r="U72" t="str">
            <v>GG01</v>
          </cell>
          <cell r="V72" t="str">
            <v>Gujarat Gas</v>
          </cell>
          <cell r="Z72">
            <v>0</v>
          </cell>
          <cell r="AA72">
            <v>0</v>
          </cell>
          <cell r="AB72">
            <v>0</v>
          </cell>
          <cell r="AC72">
            <v>0</v>
          </cell>
          <cell r="AD72">
            <v>0</v>
          </cell>
          <cell r="AE72">
            <v>-106.92878338278932</v>
          </cell>
          <cell r="AF72">
            <v>-106.92878338278932</v>
          </cell>
          <cell r="AG72">
            <v>-106.92878338278932</v>
          </cell>
          <cell r="AH72">
            <v>-106.92878338278932</v>
          </cell>
          <cell r="AI72">
            <v>-106.92878338278932</v>
          </cell>
          <cell r="AJ72">
            <v>-106.92878338278932</v>
          </cell>
          <cell r="AK72">
            <v>-106.92878338278932</v>
          </cell>
        </row>
        <row r="73">
          <cell r="A73" t="str">
            <v>FC90</v>
          </cell>
          <cell r="B73" t="str">
            <v>Eco Fuels</v>
          </cell>
          <cell r="F73">
            <v>0</v>
          </cell>
          <cell r="G73">
            <v>0</v>
          </cell>
          <cell r="H73">
            <v>0</v>
          </cell>
          <cell r="I73">
            <v>0</v>
          </cell>
          <cell r="J73">
            <v>0</v>
          </cell>
          <cell r="K73">
            <v>-10</v>
          </cell>
          <cell r="L73">
            <v>0</v>
          </cell>
          <cell r="M73">
            <v>0</v>
          </cell>
          <cell r="N73">
            <v>0</v>
          </cell>
          <cell r="O73">
            <v>0</v>
          </cell>
          <cell r="P73">
            <v>0</v>
          </cell>
          <cell r="Q73">
            <v>0</v>
          </cell>
          <cell r="R73">
            <v>-10</v>
          </cell>
          <cell r="U73" t="str">
            <v>FC90</v>
          </cell>
          <cell r="V73" t="str">
            <v>Gujarat Gas</v>
          </cell>
          <cell r="Z73">
            <v>0</v>
          </cell>
          <cell r="AA73">
            <v>0</v>
          </cell>
          <cell r="AB73">
            <v>0</v>
          </cell>
          <cell r="AC73">
            <v>0</v>
          </cell>
          <cell r="AD73">
            <v>0</v>
          </cell>
          <cell r="AE73">
            <v>-10</v>
          </cell>
          <cell r="AF73">
            <v>-10</v>
          </cell>
          <cell r="AG73">
            <v>-10</v>
          </cell>
          <cell r="AH73">
            <v>-10</v>
          </cell>
          <cell r="AI73">
            <v>-10</v>
          </cell>
          <cell r="AJ73">
            <v>-10</v>
          </cell>
          <cell r="AK73">
            <v>-10</v>
          </cell>
        </row>
        <row r="74">
          <cell r="A74" t="str">
            <v>COM1</v>
          </cell>
          <cell r="B74" t="str">
            <v>Comgas</v>
          </cell>
          <cell r="F74">
            <v>0</v>
          </cell>
          <cell r="G74">
            <v>0</v>
          </cell>
          <cell r="H74">
            <v>0</v>
          </cell>
          <cell r="I74">
            <v>0</v>
          </cell>
          <cell r="J74">
            <v>0</v>
          </cell>
          <cell r="K74">
            <v>-17.419354838709676</v>
          </cell>
          <cell r="L74">
            <v>0</v>
          </cell>
          <cell r="M74">
            <v>0</v>
          </cell>
          <cell r="N74">
            <v>0</v>
          </cell>
          <cell r="O74">
            <v>0</v>
          </cell>
          <cell r="P74">
            <v>0</v>
          </cell>
          <cell r="Q74">
            <v>0</v>
          </cell>
          <cell r="R74">
            <v>-17.419354838709676</v>
          </cell>
          <cell r="U74" t="str">
            <v>COM1</v>
          </cell>
          <cell r="V74" t="str">
            <v>Gujarat Gas</v>
          </cell>
          <cell r="Z74">
            <v>0</v>
          </cell>
          <cell r="AA74">
            <v>0</v>
          </cell>
          <cell r="AB74">
            <v>0</v>
          </cell>
          <cell r="AC74">
            <v>0</v>
          </cell>
          <cell r="AD74">
            <v>0</v>
          </cell>
          <cell r="AE74">
            <v>-17.419354838709676</v>
          </cell>
          <cell r="AF74">
            <v>-17.419354838709676</v>
          </cell>
          <cell r="AG74">
            <v>-17.419354838709676</v>
          </cell>
          <cell r="AH74">
            <v>-17.419354838709676</v>
          </cell>
          <cell r="AI74">
            <v>-17.419354838709676</v>
          </cell>
          <cell r="AJ74">
            <v>-17.419354838709676</v>
          </cell>
          <cell r="AK74">
            <v>-17.419354838709676</v>
          </cell>
        </row>
        <row r="75">
          <cell r="A75" t="str">
            <v>PH01</v>
          </cell>
          <cell r="B75" t="str">
            <v>Uk ireland downstream</v>
          </cell>
          <cell r="F75">
            <v>0</v>
          </cell>
          <cell r="G75">
            <v>0</v>
          </cell>
          <cell r="H75">
            <v>0</v>
          </cell>
          <cell r="I75">
            <v>0</v>
          </cell>
          <cell r="J75">
            <v>0</v>
          </cell>
          <cell r="K75">
            <v>21424</v>
          </cell>
          <cell r="L75">
            <v>0</v>
          </cell>
          <cell r="M75">
            <v>0</v>
          </cell>
          <cell r="N75">
            <v>0</v>
          </cell>
          <cell r="O75">
            <v>0</v>
          </cell>
          <cell r="P75">
            <v>0</v>
          </cell>
          <cell r="Q75">
            <v>0</v>
          </cell>
          <cell r="R75">
            <v>21424</v>
          </cell>
          <cell r="U75" t="str">
            <v>PH01</v>
          </cell>
          <cell r="V75" t="str">
            <v>Uk ireland downstream</v>
          </cell>
          <cell r="Z75">
            <v>0</v>
          </cell>
          <cell r="AA75">
            <v>0</v>
          </cell>
          <cell r="AB75">
            <v>0</v>
          </cell>
          <cell r="AC75">
            <v>0</v>
          </cell>
          <cell r="AD75">
            <v>0</v>
          </cell>
          <cell r="AE75">
            <v>21424</v>
          </cell>
          <cell r="AF75">
            <v>21424</v>
          </cell>
          <cell r="AG75">
            <v>21424</v>
          </cell>
          <cell r="AH75">
            <v>21424</v>
          </cell>
          <cell r="AI75">
            <v>21424</v>
          </cell>
          <cell r="AJ75">
            <v>21424</v>
          </cell>
          <cell r="AK75">
            <v>21424</v>
          </cell>
        </row>
        <row r="76">
          <cell r="U76">
            <v>0</v>
          </cell>
          <cell r="Z76">
            <v>0</v>
          </cell>
          <cell r="AA76">
            <v>0</v>
          </cell>
          <cell r="AB76">
            <v>0</v>
          </cell>
          <cell r="AC76">
            <v>0</v>
          </cell>
          <cell r="AD76">
            <v>0</v>
          </cell>
          <cell r="AE76">
            <v>0</v>
          </cell>
          <cell r="AF76">
            <v>0</v>
          </cell>
          <cell r="AG76">
            <v>0</v>
          </cell>
          <cell r="AH76">
            <v>0</v>
          </cell>
          <cell r="AI76">
            <v>0</v>
          </cell>
          <cell r="AJ76">
            <v>0</v>
          </cell>
          <cell r="AK76">
            <v>0</v>
          </cell>
        </row>
        <row r="77">
          <cell r="B77" t="str">
            <v>Total Profit on Disposals</v>
          </cell>
          <cell r="F77">
            <v>0</v>
          </cell>
          <cell r="G77">
            <v>0</v>
          </cell>
          <cell r="H77">
            <v>0</v>
          </cell>
          <cell r="I77">
            <v>0</v>
          </cell>
          <cell r="J77">
            <v>0</v>
          </cell>
          <cell r="K77">
            <v>21019.512972889614</v>
          </cell>
          <cell r="L77">
            <v>344.82758620689657</v>
          </cell>
          <cell r="M77">
            <v>0</v>
          </cell>
          <cell r="N77">
            <v>0</v>
          </cell>
          <cell r="O77">
            <v>0</v>
          </cell>
          <cell r="P77">
            <v>0</v>
          </cell>
          <cell r="Q77">
            <v>0</v>
          </cell>
          <cell r="R77">
            <v>21364.340559096509</v>
          </cell>
          <cell r="V77" t="str">
            <v>Total Profit on Disposals</v>
          </cell>
          <cell r="Z77">
            <v>0</v>
          </cell>
          <cell r="AA77">
            <v>0</v>
          </cell>
          <cell r="AB77">
            <v>0</v>
          </cell>
          <cell r="AC77">
            <v>0</v>
          </cell>
          <cell r="AD77">
            <v>0</v>
          </cell>
          <cell r="AE77">
            <v>21019.512972889614</v>
          </cell>
          <cell r="AF77">
            <v>21364.340559096509</v>
          </cell>
          <cell r="AG77">
            <v>21364.340559096509</v>
          </cell>
          <cell r="AH77">
            <v>21364.340559096509</v>
          </cell>
          <cell r="AI77">
            <v>21364.340559096509</v>
          </cell>
          <cell r="AJ77">
            <v>21364.340559096509</v>
          </cell>
          <cell r="AK77">
            <v>21364.340559096509</v>
          </cell>
        </row>
        <row r="79">
          <cell r="B79" t="str">
            <v>Profit on Ordinary Activities</v>
          </cell>
          <cell r="F79">
            <v>0</v>
          </cell>
          <cell r="G79">
            <v>0</v>
          </cell>
          <cell r="H79">
            <v>0</v>
          </cell>
          <cell r="I79">
            <v>0</v>
          </cell>
          <cell r="J79">
            <v>0</v>
          </cell>
          <cell r="K79">
            <v>144139.99205601908</v>
          </cell>
          <cell r="L79">
            <v>13321.398990081174</v>
          </cell>
          <cell r="M79">
            <v>20542.473329181226</v>
          </cell>
          <cell r="N79">
            <v>14912.756082767351</v>
          </cell>
          <cell r="O79">
            <v>13382.635632574593</v>
          </cell>
          <cell r="P79">
            <v>11400.245347326076</v>
          </cell>
          <cell r="Q79">
            <v>10404.278415243625</v>
          </cell>
          <cell r="R79">
            <v>228103.77985319315</v>
          </cell>
          <cell r="U79">
            <v>0</v>
          </cell>
          <cell r="V79" t="str">
            <v>Profit on Ordinary Activities</v>
          </cell>
          <cell r="Z79">
            <v>0</v>
          </cell>
          <cell r="AA79">
            <v>0</v>
          </cell>
          <cell r="AB79">
            <v>0</v>
          </cell>
          <cell r="AC79">
            <v>0</v>
          </cell>
          <cell r="AD79">
            <v>0</v>
          </cell>
          <cell r="AE79">
            <v>144139.99205601908</v>
          </cell>
          <cell r="AF79">
            <v>157461.39104610027</v>
          </cell>
          <cell r="AG79">
            <v>178003.8643752815</v>
          </cell>
          <cell r="AH79">
            <v>192916.62045804886</v>
          </cell>
          <cell r="AI79">
            <v>206299.25609062344</v>
          </cell>
          <cell r="AJ79">
            <v>217699.50143794951</v>
          </cell>
          <cell r="AK79">
            <v>228103.77985319315</v>
          </cell>
        </row>
        <row r="80">
          <cell r="U80">
            <v>0</v>
          </cell>
          <cell r="V80">
            <v>0</v>
          </cell>
          <cell r="Z80">
            <v>0</v>
          </cell>
          <cell r="AA80">
            <v>0</v>
          </cell>
          <cell r="AB80">
            <v>0</v>
          </cell>
          <cell r="AC80">
            <v>0</v>
          </cell>
          <cell r="AD80">
            <v>0</v>
          </cell>
          <cell r="AE80">
            <v>0</v>
          </cell>
          <cell r="AF80">
            <v>0</v>
          </cell>
          <cell r="AG80">
            <v>0</v>
          </cell>
          <cell r="AH80">
            <v>0</v>
          </cell>
          <cell r="AI80">
            <v>0</v>
          </cell>
          <cell r="AJ80">
            <v>0</v>
          </cell>
          <cell r="AK80">
            <v>0</v>
          </cell>
        </row>
        <row r="81">
          <cell r="A81" t="str">
            <v>FC04</v>
          </cell>
          <cell r="B81" t="str">
            <v>Net Interest</v>
          </cell>
          <cell r="F81">
            <v>0</v>
          </cell>
          <cell r="G81">
            <v>0</v>
          </cell>
          <cell r="H81">
            <v>0</v>
          </cell>
          <cell r="I81">
            <v>0</v>
          </cell>
          <cell r="J81">
            <v>0</v>
          </cell>
          <cell r="K81">
            <v>-32647.346653404857</v>
          </cell>
          <cell r="L81">
            <v>-2381.2681065815414</v>
          </cell>
          <cell r="M81">
            <v>-5373.9966372484851</v>
          </cell>
          <cell r="N81">
            <v>-4863.0592379602458</v>
          </cell>
          <cell r="O81">
            <v>-4718.9373732042905</v>
          </cell>
          <cell r="P81">
            <v>-4882.7237072686085</v>
          </cell>
          <cell r="Q81">
            <v>-5310.6701640708861</v>
          </cell>
          <cell r="R81">
            <v>-60178.001879738913</v>
          </cell>
          <cell r="U81" t="str">
            <v>FC04</v>
          </cell>
          <cell r="V81" t="str">
            <v>Net Interest</v>
          </cell>
          <cell r="Z81">
            <v>0</v>
          </cell>
          <cell r="AA81">
            <v>0</v>
          </cell>
          <cell r="AB81">
            <v>0</v>
          </cell>
          <cell r="AC81">
            <v>0</v>
          </cell>
          <cell r="AD81">
            <v>0</v>
          </cell>
          <cell r="AE81">
            <v>-32647.346653404857</v>
          </cell>
          <cell r="AF81">
            <v>-35028.614759986398</v>
          </cell>
          <cell r="AG81">
            <v>-40402.611397234883</v>
          </cell>
          <cell r="AH81">
            <v>-45265.670635195129</v>
          </cell>
          <cell r="AI81">
            <v>-49984.608008399417</v>
          </cell>
          <cell r="AJ81">
            <v>-54867.331715668028</v>
          </cell>
          <cell r="AK81">
            <v>-60178.001879738913</v>
          </cell>
        </row>
        <row r="82">
          <cell r="U82">
            <v>0</v>
          </cell>
          <cell r="V82">
            <v>0</v>
          </cell>
          <cell r="Z82">
            <v>0</v>
          </cell>
          <cell r="AA82">
            <v>0</v>
          </cell>
          <cell r="AB82">
            <v>0</v>
          </cell>
          <cell r="AC82">
            <v>0</v>
          </cell>
          <cell r="AD82">
            <v>0</v>
          </cell>
          <cell r="AE82">
            <v>0</v>
          </cell>
          <cell r="AF82">
            <v>0</v>
          </cell>
          <cell r="AG82">
            <v>0</v>
          </cell>
          <cell r="AH82">
            <v>0</v>
          </cell>
          <cell r="AI82">
            <v>0</v>
          </cell>
          <cell r="AJ82">
            <v>0</v>
          </cell>
          <cell r="AK82">
            <v>0</v>
          </cell>
        </row>
        <row r="83">
          <cell r="A83" t="str">
            <v>FC05</v>
          </cell>
          <cell r="B83" t="str">
            <v>Dividends Received</v>
          </cell>
          <cell r="F83">
            <v>0</v>
          </cell>
          <cell r="G83">
            <v>0</v>
          </cell>
          <cell r="H83">
            <v>0</v>
          </cell>
          <cell r="I83">
            <v>0</v>
          </cell>
          <cell r="J83">
            <v>0</v>
          </cell>
          <cell r="K83">
            <v>8.9020771513353107</v>
          </cell>
          <cell r="L83">
            <v>84.016208914903203</v>
          </cell>
          <cell r="M83">
            <v>0</v>
          </cell>
          <cell r="N83">
            <v>0</v>
          </cell>
          <cell r="O83">
            <v>0</v>
          </cell>
          <cell r="P83">
            <v>0</v>
          </cell>
          <cell r="Q83">
            <v>0</v>
          </cell>
          <cell r="R83">
            <v>92.918286066238508</v>
          </cell>
          <cell r="U83" t="str">
            <v>FC05</v>
          </cell>
          <cell r="V83" t="str">
            <v>Dividends Received</v>
          </cell>
          <cell r="Z83">
            <v>0</v>
          </cell>
          <cell r="AA83">
            <v>0</v>
          </cell>
          <cell r="AB83">
            <v>0</v>
          </cell>
          <cell r="AC83">
            <v>0</v>
          </cell>
          <cell r="AD83">
            <v>0</v>
          </cell>
          <cell r="AE83">
            <v>8.9020771513353107</v>
          </cell>
          <cell r="AF83">
            <v>92.918286066238508</v>
          </cell>
          <cell r="AG83">
            <v>92.918286066238508</v>
          </cell>
          <cell r="AH83">
            <v>92.918286066238508</v>
          </cell>
          <cell r="AI83">
            <v>92.918286066238508</v>
          </cell>
          <cell r="AJ83">
            <v>92.918286066238508</v>
          </cell>
          <cell r="AK83">
            <v>92.918286066238508</v>
          </cell>
        </row>
        <row r="84">
          <cell r="U84">
            <v>0</v>
          </cell>
          <cell r="V84">
            <v>0</v>
          </cell>
          <cell r="Z84">
            <v>0</v>
          </cell>
          <cell r="AA84">
            <v>0</v>
          </cell>
          <cell r="AB84">
            <v>0</v>
          </cell>
          <cell r="AC84">
            <v>0</v>
          </cell>
          <cell r="AD84">
            <v>0</v>
          </cell>
          <cell r="AE84">
            <v>0</v>
          </cell>
          <cell r="AF84">
            <v>0</v>
          </cell>
          <cell r="AG84">
            <v>0</v>
          </cell>
          <cell r="AH84">
            <v>0</v>
          </cell>
          <cell r="AI84">
            <v>0</v>
          </cell>
          <cell r="AJ84">
            <v>0</v>
          </cell>
          <cell r="AK84">
            <v>0</v>
          </cell>
        </row>
        <row r="85">
          <cell r="B85" t="str">
            <v>Profit before Tax</v>
          </cell>
          <cell r="F85">
            <v>0</v>
          </cell>
          <cell r="G85">
            <v>0</v>
          </cell>
          <cell r="H85">
            <v>0</v>
          </cell>
          <cell r="I85">
            <v>0</v>
          </cell>
          <cell r="J85">
            <v>0</v>
          </cell>
          <cell r="K85">
            <v>111501.54747976556</v>
          </cell>
          <cell r="L85">
            <v>11024.147092414536</v>
          </cell>
          <cell r="M85">
            <v>15168.476691932741</v>
          </cell>
          <cell r="N85">
            <v>10049.696844807106</v>
          </cell>
          <cell r="O85">
            <v>8663.6982593703033</v>
          </cell>
          <cell r="P85">
            <v>6517.5216400574673</v>
          </cell>
          <cell r="Q85">
            <v>5093.6082511727391</v>
          </cell>
          <cell r="R85">
            <v>168018.69625952045</v>
          </cell>
          <cell r="U85">
            <v>0</v>
          </cell>
          <cell r="V85" t="str">
            <v>Profit before Tax</v>
          </cell>
          <cell r="Z85">
            <v>0</v>
          </cell>
          <cell r="AA85">
            <v>0</v>
          </cell>
          <cell r="AB85">
            <v>0</v>
          </cell>
          <cell r="AC85">
            <v>0</v>
          </cell>
          <cell r="AD85">
            <v>0</v>
          </cell>
          <cell r="AE85">
            <v>111501.54747976556</v>
          </cell>
          <cell r="AF85">
            <v>122525.6945721801</v>
          </cell>
          <cell r="AG85">
            <v>137694.17126411284</v>
          </cell>
          <cell r="AH85">
            <v>147743.86810891994</v>
          </cell>
          <cell r="AI85">
            <v>156407.56636829025</v>
          </cell>
          <cell r="AJ85">
            <v>162925.08800834772</v>
          </cell>
          <cell r="AK85">
            <v>168018.69625952045</v>
          </cell>
        </row>
        <row r="86">
          <cell r="U86">
            <v>0</v>
          </cell>
          <cell r="V86">
            <v>0</v>
          </cell>
          <cell r="Z86">
            <v>0</v>
          </cell>
          <cell r="AA86">
            <v>0</v>
          </cell>
          <cell r="AB86">
            <v>0</v>
          </cell>
          <cell r="AC86">
            <v>0</v>
          </cell>
          <cell r="AD86">
            <v>0</v>
          </cell>
          <cell r="AE86">
            <v>0</v>
          </cell>
          <cell r="AF86">
            <v>0</v>
          </cell>
          <cell r="AG86">
            <v>0</v>
          </cell>
          <cell r="AH86">
            <v>0</v>
          </cell>
          <cell r="AI86">
            <v>0</v>
          </cell>
          <cell r="AJ86">
            <v>0</v>
          </cell>
          <cell r="AK86">
            <v>0</v>
          </cell>
        </row>
        <row r="87">
          <cell r="A87" t="str">
            <v>FC06</v>
          </cell>
          <cell r="B87" t="str">
            <v>Taxation</v>
          </cell>
          <cell r="F87">
            <v>0</v>
          </cell>
          <cell r="G87">
            <v>0</v>
          </cell>
          <cell r="H87">
            <v>0</v>
          </cell>
          <cell r="I87">
            <v>0</v>
          </cell>
          <cell r="J87">
            <v>0</v>
          </cell>
          <cell r="K87">
            <v>-49429.042158544558</v>
          </cell>
          <cell r="L87">
            <v>882.43578104309563</v>
          </cell>
          <cell r="M87">
            <v>-5400.8276156587744</v>
          </cell>
          <cell r="N87">
            <v>-15282.53694973553</v>
          </cell>
          <cell r="O87">
            <v>-2868.9259961794232</v>
          </cell>
          <cell r="P87">
            <v>-2040.6478806619743</v>
          </cell>
          <cell r="Q87">
            <v>-1182.1820397268748</v>
          </cell>
          <cell r="R87">
            <v>-75321.726859464048</v>
          </cell>
          <cell r="U87" t="str">
            <v>FC06</v>
          </cell>
          <cell r="V87" t="str">
            <v>Taxation</v>
          </cell>
          <cell r="Z87">
            <v>0</v>
          </cell>
          <cell r="AA87">
            <v>0</v>
          </cell>
          <cell r="AB87">
            <v>0</v>
          </cell>
          <cell r="AC87">
            <v>0</v>
          </cell>
          <cell r="AD87">
            <v>0</v>
          </cell>
          <cell r="AE87">
            <v>-49429.042158544558</v>
          </cell>
          <cell r="AF87">
            <v>-48546.606377501463</v>
          </cell>
          <cell r="AG87">
            <v>-53947.433993160237</v>
          </cell>
          <cell r="AH87">
            <v>-69229.970942895772</v>
          </cell>
          <cell r="AI87">
            <v>-72098.896939075203</v>
          </cell>
          <cell r="AJ87">
            <v>-74139.544819737173</v>
          </cell>
          <cell r="AK87">
            <v>-75321.726859464048</v>
          </cell>
        </row>
        <row r="88">
          <cell r="U88">
            <v>0</v>
          </cell>
          <cell r="V88">
            <v>0</v>
          </cell>
          <cell r="Z88">
            <v>0</v>
          </cell>
          <cell r="AA88">
            <v>0</v>
          </cell>
          <cell r="AB88">
            <v>0</v>
          </cell>
          <cell r="AC88">
            <v>0</v>
          </cell>
          <cell r="AD88">
            <v>0</v>
          </cell>
          <cell r="AE88">
            <v>0</v>
          </cell>
          <cell r="AF88">
            <v>0</v>
          </cell>
          <cell r="AG88">
            <v>0</v>
          </cell>
          <cell r="AH88">
            <v>0</v>
          </cell>
          <cell r="AI88">
            <v>0</v>
          </cell>
          <cell r="AJ88">
            <v>0</v>
          </cell>
          <cell r="AK88">
            <v>0</v>
          </cell>
        </row>
        <row r="89">
          <cell r="B89" t="str">
            <v>Profit after Tax</v>
          </cell>
          <cell r="F89">
            <v>0</v>
          </cell>
          <cell r="G89">
            <v>0</v>
          </cell>
          <cell r="H89">
            <v>0</v>
          </cell>
          <cell r="I89">
            <v>0</v>
          </cell>
          <cell r="J89">
            <v>0</v>
          </cell>
          <cell r="K89">
            <v>62072.505321221004</v>
          </cell>
          <cell r="L89">
            <v>11906.582873457632</v>
          </cell>
          <cell r="M89">
            <v>9767.6490762739668</v>
          </cell>
          <cell r="N89">
            <v>-5232.8401049284239</v>
          </cell>
          <cell r="O89">
            <v>5794.77226319088</v>
          </cell>
          <cell r="P89">
            <v>4476.8737593954929</v>
          </cell>
          <cell r="Q89">
            <v>3911.4262114458643</v>
          </cell>
          <cell r="R89">
            <v>92696.96940005642</v>
          </cell>
          <cell r="U89">
            <v>0</v>
          </cell>
          <cell r="V89" t="str">
            <v>Profit after Tax</v>
          </cell>
          <cell r="Z89">
            <v>0</v>
          </cell>
          <cell r="AA89">
            <v>0</v>
          </cell>
          <cell r="AB89">
            <v>0</v>
          </cell>
          <cell r="AC89">
            <v>0</v>
          </cell>
          <cell r="AD89">
            <v>0</v>
          </cell>
          <cell r="AE89">
            <v>62072.505321221004</v>
          </cell>
          <cell r="AF89">
            <v>73979.088194678639</v>
          </cell>
          <cell r="AG89">
            <v>83746.73727095261</v>
          </cell>
          <cell r="AH89">
            <v>78513.89716602418</v>
          </cell>
          <cell r="AI89">
            <v>84308.669429215064</v>
          </cell>
          <cell r="AJ89">
            <v>88785.543188610551</v>
          </cell>
          <cell r="AK89">
            <v>92696.96940005642</v>
          </cell>
        </row>
        <row r="90">
          <cell r="U90">
            <v>0</v>
          </cell>
          <cell r="V90">
            <v>0</v>
          </cell>
          <cell r="Z90">
            <v>0</v>
          </cell>
          <cell r="AA90">
            <v>0</v>
          </cell>
          <cell r="AB90">
            <v>0</v>
          </cell>
          <cell r="AC90">
            <v>0</v>
          </cell>
          <cell r="AD90">
            <v>0</v>
          </cell>
          <cell r="AE90">
            <v>0</v>
          </cell>
          <cell r="AF90">
            <v>0</v>
          </cell>
          <cell r="AG90">
            <v>0</v>
          </cell>
          <cell r="AH90">
            <v>0</v>
          </cell>
          <cell r="AI90">
            <v>0</v>
          </cell>
          <cell r="AJ90">
            <v>0</v>
          </cell>
          <cell r="AK90">
            <v>0</v>
          </cell>
        </row>
        <row r="91">
          <cell r="A91" t="str">
            <v>FC07</v>
          </cell>
          <cell r="B91" t="str">
            <v>Minority Interest</v>
          </cell>
          <cell r="F91">
            <v>0</v>
          </cell>
          <cell r="G91">
            <v>0</v>
          </cell>
          <cell r="H91">
            <v>0</v>
          </cell>
          <cell r="I91">
            <v>0</v>
          </cell>
          <cell r="J91">
            <v>0</v>
          </cell>
          <cell r="K91">
            <v>-9454.9028341576013</v>
          </cell>
          <cell r="L91">
            <v>-7302.7266237261265</v>
          </cell>
          <cell r="M91">
            <v>-5604.0817133904911</v>
          </cell>
          <cell r="N91">
            <v>-4768.3452007656097</v>
          </cell>
          <cell r="O91">
            <v>-4143.53254562456</v>
          </cell>
          <cell r="P91">
            <v>-2490.1625955536865</v>
          </cell>
          <cell r="Q91">
            <v>-1786.1868730635033</v>
          </cell>
          <cell r="R91">
            <v>-35549.938386281574</v>
          </cell>
          <cell r="U91" t="str">
            <v>FC07</v>
          </cell>
          <cell r="V91" t="str">
            <v>Minority Interest</v>
          </cell>
          <cell r="Z91">
            <v>0</v>
          </cell>
          <cell r="AA91">
            <v>0</v>
          </cell>
          <cell r="AB91">
            <v>0</v>
          </cell>
          <cell r="AC91">
            <v>0</v>
          </cell>
          <cell r="AD91">
            <v>0</v>
          </cell>
          <cell r="AE91">
            <v>-9454.9028341576013</v>
          </cell>
          <cell r="AF91">
            <v>-16757.629457883726</v>
          </cell>
          <cell r="AG91">
            <v>-22361.711171274219</v>
          </cell>
          <cell r="AH91">
            <v>-27130.056372039828</v>
          </cell>
          <cell r="AI91">
            <v>-31273.588917664387</v>
          </cell>
          <cell r="AJ91">
            <v>-33763.751513218071</v>
          </cell>
          <cell r="AK91">
            <v>-35549.938386281574</v>
          </cell>
        </row>
        <row r="92">
          <cell r="U92">
            <v>0</v>
          </cell>
          <cell r="V92">
            <v>0</v>
          </cell>
          <cell r="Z92">
            <v>0</v>
          </cell>
          <cell r="AA92">
            <v>0</v>
          </cell>
          <cell r="AB92">
            <v>0</v>
          </cell>
          <cell r="AC92">
            <v>0</v>
          </cell>
          <cell r="AD92">
            <v>0</v>
          </cell>
          <cell r="AE92">
            <v>0</v>
          </cell>
          <cell r="AF92">
            <v>0</v>
          </cell>
          <cell r="AG92">
            <v>0</v>
          </cell>
          <cell r="AH92">
            <v>0</v>
          </cell>
          <cell r="AI92">
            <v>0</v>
          </cell>
          <cell r="AJ92">
            <v>0</v>
          </cell>
          <cell r="AK92">
            <v>0</v>
          </cell>
        </row>
        <row r="93">
          <cell r="U93">
            <v>0</v>
          </cell>
          <cell r="V93">
            <v>0</v>
          </cell>
          <cell r="Z93">
            <v>0</v>
          </cell>
          <cell r="AA93">
            <v>0</v>
          </cell>
          <cell r="AB93">
            <v>0</v>
          </cell>
          <cell r="AC93">
            <v>0</v>
          </cell>
          <cell r="AD93">
            <v>0</v>
          </cell>
          <cell r="AE93">
            <v>0</v>
          </cell>
          <cell r="AF93">
            <v>0</v>
          </cell>
          <cell r="AG93">
            <v>0</v>
          </cell>
          <cell r="AH93">
            <v>0</v>
          </cell>
          <cell r="AI93">
            <v>0</v>
          </cell>
          <cell r="AJ93">
            <v>0</v>
          </cell>
          <cell r="AK93">
            <v>0</v>
          </cell>
        </row>
        <row r="94">
          <cell r="B94" t="str">
            <v>Earnings</v>
          </cell>
          <cell r="F94">
            <v>0</v>
          </cell>
          <cell r="G94">
            <v>0</v>
          </cell>
          <cell r="H94">
            <v>0</v>
          </cell>
          <cell r="I94">
            <v>0</v>
          </cell>
          <cell r="J94">
            <v>0</v>
          </cell>
          <cell r="K94">
            <v>52617.602487063399</v>
          </cell>
          <cell r="L94">
            <v>4603.8562497315052</v>
          </cell>
          <cell r="M94">
            <v>4163.5673628834757</v>
          </cell>
          <cell r="N94">
            <v>-10001.185305694034</v>
          </cell>
          <cell r="O94">
            <v>1651.23971756632</v>
          </cell>
          <cell r="P94">
            <v>1986.7111638418064</v>
          </cell>
          <cell r="Q94">
            <v>2125.239338382361</v>
          </cell>
          <cell r="R94">
            <v>57147.031013774831</v>
          </cell>
          <cell r="U94">
            <v>0</v>
          </cell>
          <cell r="V94" t="str">
            <v>Earnings</v>
          </cell>
          <cell r="Z94">
            <v>0</v>
          </cell>
          <cell r="AA94">
            <v>0</v>
          </cell>
          <cell r="AB94">
            <v>0</v>
          </cell>
          <cell r="AC94">
            <v>0</v>
          </cell>
          <cell r="AD94">
            <v>0</v>
          </cell>
          <cell r="AE94">
            <v>52617.602487063399</v>
          </cell>
          <cell r="AF94">
            <v>57221.458736794906</v>
          </cell>
          <cell r="AG94">
            <v>61385.026099678384</v>
          </cell>
          <cell r="AH94">
            <v>51383.840793984346</v>
          </cell>
          <cell r="AI94">
            <v>53035.080511550666</v>
          </cell>
          <cell r="AJ94">
            <v>55021.791675392473</v>
          </cell>
          <cell r="AK94">
            <v>57147.031013774831</v>
          </cell>
        </row>
        <row r="95">
          <cell r="U95">
            <v>0</v>
          </cell>
          <cell r="V95">
            <v>0</v>
          </cell>
        </row>
        <row r="96">
          <cell r="U96">
            <v>0</v>
          </cell>
          <cell r="V96">
            <v>0</v>
          </cell>
        </row>
        <row r="97">
          <cell r="U97">
            <v>0</v>
          </cell>
          <cell r="V97">
            <v>0</v>
          </cell>
        </row>
        <row r="98">
          <cell r="U98">
            <v>0</v>
          </cell>
          <cell r="V98">
            <v>0</v>
          </cell>
        </row>
        <row r="99">
          <cell r="Z99">
            <v>0</v>
          </cell>
          <cell r="AA99">
            <v>0</v>
          </cell>
          <cell r="AB99">
            <v>0</v>
          </cell>
          <cell r="AC99">
            <v>0</v>
          </cell>
          <cell r="AD99">
            <v>0</v>
          </cell>
          <cell r="AE99">
            <v>0</v>
          </cell>
          <cell r="AF99">
            <v>0</v>
          </cell>
          <cell r="AG99">
            <v>0</v>
          </cell>
          <cell r="AH99">
            <v>0</v>
          </cell>
          <cell r="AI99">
            <v>0</v>
          </cell>
          <cell r="AJ99">
            <v>0</v>
          </cell>
          <cell r="AK99">
            <v>0</v>
          </cell>
        </row>
        <row r="100">
          <cell r="A100" t="str">
            <v>Other Admin - Budget Figures</v>
          </cell>
          <cell r="U100" t="str">
            <v>Overheads - Budget Figures</v>
          </cell>
          <cell r="Z100">
            <v>0</v>
          </cell>
          <cell r="AA100">
            <v>0</v>
          </cell>
          <cell r="AB100">
            <v>0</v>
          </cell>
          <cell r="AC100">
            <v>0</v>
          </cell>
          <cell r="AD100">
            <v>0</v>
          </cell>
          <cell r="AE100">
            <v>0</v>
          </cell>
          <cell r="AF100">
            <v>0</v>
          </cell>
          <cell r="AG100">
            <v>0</v>
          </cell>
          <cell r="AH100">
            <v>0</v>
          </cell>
          <cell r="AI100">
            <v>0</v>
          </cell>
          <cell r="AJ100">
            <v>0</v>
          </cell>
          <cell r="AK100">
            <v>0</v>
          </cell>
        </row>
        <row r="101">
          <cell r="Z101">
            <v>0</v>
          </cell>
          <cell r="AA101">
            <v>0</v>
          </cell>
          <cell r="AB101">
            <v>0</v>
          </cell>
          <cell r="AC101">
            <v>0</v>
          </cell>
          <cell r="AD101">
            <v>0</v>
          </cell>
          <cell r="AE101">
            <v>0</v>
          </cell>
          <cell r="AF101">
            <v>0</v>
          </cell>
          <cell r="AG101">
            <v>0</v>
          </cell>
          <cell r="AH101">
            <v>0</v>
          </cell>
          <cell r="AI101">
            <v>0</v>
          </cell>
          <cell r="AJ101">
            <v>0</v>
          </cell>
          <cell r="AK101">
            <v>0</v>
          </cell>
        </row>
        <row r="103">
          <cell r="F103">
            <v>36892</v>
          </cell>
          <cell r="G103">
            <v>36923</v>
          </cell>
          <cell r="H103">
            <v>36951</v>
          </cell>
          <cell r="I103">
            <v>36982</v>
          </cell>
          <cell r="J103">
            <v>37012</v>
          </cell>
          <cell r="K103">
            <v>37043</v>
          </cell>
          <cell r="L103">
            <v>37073</v>
          </cell>
          <cell r="M103">
            <v>37104</v>
          </cell>
          <cell r="N103">
            <v>37135</v>
          </cell>
          <cell r="O103">
            <v>37165</v>
          </cell>
          <cell r="P103">
            <v>37196</v>
          </cell>
          <cell r="Q103">
            <v>37226</v>
          </cell>
          <cell r="R103" t="str">
            <v>Total</v>
          </cell>
          <cell r="Z103">
            <v>36892</v>
          </cell>
          <cell r="AA103">
            <v>36923</v>
          </cell>
          <cell r="AB103">
            <v>36951</v>
          </cell>
          <cell r="AC103">
            <v>36982</v>
          </cell>
          <cell r="AD103">
            <v>37012</v>
          </cell>
          <cell r="AE103">
            <v>37043</v>
          </cell>
          <cell r="AF103">
            <v>37073</v>
          </cell>
          <cell r="AG103">
            <v>37104</v>
          </cell>
          <cell r="AH103">
            <v>37135</v>
          </cell>
          <cell r="AI103">
            <v>37165</v>
          </cell>
          <cell r="AJ103">
            <v>37196</v>
          </cell>
          <cell r="AK103">
            <v>37226</v>
          </cell>
        </row>
        <row r="104">
          <cell r="U104">
            <v>0</v>
          </cell>
          <cell r="V104">
            <v>0</v>
          </cell>
        </row>
        <row r="105">
          <cell r="A105" t="str">
            <v>Other</v>
          </cell>
          <cell r="U105" t="str">
            <v>Other</v>
          </cell>
          <cell r="V105">
            <v>0</v>
          </cell>
        </row>
        <row r="106">
          <cell r="A106" t="str">
            <v>OA01</v>
          </cell>
          <cell r="B106" t="str">
            <v>UK Europe - Wingas Management (Non E&amp;P)</v>
          </cell>
          <cell r="U106" t="str">
            <v>OA01</v>
          </cell>
          <cell r="V106" t="str">
            <v>UK Europe - Wingas Management (Non E&amp;P)</v>
          </cell>
          <cell r="Z106">
            <v>0</v>
          </cell>
          <cell r="AA106">
            <v>0</v>
          </cell>
          <cell r="AB106" t="e">
            <v>#REF!</v>
          </cell>
          <cell r="AC106" t="e">
            <v>#REF!</v>
          </cell>
          <cell r="AD106" t="e">
            <v>#REF!</v>
          </cell>
          <cell r="AE106" t="e">
            <v>#REF!</v>
          </cell>
          <cell r="AF106" t="e">
            <v>#REF!</v>
          </cell>
          <cell r="AG106" t="e">
            <v>#REF!</v>
          </cell>
          <cell r="AH106" t="e">
            <v>#REF!</v>
          </cell>
          <cell r="AI106" t="e">
            <v>#REF!</v>
          </cell>
          <cell r="AJ106" t="e">
            <v>#REF!</v>
          </cell>
          <cell r="AK106" t="e">
            <v>#REF!</v>
          </cell>
        </row>
        <row r="107">
          <cell r="A107" t="str">
            <v>OA02</v>
          </cell>
          <cell r="B107" t="str">
            <v>Egypt &amp; East Med - Turkey &amp; Admin (Non E&amp;P)</v>
          </cell>
          <cell r="U107" t="str">
            <v>OA02</v>
          </cell>
          <cell r="V107" t="str">
            <v>Egypt &amp; East Med - Turkey &amp; Admin (Non E&amp;P)</v>
          </cell>
          <cell r="Z107">
            <v>0</v>
          </cell>
          <cell r="AA107">
            <v>0</v>
          </cell>
          <cell r="AB107">
            <v>0</v>
          </cell>
          <cell r="AC107">
            <v>0</v>
          </cell>
          <cell r="AD107">
            <v>0</v>
          </cell>
          <cell r="AE107">
            <v>0</v>
          </cell>
          <cell r="AF107">
            <v>0</v>
          </cell>
          <cell r="AG107">
            <v>0</v>
          </cell>
          <cell r="AH107">
            <v>0</v>
          </cell>
          <cell r="AI107">
            <v>0</v>
          </cell>
          <cell r="AJ107">
            <v>0</v>
          </cell>
          <cell r="AK107">
            <v>0</v>
          </cell>
        </row>
        <row r="108">
          <cell r="A108" t="str">
            <v>OA03</v>
          </cell>
          <cell r="B108" t="str">
            <v>NGV UK - Ex Leasing Group</v>
          </cell>
          <cell r="U108" t="str">
            <v>OA03</v>
          </cell>
          <cell r="V108" t="str">
            <v>NGV UK - Ex Leasing Group</v>
          </cell>
          <cell r="Z108">
            <v>0</v>
          </cell>
          <cell r="AA108">
            <v>0</v>
          </cell>
          <cell r="AB108">
            <v>0</v>
          </cell>
          <cell r="AC108">
            <v>0</v>
          </cell>
          <cell r="AD108">
            <v>0</v>
          </cell>
          <cell r="AE108">
            <v>0</v>
          </cell>
          <cell r="AF108">
            <v>0</v>
          </cell>
          <cell r="AG108">
            <v>0</v>
          </cell>
          <cell r="AH108">
            <v>0</v>
          </cell>
          <cell r="AI108">
            <v>0</v>
          </cell>
          <cell r="AJ108">
            <v>0</v>
          </cell>
          <cell r="AK108">
            <v>0</v>
          </cell>
        </row>
        <row r="109">
          <cell r="A109" t="str">
            <v>OA04</v>
          </cell>
          <cell r="B109" t="str">
            <v>Sunfish</v>
          </cell>
          <cell r="F109">
            <v>0</v>
          </cell>
          <cell r="G109">
            <v>0</v>
          </cell>
          <cell r="H109">
            <v>0</v>
          </cell>
          <cell r="I109">
            <v>0</v>
          </cell>
          <cell r="J109">
            <v>0</v>
          </cell>
          <cell r="K109">
            <v>0</v>
          </cell>
          <cell r="L109">
            <v>0</v>
          </cell>
          <cell r="M109">
            <v>0</v>
          </cell>
          <cell r="N109">
            <v>0</v>
          </cell>
          <cell r="O109">
            <v>0</v>
          </cell>
          <cell r="P109">
            <v>0</v>
          </cell>
          <cell r="Q109">
            <v>0</v>
          </cell>
          <cell r="R109">
            <v>0</v>
          </cell>
          <cell r="U109" t="str">
            <v>OA04</v>
          </cell>
          <cell r="V109" t="str">
            <v>Sunfish</v>
          </cell>
          <cell r="Z109">
            <v>0</v>
          </cell>
          <cell r="AA109">
            <v>0</v>
          </cell>
          <cell r="AB109">
            <v>0</v>
          </cell>
          <cell r="AC109">
            <v>0</v>
          </cell>
          <cell r="AD109">
            <v>0</v>
          </cell>
          <cell r="AE109">
            <v>0</v>
          </cell>
          <cell r="AF109">
            <v>0</v>
          </cell>
          <cell r="AG109">
            <v>0</v>
          </cell>
          <cell r="AH109">
            <v>0</v>
          </cell>
          <cell r="AI109">
            <v>0</v>
          </cell>
          <cell r="AJ109">
            <v>0</v>
          </cell>
          <cell r="AK109">
            <v>0</v>
          </cell>
        </row>
        <row r="110">
          <cell r="A110" t="str">
            <v>OA05</v>
          </cell>
          <cell r="B110" t="str">
            <v>Gulf &amp; Pakistan - Non E&amp;P</v>
          </cell>
          <cell r="U110" t="str">
            <v>OA05</v>
          </cell>
          <cell r="V110" t="str">
            <v>Gulf &amp; Pakistan - Non E&amp;P</v>
          </cell>
          <cell r="Z110">
            <v>0</v>
          </cell>
          <cell r="AA110">
            <v>0</v>
          </cell>
          <cell r="AB110">
            <v>0</v>
          </cell>
          <cell r="AC110">
            <v>0</v>
          </cell>
          <cell r="AD110">
            <v>0</v>
          </cell>
          <cell r="AE110">
            <v>0</v>
          </cell>
          <cell r="AF110">
            <v>0</v>
          </cell>
          <cell r="AG110">
            <v>0</v>
          </cell>
          <cell r="AH110">
            <v>0</v>
          </cell>
          <cell r="AI110">
            <v>0</v>
          </cell>
          <cell r="AJ110">
            <v>0</v>
          </cell>
          <cell r="AK110">
            <v>0</v>
          </cell>
        </row>
        <row r="111">
          <cell r="U111">
            <v>0</v>
          </cell>
          <cell r="V111">
            <v>0</v>
          </cell>
          <cell r="Z111">
            <v>0</v>
          </cell>
          <cell r="AA111">
            <v>0</v>
          </cell>
          <cell r="AB111">
            <v>0</v>
          </cell>
          <cell r="AC111">
            <v>0</v>
          </cell>
          <cell r="AD111">
            <v>0</v>
          </cell>
          <cell r="AE111">
            <v>0</v>
          </cell>
          <cell r="AF111">
            <v>0</v>
          </cell>
          <cell r="AG111">
            <v>0</v>
          </cell>
          <cell r="AH111">
            <v>0</v>
          </cell>
          <cell r="AI111">
            <v>0</v>
          </cell>
          <cell r="AJ111">
            <v>0</v>
          </cell>
          <cell r="AK111">
            <v>0</v>
          </cell>
        </row>
        <row r="112">
          <cell r="B112" t="str">
            <v>Total</v>
          </cell>
          <cell r="F112">
            <v>0</v>
          </cell>
          <cell r="G112">
            <v>0</v>
          </cell>
          <cell r="H112">
            <v>0</v>
          </cell>
          <cell r="I112">
            <v>0</v>
          </cell>
          <cell r="J112">
            <v>0</v>
          </cell>
          <cell r="K112">
            <v>0</v>
          </cell>
          <cell r="L112">
            <v>0</v>
          </cell>
          <cell r="M112">
            <v>0</v>
          </cell>
          <cell r="N112">
            <v>0</v>
          </cell>
          <cell r="O112">
            <v>0</v>
          </cell>
          <cell r="P112">
            <v>0</v>
          </cell>
          <cell r="Q112">
            <v>0</v>
          </cell>
          <cell r="R112">
            <v>0</v>
          </cell>
          <cell r="U112">
            <v>0</v>
          </cell>
          <cell r="V112" t="str">
            <v>Total</v>
          </cell>
          <cell r="Z112">
            <v>0</v>
          </cell>
          <cell r="AA112">
            <v>0</v>
          </cell>
          <cell r="AB112">
            <v>0</v>
          </cell>
          <cell r="AC112">
            <v>0</v>
          </cell>
          <cell r="AD112">
            <v>0</v>
          </cell>
          <cell r="AE112">
            <v>0</v>
          </cell>
          <cell r="AF112">
            <v>0</v>
          </cell>
          <cell r="AG112">
            <v>0</v>
          </cell>
          <cell r="AH112">
            <v>0</v>
          </cell>
          <cell r="AI112">
            <v>0</v>
          </cell>
          <cell r="AJ112">
            <v>0</v>
          </cell>
          <cell r="AK112">
            <v>0</v>
          </cell>
        </row>
        <row r="113">
          <cell r="R113">
            <v>0</v>
          </cell>
          <cell r="U113">
            <v>0</v>
          </cell>
          <cell r="V113">
            <v>0</v>
          </cell>
          <cell r="Z113">
            <v>0</v>
          </cell>
          <cell r="AA113">
            <v>0</v>
          </cell>
          <cell r="AB113">
            <v>0</v>
          </cell>
          <cell r="AC113">
            <v>0</v>
          </cell>
          <cell r="AD113">
            <v>0</v>
          </cell>
          <cell r="AE113">
            <v>0</v>
          </cell>
          <cell r="AF113">
            <v>0</v>
          </cell>
          <cell r="AG113">
            <v>0</v>
          </cell>
          <cell r="AH113">
            <v>0</v>
          </cell>
          <cell r="AI113">
            <v>0</v>
          </cell>
          <cell r="AJ113">
            <v>0</v>
          </cell>
          <cell r="AK113">
            <v>0</v>
          </cell>
        </row>
        <row r="114">
          <cell r="U114">
            <v>0</v>
          </cell>
          <cell r="V114">
            <v>0</v>
          </cell>
          <cell r="Z114">
            <v>0</v>
          </cell>
          <cell r="AA114">
            <v>0</v>
          </cell>
          <cell r="AB114">
            <v>0</v>
          </cell>
          <cell r="AC114">
            <v>0</v>
          </cell>
          <cell r="AD114">
            <v>0</v>
          </cell>
          <cell r="AE114">
            <v>0</v>
          </cell>
          <cell r="AF114">
            <v>0</v>
          </cell>
          <cell r="AG114">
            <v>0</v>
          </cell>
          <cell r="AH114">
            <v>0</v>
          </cell>
          <cell r="AI114">
            <v>0</v>
          </cell>
          <cell r="AJ114">
            <v>0</v>
          </cell>
          <cell r="AK114">
            <v>0</v>
          </cell>
        </row>
        <row r="115">
          <cell r="B115" t="str">
            <v>Total for Other Admin</v>
          </cell>
          <cell r="F115">
            <v>0</v>
          </cell>
          <cell r="G115">
            <v>0</v>
          </cell>
          <cell r="H115">
            <v>0</v>
          </cell>
          <cell r="I115">
            <v>0</v>
          </cell>
          <cell r="J115">
            <v>0</v>
          </cell>
          <cell r="K115">
            <v>0</v>
          </cell>
          <cell r="L115">
            <v>0</v>
          </cell>
          <cell r="M115">
            <v>0</v>
          </cell>
          <cell r="N115">
            <v>0</v>
          </cell>
          <cell r="O115">
            <v>0</v>
          </cell>
          <cell r="P115">
            <v>0</v>
          </cell>
          <cell r="Q115">
            <v>0</v>
          </cell>
          <cell r="R115">
            <v>0</v>
          </cell>
          <cell r="U115">
            <v>0</v>
          </cell>
          <cell r="V115" t="str">
            <v>Total for Other Admin</v>
          </cell>
          <cell r="Z115">
            <v>0</v>
          </cell>
          <cell r="AA115">
            <v>0</v>
          </cell>
          <cell r="AB115">
            <v>0</v>
          </cell>
          <cell r="AC115">
            <v>0</v>
          </cell>
          <cell r="AD115">
            <v>0</v>
          </cell>
          <cell r="AE115">
            <v>0</v>
          </cell>
          <cell r="AF115">
            <v>0</v>
          </cell>
          <cell r="AG115">
            <v>0</v>
          </cell>
          <cell r="AH115">
            <v>0</v>
          </cell>
          <cell r="AI115">
            <v>0</v>
          </cell>
          <cell r="AJ115">
            <v>0</v>
          </cell>
          <cell r="AK115">
            <v>0</v>
          </cell>
        </row>
        <row r="116">
          <cell r="U116">
            <v>0</v>
          </cell>
          <cell r="V116">
            <v>0</v>
          </cell>
        </row>
        <row r="117">
          <cell r="U117">
            <v>0</v>
          </cell>
          <cell r="V117">
            <v>0</v>
          </cell>
        </row>
        <row r="119">
          <cell r="A119" t="str">
            <v>Business Development - Budget Figures</v>
          </cell>
          <cell r="U119" t="str">
            <v>Business Development - Budget Figures</v>
          </cell>
        </row>
        <row r="120">
          <cell r="U120">
            <v>0</v>
          </cell>
          <cell r="V120">
            <v>0</v>
          </cell>
        </row>
        <row r="121">
          <cell r="A121" t="str">
            <v>UK Gas Marketing</v>
          </cell>
          <cell r="R121">
            <v>0</v>
          </cell>
          <cell r="U121" t="str">
            <v>UK Gas Marketing</v>
          </cell>
          <cell r="Z121">
            <v>0</v>
          </cell>
          <cell r="AA121">
            <v>0</v>
          </cell>
          <cell r="AB121">
            <v>0</v>
          </cell>
          <cell r="AC121">
            <v>0</v>
          </cell>
        </row>
        <row r="122">
          <cell r="A122" t="str">
            <v>ZDZ0</v>
          </cell>
          <cell r="B122" t="str">
            <v>Trading Development</v>
          </cell>
          <cell r="R122">
            <v>0</v>
          </cell>
          <cell r="U122" t="str">
            <v>ZDZ0</v>
          </cell>
          <cell r="V122" t="str">
            <v>Trading Development</v>
          </cell>
          <cell r="Z122">
            <v>0</v>
          </cell>
          <cell r="AA122">
            <v>0</v>
          </cell>
          <cell r="AB122">
            <v>0</v>
          </cell>
          <cell r="AC122">
            <v>0</v>
          </cell>
          <cell r="AD122">
            <v>0</v>
          </cell>
          <cell r="AE122">
            <v>0</v>
          </cell>
          <cell r="AF122">
            <v>0</v>
          </cell>
          <cell r="AG122">
            <v>0</v>
          </cell>
          <cell r="AH122">
            <v>0</v>
          </cell>
          <cell r="AI122">
            <v>0</v>
          </cell>
          <cell r="AJ122">
            <v>0</v>
          </cell>
          <cell r="AK122">
            <v>0</v>
          </cell>
        </row>
        <row r="123">
          <cell r="A123" t="str">
            <v>ZEB4</v>
          </cell>
          <cell r="B123" t="str">
            <v>Wingas</v>
          </cell>
          <cell r="R123">
            <v>0</v>
          </cell>
          <cell r="U123" t="str">
            <v>ZEB4</v>
          </cell>
          <cell r="V123" t="str">
            <v>Wingas</v>
          </cell>
          <cell r="Z123">
            <v>0</v>
          </cell>
          <cell r="AA123">
            <v>0</v>
          </cell>
          <cell r="AB123">
            <v>0</v>
          </cell>
          <cell r="AC123">
            <v>0</v>
          </cell>
          <cell r="AD123">
            <v>0</v>
          </cell>
          <cell r="AE123">
            <v>0</v>
          </cell>
          <cell r="AF123">
            <v>0</v>
          </cell>
          <cell r="AG123">
            <v>0</v>
          </cell>
          <cell r="AH123">
            <v>0</v>
          </cell>
          <cell r="AI123">
            <v>0</v>
          </cell>
          <cell r="AJ123">
            <v>0</v>
          </cell>
          <cell r="AK123">
            <v>0</v>
          </cell>
        </row>
        <row r="124">
          <cell r="R124">
            <v>0</v>
          </cell>
          <cell r="U124">
            <v>0</v>
          </cell>
          <cell r="V124">
            <v>0</v>
          </cell>
          <cell r="Z124">
            <v>0</v>
          </cell>
          <cell r="AA124">
            <v>0</v>
          </cell>
          <cell r="AB124">
            <v>0</v>
          </cell>
          <cell r="AC124">
            <v>0</v>
          </cell>
          <cell r="AD124">
            <v>0</v>
          </cell>
          <cell r="AE124">
            <v>0</v>
          </cell>
          <cell r="AF124">
            <v>0</v>
          </cell>
          <cell r="AG124">
            <v>0</v>
          </cell>
          <cell r="AH124">
            <v>0</v>
          </cell>
          <cell r="AI124">
            <v>0</v>
          </cell>
          <cell r="AJ124">
            <v>0</v>
          </cell>
          <cell r="AK124">
            <v>0</v>
          </cell>
        </row>
        <row r="125">
          <cell r="B125" t="str">
            <v>Total</v>
          </cell>
          <cell r="F125">
            <v>0</v>
          </cell>
          <cell r="G125">
            <v>0</v>
          </cell>
          <cell r="H125">
            <v>0</v>
          </cell>
          <cell r="I125">
            <v>0</v>
          </cell>
          <cell r="J125">
            <v>0</v>
          </cell>
          <cell r="K125">
            <v>0</v>
          </cell>
          <cell r="L125">
            <v>0</v>
          </cell>
          <cell r="M125">
            <v>0</v>
          </cell>
          <cell r="N125">
            <v>0</v>
          </cell>
          <cell r="O125">
            <v>0</v>
          </cell>
          <cell r="P125">
            <v>0</v>
          </cell>
          <cell r="Q125">
            <v>0</v>
          </cell>
          <cell r="R125">
            <v>0</v>
          </cell>
          <cell r="U125">
            <v>0</v>
          </cell>
          <cell r="V125" t="str">
            <v>Total</v>
          </cell>
          <cell r="Z125">
            <v>0</v>
          </cell>
          <cell r="AA125">
            <v>0</v>
          </cell>
          <cell r="AB125">
            <v>0</v>
          </cell>
          <cell r="AC125">
            <v>0</v>
          </cell>
          <cell r="AD125">
            <v>0</v>
          </cell>
          <cell r="AE125">
            <v>0</v>
          </cell>
          <cell r="AF125">
            <v>0</v>
          </cell>
          <cell r="AG125">
            <v>0</v>
          </cell>
          <cell r="AH125">
            <v>0</v>
          </cell>
          <cell r="AI125">
            <v>0</v>
          </cell>
          <cell r="AJ125">
            <v>0</v>
          </cell>
          <cell r="AK125">
            <v>0</v>
          </cell>
        </row>
        <row r="126">
          <cell r="R126">
            <v>0</v>
          </cell>
          <cell r="U126">
            <v>0</v>
          </cell>
          <cell r="V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A127" t="str">
            <v>UKID</v>
          </cell>
          <cell r="R127">
            <v>0</v>
          </cell>
          <cell r="U127" t="str">
            <v>UKID</v>
          </cell>
          <cell r="V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A128" t="str">
            <v>QDW4</v>
          </cell>
          <cell r="B128" t="str">
            <v>Aughinish IPP</v>
          </cell>
          <cell r="R128">
            <v>0</v>
          </cell>
          <cell r="U128" t="str">
            <v>QDW4</v>
          </cell>
          <cell r="V128" t="str">
            <v>Aughinish IPP</v>
          </cell>
          <cell r="Z128">
            <v>0</v>
          </cell>
          <cell r="AA128">
            <v>0</v>
          </cell>
          <cell r="AB128">
            <v>0</v>
          </cell>
          <cell r="AC128">
            <v>0</v>
          </cell>
          <cell r="AD128">
            <v>0</v>
          </cell>
          <cell r="AE128">
            <v>0</v>
          </cell>
          <cell r="AF128">
            <v>0</v>
          </cell>
          <cell r="AG128">
            <v>0</v>
          </cell>
          <cell r="AH128">
            <v>0</v>
          </cell>
          <cell r="AI128">
            <v>0</v>
          </cell>
          <cell r="AJ128">
            <v>0</v>
          </cell>
          <cell r="AK128">
            <v>0</v>
          </cell>
        </row>
        <row r="129">
          <cell r="A129" t="str">
            <v>ZDY1</v>
          </cell>
          <cell r="B129" t="str">
            <v>Coolkeeragh CCGT</v>
          </cell>
          <cell r="R129">
            <v>0</v>
          </cell>
          <cell r="U129" t="str">
            <v>ZDY1</v>
          </cell>
          <cell r="V129" t="str">
            <v>Coolkeeragh CCGT</v>
          </cell>
          <cell r="Z129">
            <v>0</v>
          </cell>
          <cell r="AA129">
            <v>0</v>
          </cell>
          <cell r="AB129">
            <v>0</v>
          </cell>
          <cell r="AC129">
            <v>0</v>
          </cell>
          <cell r="AD129">
            <v>0</v>
          </cell>
          <cell r="AE129">
            <v>0</v>
          </cell>
          <cell r="AF129">
            <v>0</v>
          </cell>
          <cell r="AG129">
            <v>0</v>
          </cell>
          <cell r="AH129">
            <v>0</v>
          </cell>
          <cell r="AI129">
            <v>0</v>
          </cell>
          <cell r="AJ129">
            <v>0</v>
          </cell>
          <cell r="AK129">
            <v>0</v>
          </cell>
        </row>
        <row r="130">
          <cell r="A130" t="str">
            <v>ZDY4</v>
          </cell>
          <cell r="B130" t="str">
            <v>Wainstone Power</v>
          </cell>
          <cell r="R130">
            <v>0</v>
          </cell>
          <cell r="U130" t="str">
            <v>ZDY4</v>
          </cell>
          <cell r="V130" t="str">
            <v>Wainstone Power</v>
          </cell>
          <cell r="Z130">
            <v>0</v>
          </cell>
          <cell r="AA130">
            <v>0</v>
          </cell>
          <cell r="AB130">
            <v>0</v>
          </cell>
          <cell r="AC130">
            <v>0</v>
          </cell>
          <cell r="AD130">
            <v>0</v>
          </cell>
          <cell r="AE130">
            <v>0</v>
          </cell>
          <cell r="AF130">
            <v>0</v>
          </cell>
          <cell r="AG130">
            <v>0</v>
          </cell>
          <cell r="AH130">
            <v>0</v>
          </cell>
          <cell r="AI130">
            <v>0</v>
          </cell>
          <cell r="AJ130">
            <v>0</v>
          </cell>
          <cell r="AK130">
            <v>0</v>
          </cell>
        </row>
        <row r="131">
          <cell r="A131" t="str">
            <v>QDW1</v>
          </cell>
          <cell r="B131" t="str">
            <v>PPL CCGT</v>
          </cell>
          <cell r="R131">
            <v>0</v>
          </cell>
          <cell r="U131" t="str">
            <v>QDW1</v>
          </cell>
          <cell r="V131" t="str">
            <v>PPL CCGT</v>
          </cell>
          <cell r="Z131">
            <v>0</v>
          </cell>
          <cell r="AA131">
            <v>0</v>
          </cell>
          <cell r="AB131">
            <v>0</v>
          </cell>
          <cell r="AC131">
            <v>0</v>
          </cell>
          <cell r="AD131">
            <v>0</v>
          </cell>
          <cell r="AE131">
            <v>0</v>
          </cell>
          <cell r="AF131">
            <v>0</v>
          </cell>
          <cell r="AG131">
            <v>0</v>
          </cell>
          <cell r="AH131">
            <v>0</v>
          </cell>
          <cell r="AI131">
            <v>0</v>
          </cell>
          <cell r="AJ131">
            <v>0</v>
          </cell>
          <cell r="AK131">
            <v>0</v>
          </cell>
        </row>
        <row r="132">
          <cell r="A132" t="str">
            <v>QDX4</v>
          </cell>
          <cell r="B132" t="str">
            <v>NS Pipeline</v>
          </cell>
          <cell r="R132">
            <v>0</v>
          </cell>
          <cell r="U132" t="str">
            <v>QDX4</v>
          </cell>
          <cell r="V132" t="str">
            <v>NS Pipeline</v>
          </cell>
          <cell r="Z132">
            <v>0</v>
          </cell>
          <cell r="AA132">
            <v>0</v>
          </cell>
          <cell r="AB132">
            <v>0</v>
          </cell>
          <cell r="AC132">
            <v>0</v>
          </cell>
          <cell r="AD132">
            <v>0</v>
          </cell>
          <cell r="AE132">
            <v>0</v>
          </cell>
          <cell r="AF132">
            <v>0</v>
          </cell>
          <cell r="AG132">
            <v>0</v>
          </cell>
          <cell r="AH132">
            <v>0</v>
          </cell>
          <cell r="AI132">
            <v>0</v>
          </cell>
          <cell r="AJ132">
            <v>0</v>
          </cell>
          <cell r="AK132">
            <v>0</v>
          </cell>
        </row>
        <row r="133">
          <cell r="A133" t="str">
            <v>QAJUP</v>
          </cell>
          <cell r="B133" t="str">
            <v xml:space="preserve">JUPITER </v>
          </cell>
          <cell r="F133">
            <v>0</v>
          </cell>
          <cell r="G133">
            <v>0</v>
          </cell>
          <cell r="H133">
            <v>0</v>
          </cell>
          <cell r="I133">
            <v>0</v>
          </cell>
          <cell r="J133">
            <v>0</v>
          </cell>
          <cell r="K133">
            <v>0</v>
          </cell>
          <cell r="L133">
            <v>60.876593673965942</v>
          </cell>
          <cell r="M133">
            <v>99.550158730158728</v>
          </cell>
          <cell r="N133">
            <v>99.647450980392151</v>
          </cell>
          <cell r="O133">
            <v>93.947777777777773</v>
          </cell>
          <cell r="P133">
            <v>93.947777777777773</v>
          </cell>
          <cell r="Q133">
            <v>67.248817204301076</v>
          </cell>
          <cell r="R133">
            <v>515.2185761443734</v>
          </cell>
          <cell r="U133" t="str">
            <v>QAJUP</v>
          </cell>
          <cell r="V133" t="str">
            <v xml:space="preserve">JUPITER </v>
          </cell>
          <cell r="Z133">
            <v>0</v>
          </cell>
          <cell r="AA133">
            <v>0</v>
          </cell>
          <cell r="AB133">
            <v>0</v>
          </cell>
          <cell r="AC133">
            <v>0</v>
          </cell>
          <cell r="AD133">
            <v>0</v>
          </cell>
          <cell r="AE133">
            <v>0</v>
          </cell>
          <cell r="AF133">
            <v>60.876593673965942</v>
          </cell>
          <cell r="AG133">
            <v>160.42675240412467</v>
          </cell>
          <cell r="AH133">
            <v>260.07420338451681</v>
          </cell>
          <cell r="AI133">
            <v>354.02198116229459</v>
          </cell>
          <cell r="AJ133">
            <v>447.96975894007238</v>
          </cell>
          <cell r="AK133">
            <v>515.2185761443734</v>
          </cell>
        </row>
        <row r="134">
          <cell r="A134" t="str">
            <v>QDY5</v>
          </cell>
          <cell r="B134" t="str">
            <v>Pol Prospection</v>
          </cell>
          <cell r="R134">
            <v>0</v>
          </cell>
          <cell r="U134" t="str">
            <v>QDY5</v>
          </cell>
          <cell r="V134" t="str">
            <v>Pol Prospection</v>
          </cell>
          <cell r="Z134">
            <v>0</v>
          </cell>
          <cell r="AA134">
            <v>0</v>
          </cell>
          <cell r="AB134">
            <v>0</v>
          </cell>
          <cell r="AC134">
            <v>0</v>
          </cell>
          <cell r="AD134">
            <v>0</v>
          </cell>
          <cell r="AE134">
            <v>0</v>
          </cell>
          <cell r="AF134">
            <v>0</v>
          </cell>
          <cell r="AG134">
            <v>0</v>
          </cell>
          <cell r="AH134">
            <v>0</v>
          </cell>
          <cell r="AI134">
            <v>0</v>
          </cell>
          <cell r="AJ134">
            <v>0</v>
          </cell>
          <cell r="AK134">
            <v>0</v>
          </cell>
        </row>
        <row r="135">
          <cell r="R135">
            <v>0</v>
          </cell>
          <cell r="U135">
            <v>0</v>
          </cell>
          <cell r="V135">
            <v>0</v>
          </cell>
          <cell r="Z135">
            <v>0</v>
          </cell>
          <cell r="AA135">
            <v>0</v>
          </cell>
          <cell r="AB135">
            <v>0</v>
          </cell>
          <cell r="AC135">
            <v>0</v>
          </cell>
          <cell r="AD135">
            <v>0</v>
          </cell>
          <cell r="AE135">
            <v>0</v>
          </cell>
          <cell r="AF135">
            <v>0</v>
          </cell>
          <cell r="AG135">
            <v>0</v>
          </cell>
          <cell r="AH135">
            <v>0</v>
          </cell>
          <cell r="AI135">
            <v>0</v>
          </cell>
          <cell r="AJ135">
            <v>0</v>
          </cell>
          <cell r="AK135">
            <v>0</v>
          </cell>
        </row>
        <row r="136">
          <cell r="B136" t="str">
            <v>Total</v>
          </cell>
          <cell r="F136">
            <v>0</v>
          </cell>
          <cell r="G136">
            <v>0</v>
          </cell>
          <cell r="H136">
            <v>0</v>
          </cell>
          <cell r="I136">
            <v>0</v>
          </cell>
          <cell r="J136">
            <v>0</v>
          </cell>
          <cell r="K136">
            <v>0</v>
          </cell>
          <cell r="L136">
            <v>60.876593673965942</v>
          </cell>
          <cell r="M136">
            <v>99.550158730158728</v>
          </cell>
          <cell r="N136">
            <v>99.647450980392151</v>
          </cell>
          <cell r="O136">
            <v>93.947777777777773</v>
          </cell>
          <cell r="P136">
            <v>93.947777777777773</v>
          </cell>
          <cell r="Q136">
            <v>67.248817204301076</v>
          </cell>
          <cell r="R136">
            <v>515.2185761443734</v>
          </cell>
          <cell r="U136">
            <v>0</v>
          </cell>
          <cell r="V136" t="str">
            <v>Total</v>
          </cell>
          <cell r="Z136">
            <v>0</v>
          </cell>
          <cell r="AA136">
            <v>0</v>
          </cell>
          <cell r="AB136">
            <v>0</v>
          </cell>
          <cell r="AC136">
            <v>0</v>
          </cell>
          <cell r="AD136">
            <v>0</v>
          </cell>
          <cell r="AE136">
            <v>0</v>
          </cell>
          <cell r="AF136">
            <v>60.876593673965942</v>
          </cell>
          <cell r="AG136">
            <v>160.42675240412467</v>
          </cell>
          <cell r="AH136">
            <v>260.07420338451681</v>
          </cell>
          <cell r="AI136">
            <v>354.02198116229459</v>
          </cell>
          <cell r="AJ136">
            <v>447.96975894007238</v>
          </cell>
          <cell r="AK136">
            <v>515.2185761443734</v>
          </cell>
        </row>
        <row r="137">
          <cell r="R137">
            <v>0</v>
          </cell>
          <cell r="U137">
            <v>0</v>
          </cell>
          <cell r="V137">
            <v>0</v>
          </cell>
          <cell r="Z137">
            <v>0</v>
          </cell>
          <cell r="AA137">
            <v>0</v>
          </cell>
          <cell r="AB137">
            <v>0</v>
          </cell>
          <cell r="AC137">
            <v>0</v>
          </cell>
          <cell r="AD137">
            <v>0</v>
          </cell>
          <cell r="AE137">
            <v>0</v>
          </cell>
          <cell r="AF137">
            <v>0</v>
          </cell>
          <cell r="AG137">
            <v>0</v>
          </cell>
          <cell r="AH137">
            <v>0</v>
          </cell>
          <cell r="AI137">
            <v>0</v>
          </cell>
          <cell r="AJ137">
            <v>0</v>
          </cell>
          <cell r="AK137">
            <v>0</v>
          </cell>
        </row>
        <row r="138">
          <cell r="A138" t="str">
            <v>Italy</v>
          </cell>
          <cell r="R138">
            <v>0</v>
          </cell>
          <cell r="U138" t="str">
            <v>Italy</v>
          </cell>
          <cell r="V138">
            <v>0</v>
          </cell>
          <cell r="Z138">
            <v>0</v>
          </cell>
          <cell r="AA138">
            <v>0</v>
          </cell>
          <cell r="AB138">
            <v>0</v>
          </cell>
          <cell r="AC138">
            <v>0</v>
          </cell>
          <cell r="AD138">
            <v>0</v>
          </cell>
          <cell r="AE138">
            <v>0</v>
          </cell>
          <cell r="AF138">
            <v>0</v>
          </cell>
          <cell r="AG138">
            <v>0</v>
          </cell>
          <cell r="AH138">
            <v>0</v>
          </cell>
          <cell r="AI138">
            <v>0</v>
          </cell>
          <cell r="AJ138">
            <v>0</v>
          </cell>
          <cell r="AK138">
            <v>0</v>
          </cell>
        </row>
        <row r="139">
          <cell r="A139" t="str">
            <v>QDY2</v>
          </cell>
          <cell r="B139" t="str">
            <v>Italy Power Prospection</v>
          </cell>
          <cell r="R139">
            <v>0</v>
          </cell>
          <cell r="U139" t="str">
            <v>QDY2</v>
          </cell>
          <cell r="V139" t="str">
            <v>Italy Power Prospection</v>
          </cell>
          <cell r="Z139">
            <v>0</v>
          </cell>
          <cell r="AA139">
            <v>0</v>
          </cell>
          <cell r="AB139">
            <v>0</v>
          </cell>
          <cell r="AC139">
            <v>0</v>
          </cell>
          <cell r="AD139">
            <v>0</v>
          </cell>
          <cell r="AE139">
            <v>0</v>
          </cell>
          <cell r="AF139">
            <v>0</v>
          </cell>
          <cell r="AG139">
            <v>0</v>
          </cell>
          <cell r="AH139">
            <v>0</v>
          </cell>
          <cell r="AI139">
            <v>0</v>
          </cell>
          <cell r="AJ139">
            <v>0</v>
          </cell>
          <cell r="AK139">
            <v>0</v>
          </cell>
        </row>
        <row r="140">
          <cell r="A140" t="str">
            <v>ZDA1</v>
          </cell>
          <cell r="B140" t="str">
            <v>Italy T &amp; D Prospection</v>
          </cell>
          <cell r="R140">
            <v>0</v>
          </cell>
          <cell r="U140" t="str">
            <v>ZDA1</v>
          </cell>
          <cell r="V140" t="str">
            <v>Italy T &amp; D Prospection</v>
          </cell>
          <cell r="Z140">
            <v>0</v>
          </cell>
          <cell r="AA140">
            <v>0</v>
          </cell>
          <cell r="AB140">
            <v>0</v>
          </cell>
          <cell r="AC140">
            <v>0</v>
          </cell>
          <cell r="AD140">
            <v>0</v>
          </cell>
          <cell r="AE140">
            <v>0</v>
          </cell>
          <cell r="AF140">
            <v>0</v>
          </cell>
          <cell r="AG140">
            <v>0</v>
          </cell>
          <cell r="AH140">
            <v>0</v>
          </cell>
          <cell r="AI140">
            <v>0</v>
          </cell>
          <cell r="AJ140">
            <v>0</v>
          </cell>
          <cell r="AK140">
            <v>0</v>
          </cell>
        </row>
        <row r="141">
          <cell r="A141" t="str">
            <v>ZDB8</v>
          </cell>
          <cell r="B141" t="str">
            <v>Italy LNG - Brindisi</v>
          </cell>
          <cell r="F141">
            <v>0</v>
          </cell>
          <cell r="G141">
            <v>0</v>
          </cell>
          <cell r="H141">
            <v>0</v>
          </cell>
          <cell r="I141">
            <v>0</v>
          </cell>
          <cell r="J141">
            <v>0</v>
          </cell>
          <cell r="K141">
            <v>1081.1891929146536</v>
          </cell>
          <cell r="L141">
            <v>227.00160999660835</v>
          </cell>
          <cell r="M141">
            <v>209.3698099966083</v>
          </cell>
          <cell r="N141">
            <v>207.96980999660832</v>
          </cell>
          <cell r="O141">
            <v>225.30756525691726</v>
          </cell>
          <cell r="P141">
            <v>213.89660635280762</v>
          </cell>
          <cell r="Q141">
            <v>226.78682297844662</v>
          </cell>
          <cell r="R141">
            <v>2391.52141749265</v>
          </cell>
          <cell r="U141" t="str">
            <v>ZDB8</v>
          </cell>
          <cell r="V141" t="str">
            <v>Italy LNG - Brindisi</v>
          </cell>
          <cell r="Z141">
            <v>0</v>
          </cell>
          <cell r="AA141">
            <v>0</v>
          </cell>
          <cell r="AB141">
            <v>0</v>
          </cell>
          <cell r="AC141">
            <v>0</v>
          </cell>
          <cell r="AD141">
            <v>0</v>
          </cell>
          <cell r="AE141">
            <v>1081.1891929146536</v>
          </cell>
          <cell r="AF141">
            <v>1308.1908029112619</v>
          </cell>
          <cell r="AG141">
            <v>1517.5606129078701</v>
          </cell>
          <cell r="AH141">
            <v>1725.5304229044784</v>
          </cell>
          <cell r="AI141">
            <v>1950.8379881613957</v>
          </cell>
          <cell r="AJ141">
            <v>2164.7345945142033</v>
          </cell>
          <cell r="AK141">
            <v>2391.52141749265</v>
          </cell>
        </row>
        <row r="142">
          <cell r="R142">
            <v>0</v>
          </cell>
          <cell r="U142">
            <v>0</v>
          </cell>
          <cell r="V142">
            <v>0</v>
          </cell>
          <cell r="Z142">
            <v>0</v>
          </cell>
          <cell r="AA142">
            <v>0</v>
          </cell>
          <cell r="AB142">
            <v>0</v>
          </cell>
          <cell r="AC142">
            <v>0</v>
          </cell>
          <cell r="AD142">
            <v>0</v>
          </cell>
          <cell r="AE142">
            <v>0</v>
          </cell>
          <cell r="AF142">
            <v>0</v>
          </cell>
          <cell r="AG142">
            <v>0</v>
          </cell>
          <cell r="AH142">
            <v>0</v>
          </cell>
          <cell r="AI142">
            <v>0</v>
          </cell>
          <cell r="AJ142">
            <v>0</v>
          </cell>
          <cell r="AK142">
            <v>0</v>
          </cell>
        </row>
        <row r="143">
          <cell r="B143" t="str">
            <v>Total</v>
          </cell>
          <cell r="F143">
            <v>0</v>
          </cell>
          <cell r="G143">
            <v>0</v>
          </cell>
          <cell r="H143">
            <v>0</v>
          </cell>
          <cell r="I143">
            <v>0</v>
          </cell>
          <cell r="J143">
            <v>0</v>
          </cell>
          <cell r="K143">
            <v>1081.1891929146536</v>
          </cell>
          <cell r="L143">
            <v>227.00160999660835</v>
          </cell>
          <cell r="M143">
            <v>209.3698099966083</v>
          </cell>
          <cell r="N143">
            <v>207.96980999660832</v>
          </cell>
          <cell r="O143">
            <v>225.30756525691726</v>
          </cell>
          <cell r="P143">
            <v>213.89660635280762</v>
          </cell>
          <cell r="Q143">
            <v>226.78682297844662</v>
          </cell>
          <cell r="R143">
            <v>2391.52141749265</v>
          </cell>
          <cell r="U143">
            <v>0</v>
          </cell>
          <cell r="V143" t="str">
            <v>Total</v>
          </cell>
          <cell r="Z143">
            <v>0</v>
          </cell>
          <cell r="AA143">
            <v>0</v>
          </cell>
          <cell r="AB143">
            <v>0</v>
          </cell>
          <cell r="AC143">
            <v>0</v>
          </cell>
          <cell r="AD143">
            <v>0</v>
          </cell>
          <cell r="AE143">
            <v>1081.1891929146536</v>
          </cell>
          <cell r="AF143">
            <v>1308.1908029112619</v>
          </cell>
          <cell r="AG143">
            <v>1517.5606129078701</v>
          </cell>
          <cell r="AH143">
            <v>1725.5304229044784</v>
          </cell>
          <cell r="AI143">
            <v>1950.8379881613957</v>
          </cell>
          <cell r="AJ143">
            <v>2164.7345945142033</v>
          </cell>
          <cell r="AK143">
            <v>2391.52141749265</v>
          </cell>
        </row>
        <row r="144">
          <cell r="R144">
            <v>0</v>
          </cell>
          <cell r="U144">
            <v>0</v>
          </cell>
          <cell r="V144">
            <v>0</v>
          </cell>
          <cell r="Z144">
            <v>0</v>
          </cell>
          <cell r="AA144">
            <v>0</v>
          </cell>
          <cell r="AB144">
            <v>0</v>
          </cell>
          <cell r="AC144">
            <v>0</v>
          </cell>
          <cell r="AD144">
            <v>0</v>
          </cell>
          <cell r="AE144">
            <v>0</v>
          </cell>
          <cell r="AF144">
            <v>0</v>
          </cell>
          <cell r="AG144">
            <v>0</v>
          </cell>
          <cell r="AH144">
            <v>0</v>
          </cell>
          <cell r="AI144">
            <v>0</v>
          </cell>
          <cell r="AJ144">
            <v>0</v>
          </cell>
          <cell r="AK144">
            <v>0</v>
          </cell>
        </row>
        <row r="145">
          <cell r="A145" t="str">
            <v>Egypt</v>
          </cell>
          <cell r="R145">
            <v>0</v>
          </cell>
          <cell r="U145" t="str">
            <v>Egypt</v>
          </cell>
          <cell r="V145">
            <v>0</v>
          </cell>
          <cell r="Z145">
            <v>0</v>
          </cell>
          <cell r="AA145">
            <v>0</v>
          </cell>
          <cell r="AB145">
            <v>0</v>
          </cell>
          <cell r="AC145">
            <v>0</v>
          </cell>
          <cell r="AD145">
            <v>0</v>
          </cell>
          <cell r="AE145">
            <v>0</v>
          </cell>
          <cell r="AF145">
            <v>0</v>
          </cell>
          <cell r="AG145">
            <v>0</v>
          </cell>
          <cell r="AH145">
            <v>0</v>
          </cell>
          <cell r="AI145">
            <v>0</v>
          </cell>
          <cell r="AJ145">
            <v>0</v>
          </cell>
          <cell r="AK145">
            <v>0</v>
          </cell>
        </row>
        <row r="146">
          <cell r="A146" t="str">
            <v>ZDA2</v>
          </cell>
          <cell r="B146" t="str">
            <v>Egypt LNG</v>
          </cell>
          <cell r="F146">
            <v>0</v>
          </cell>
          <cell r="G146">
            <v>0</v>
          </cell>
          <cell r="H146">
            <v>0</v>
          </cell>
          <cell r="I146">
            <v>0</v>
          </cell>
          <cell r="J146">
            <v>0</v>
          </cell>
          <cell r="K146">
            <v>1486.291277034815</v>
          </cell>
          <cell r="L146">
            <v>1342.55711195</v>
          </cell>
          <cell r="M146">
            <v>1076.04424195</v>
          </cell>
          <cell r="N146">
            <v>1104.4650119500002</v>
          </cell>
          <cell r="O146">
            <v>1191.1990426900002</v>
          </cell>
          <cell r="P146">
            <v>1184.8109276900002</v>
          </cell>
          <cell r="Q146">
            <v>1196.37904269</v>
          </cell>
          <cell r="R146">
            <v>8581.7466559548157</v>
          </cell>
          <cell r="U146" t="str">
            <v>ZDA2</v>
          </cell>
          <cell r="V146" t="str">
            <v>Egypt LNG</v>
          </cell>
          <cell r="Z146">
            <v>0</v>
          </cell>
          <cell r="AA146">
            <v>0</v>
          </cell>
          <cell r="AB146">
            <v>0</v>
          </cell>
          <cell r="AC146">
            <v>0</v>
          </cell>
          <cell r="AD146">
            <v>0</v>
          </cell>
          <cell r="AE146">
            <v>1486.291277034815</v>
          </cell>
          <cell r="AF146">
            <v>2828.8483889848148</v>
          </cell>
          <cell r="AG146">
            <v>3904.8926309348149</v>
          </cell>
          <cell r="AH146">
            <v>5009.3576428848155</v>
          </cell>
          <cell r="AI146">
            <v>6200.5566855748157</v>
          </cell>
          <cell r="AJ146">
            <v>7385.3676132648161</v>
          </cell>
          <cell r="AK146">
            <v>8581.7466559548157</v>
          </cell>
        </row>
        <row r="147">
          <cell r="A147" t="str">
            <v>ZDz2</v>
          </cell>
          <cell r="B147" t="str">
            <v>Egypt</v>
          </cell>
          <cell r="R147">
            <v>0</v>
          </cell>
          <cell r="U147" t="str">
            <v>ZDz2</v>
          </cell>
          <cell r="V147" t="str">
            <v>Egypt</v>
          </cell>
          <cell r="Z147">
            <v>0</v>
          </cell>
          <cell r="AA147">
            <v>0</v>
          </cell>
          <cell r="AB147">
            <v>0</v>
          </cell>
          <cell r="AC147">
            <v>0</v>
          </cell>
          <cell r="AD147">
            <v>0</v>
          </cell>
          <cell r="AE147">
            <v>0</v>
          </cell>
          <cell r="AF147">
            <v>0</v>
          </cell>
          <cell r="AG147">
            <v>0</v>
          </cell>
          <cell r="AH147">
            <v>0</v>
          </cell>
          <cell r="AI147">
            <v>0</v>
          </cell>
          <cell r="AJ147">
            <v>0</v>
          </cell>
          <cell r="AK147">
            <v>0</v>
          </cell>
        </row>
        <row r="148">
          <cell r="R148">
            <v>0</v>
          </cell>
          <cell r="U148">
            <v>0</v>
          </cell>
          <cell r="V148">
            <v>0</v>
          </cell>
          <cell r="Z148">
            <v>0</v>
          </cell>
          <cell r="AA148">
            <v>0</v>
          </cell>
          <cell r="AB148">
            <v>0</v>
          </cell>
          <cell r="AC148">
            <v>0</v>
          </cell>
          <cell r="AD148">
            <v>0</v>
          </cell>
          <cell r="AE148">
            <v>0</v>
          </cell>
          <cell r="AF148">
            <v>0</v>
          </cell>
          <cell r="AG148">
            <v>0</v>
          </cell>
          <cell r="AH148">
            <v>0</v>
          </cell>
          <cell r="AI148">
            <v>0</v>
          </cell>
          <cell r="AJ148">
            <v>0</v>
          </cell>
          <cell r="AK148">
            <v>0</v>
          </cell>
        </row>
        <row r="149">
          <cell r="B149" t="str">
            <v>Total</v>
          </cell>
          <cell r="F149">
            <v>0</v>
          </cell>
          <cell r="G149">
            <v>0</v>
          </cell>
          <cell r="H149">
            <v>0</v>
          </cell>
          <cell r="I149">
            <v>0</v>
          </cell>
          <cell r="J149">
            <v>0</v>
          </cell>
          <cell r="K149">
            <v>1486.291277034815</v>
          </cell>
          <cell r="L149">
            <v>1342.55711195</v>
          </cell>
          <cell r="M149">
            <v>1076.04424195</v>
          </cell>
          <cell r="N149">
            <v>1104.4650119500002</v>
          </cell>
          <cell r="O149">
            <v>1191.1990426900002</v>
          </cell>
          <cell r="P149">
            <v>1184.8109276900002</v>
          </cell>
          <cell r="Q149">
            <v>1196.37904269</v>
          </cell>
          <cell r="R149">
            <v>8581.7466559548157</v>
          </cell>
          <cell r="U149">
            <v>0</v>
          </cell>
          <cell r="V149" t="str">
            <v>Total</v>
          </cell>
          <cell r="Z149">
            <v>0</v>
          </cell>
          <cell r="AA149">
            <v>0</v>
          </cell>
          <cell r="AB149">
            <v>0</v>
          </cell>
          <cell r="AC149">
            <v>0</v>
          </cell>
          <cell r="AD149">
            <v>0</v>
          </cell>
          <cell r="AE149">
            <v>1486.291277034815</v>
          </cell>
          <cell r="AF149">
            <v>2828.8483889848148</v>
          </cell>
          <cell r="AG149">
            <v>3904.8926309348149</v>
          </cell>
          <cell r="AH149">
            <v>5009.3576428848155</v>
          </cell>
          <cell r="AI149">
            <v>6200.5566855748157</v>
          </cell>
          <cell r="AJ149">
            <v>7385.3676132648161</v>
          </cell>
          <cell r="AK149">
            <v>8581.7466559548157</v>
          </cell>
        </row>
        <row r="150">
          <cell r="R150">
            <v>0</v>
          </cell>
          <cell r="U150">
            <v>0</v>
          </cell>
          <cell r="V150">
            <v>0</v>
          </cell>
          <cell r="Z150">
            <v>0</v>
          </cell>
          <cell r="AA150">
            <v>0</v>
          </cell>
          <cell r="AB150">
            <v>0</v>
          </cell>
          <cell r="AC150">
            <v>0</v>
          </cell>
          <cell r="AD150">
            <v>0</v>
          </cell>
          <cell r="AE150">
            <v>0</v>
          </cell>
          <cell r="AF150">
            <v>0</v>
          </cell>
          <cell r="AG150">
            <v>0</v>
          </cell>
          <cell r="AH150">
            <v>0</v>
          </cell>
          <cell r="AI150">
            <v>0</v>
          </cell>
          <cell r="AJ150">
            <v>0</v>
          </cell>
          <cell r="AK150">
            <v>0</v>
          </cell>
        </row>
        <row r="151">
          <cell r="A151" t="str">
            <v>Gulf</v>
          </cell>
          <cell r="R151">
            <v>0</v>
          </cell>
          <cell r="U151" t="str">
            <v>Gulf</v>
          </cell>
          <cell r="V151">
            <v>0</v>
          </cell>
          <cell r="Z151">
            <v>0</v>
          </cell>
          <cell r="AA151">
            <v>0</v>
          </cell>
          <cell r="AB151">
            <v>0</v>
          </cell>
          <cell r="AC151">
            <v>0</v>
          </cell>
          <cell r="AD151">
            <v>0</v>
          </cell>
          <cell r="AE151">
            <v>0</v>
          </cell>
          <cell r="AF151">
            <v>0</v>
          </cell>
          <cell r="AG151">
            <v>0</v>
          </cell>
          <cell r="AH151">
            <v>0</v>
          </cell>
          <cell r="AI151">
            <v>0</v>
          </cell>
          <cell r="AJ151">
            <v>0</v>
          </cell>
          <cell r="AK151">
            <v>0</v>
          </cell>
        </row>
        <row r="152">
          <cell r="A152" t="str">
            <v>ZDA4</v>
          </cell>
          <cell r="B152" t="str">
            <v>Iran LNG</v>
          </cell>
          <cell r="F152">
            <v>0</v>
          </cell>
          <cell r="G152">
            <v>0</v>
          </cell>
          <cell r="H152">
            <v>0</v>
          </cell>
          <cell r="I152">
            <v>0</v>
          </cell>
          <cell r="J152">
            <v>0</v>
          </cell>
          <cell r="K152">
            <v>375.08699999999999</v>
          </cell>
          <cell r="L152">
            <v>119.95525882905002</v>
          </cell>
          <cell r="M152">
            <v>97.687274464300003</v>
          </cell>
          <cell r="N152">
            <v>113.6833744643</v>
          </cell>
          <cell r="O152">
            <v>130.01717446430001</v>
          </cell>
          <cell r="P152">
            <v>113.2658744643</v>
          </cell>
          <cell r="Q152">
            <v>320.69957446429999</v>
          </cell>
          <cell r="R152">
            <v>1270.3955311505499</v>
          </cell>
          <cell r="U152" t="str">
            <v>ZDA4</v>
          </cell>
          <cell r="V152" t="str">
            <v>Iran LNG</v>
          </cell>
          <cell r="Z152">
            <v>0</v>
          </cell>
          <cell r="AA152">
            <v>0</v>
          </cell>
          <cell r="AB152">
            <v>0</v>
          </cell>
          <cell r="AC152">
            <v>0</v>
          </cell>
          <cell r="AD152">
            <v>0</v>
          </cell>
          <cell r="AE152">
            <v>375.08699999999999</v>
          </cell>
          <cell r="AF152">
            <v>495.04225882905001</v>
          </cell>
          <cell r="AG152">
            <v>592.72953329334996</v>
          </cell>
          <cell r="AH152">
            <v>706.41290775764992</v>
          </cell>
          <cell r="AI152">
            <v>836.43008222194999</v>
          </cell>
          <cell r="AJ152">
            <v>949.69595668624993</v>
          </cell>
          <cell r="AK152">
            <v>1270.3955311505499</v>
          </cell>
        </row>
        <row r="153">
          <cell r="A153" t="str">
            <v>ZDY6</v>
          </cell>
          <cell r="B153" t="str">
            <v>Isreal Power</v>
          </cell>
          <cell r="R153">
            <v>0</v>
          </cell>
          <cell r="U153" t="str">
            <v>ZDY6</v>
          </cell>
          <cell r="V153" t="str">
            <v>Isreal Power</v>
          </cell>
          <cell r="Z153">
            <v>0</v>
          </cell>
          <cell r="AA153">
            <v>0</v>
          </cell>
          <cell r="AB153">
            <v>0</v>
          </cell>
          <cell r="AC153">
            <v>0</v>
          </cell>
          <cell r="AD153">
            <v>0</v>
          </cell>
          <cell r="AE153">
            <v>0</v>
          </cell>
          <cell r="AF153">
            <v>0</v>
          </cell>
          <cell r="AG153">
            <v>0</v>
          </cell>
          <cell r="AH153">
            <v>0</v>
          </cell>
          <cell r="AI153">
            <v>0</v>
          </cell>
          <cell r="AJ153">
            <v>0</v>
          </cell>
          <cell r="AK153">
            <v>0</v>
          </cell>
        </row>
        <row r="154">
          <cell r="A154" t="str">
            <v>ZDA5</v>
          </cell>
          <cell r="B154" t="str">
            <v>Isreal Distribution</v>
          </cell>
          <cell r="F154">
            <v>0</v>
          </cell>
          <cell r="G154">
            <v>0</v>
          </cell>
          <cell r="H154">
            <v>0</v>
          </cell>
          <cell r="I154">
            <v>0</v>
          </cell>
          <cell r="J154">
            <v>0</v>
          </cell>
          <cell r="K154">
            <v>543.66499999999996</v>
          </cell>
          <cell r="L154">
            <v>-543.66499999999996</v>
          </cell>
          <cell r="M154">
            <v>0</v>
          </cell>
          <cell r="N154">
            <v>0</v>
          </cell>
          <cell r="O154">
            <v>0</v>
          </cell>
          <cell r="P154">
            <v>0</v>
          </cell>
          <cell r="Q154">
            <v>0</v>
          </cell>
          <cell r="R154">
            <v>0</v>
          </cell>
          <cell r="U154" t="str">
            <v>ZDA5</v>
          </cell>
          <cell r="V154" t="str">
            <v>Isreal Distribution</v>
          </cell>
          <cell r="Z154">
            <v>0</v>
          </cell>
          <cell r="AA154">
            <v>0</v>
          </cell>
          <cell r="AB154">
            <v>0</v>
          </cell>
          <cell r="AC154">
            <v>0</v>
          </cell>
          <cell r="AD154">
            <v>0</v>
          </cell>
          <cell r="AE154">
            <v>543.66499999999996</v>
          </cell>
          <cell r="AF154">
            <v>0</v>
          </cell>
          <cell r="AG154">
            <v>0</v>
          </cell>
          <cell r="AH154">
            <v>0</v>
          </cell>
          <cell r="AI154">
            <v>0</v>
          </cell>
          <cell r="AJ154">
            <v>0</v>
          </cell>
          <cell r="AK154">
            <v>0</v>
          </cell>
        </row>
        <row r="155">
          <cell r="A155" t="str">
            <v>ZDA6</v>
          </cell>
          <cell r="B155" t="str">
            <v>Qatar / Dubai</v>
          </cell>
          <cell r="R155">
            <v>0</v>
          </cell>
          <cell r="U155" t="str">
            <v>ZDA6</v>
          </cell>
          <cell r="V155" t="str">
            <v>Qatar / Dubai</v>
          </cell>
          <cell r="Z155">
            <v>0</v>
          </cell>
          <cell r="AA155">
            <v>0</v>
          </cell>
          <cell r="AB155">
            <v>0</v>
          </cell>
          <cell r="AC155">
            <v>0</v>
          </cell>
          <cell r="AD155">
            <v>0</v>
          </cell>
          <cell r="AE155">
            <v>0</v>
          </cell>
          <cell r="AF155">
            <v>0</v>
          </cell>
          <cell r="AG155">
            <v>0</v>
          </cell>
          <cell r="AH155">
            <v>0</v>
          </cell>
          <cell r="AI155">
            <v>0</v>
          </cell>
          <cell r="AJ155">
            <v>0</v>
          </cell>
          <cell r="AK155">
            <v>0</v>
          </cell>
        </row>
        <row r="156">
          <cell r="A156" t="str">
            <v>MH08</v>
          </cell>
          <cell r="B156" t="str">
            <v>Iran Gas Utilisation Study</v>
          </cell>
          <cell r="F156">
            <v>0</v>
          </cell>
          <cell r="G156">
            <v>0</v>
          </cell>
          <cell r="H156">
            <v>0</v>
          </cell>
          <cell r="I156">
            <v>0</v>
          </cell>
          <cell r="J156">
            <v>0</v>
          </cell>
          <cell r="K156">
            <v>394.12</v>
          </cell>
          <cell r="L156">
            <v>-343.3</v>
          </cell>
          <cell r="M156">
            <v>0</v>
          </cell>
          <cell r="N156">
            <v>0</v>
          </cell>
          <cell r="O156">
            <v>0</v>
          </cell>
          <cell r="P156">
            <v>0</v>
          </cell>
          <cell r="Q156">
            <v>0</v>
          </cell>
          <cell r="R156">
            <v>50.819999999999993</v>
          </cell>
          <cell r="U156" t="str">
            <v>MH08</v>
          </cell>
          <cell r="V156" t="str">
            <v>Iran Gas Utilisation Study</v>
          </cell>
          <cell r="Z156">
            <v>0</v>
          </cell>
          <cell r="AA156">
            <v>0</v>
          </cell>
          <cell r="AB156">
            <v>0</v>
          </cell>
          <cell r="AC156">
            <v>0</v>
          </cell>
          <cell r="AD156">
            <v>0</v>
          </cell>
          <cell r="AE156">
            <v>394.12</v>
          </cell>
          <cell r="AF156">
            <v>50.819999999999993</v>
          </cell>
          <cell r="AG156">
            <v>50.819999999999993</v>
          </cell>
          <cell r="AH156">
            <v>50.819999999999993</v>
          </cell>
          <cell r="AI156">
            <v>50.819999999999993</v>
          </cell>
          <cell r="AJ156">
            <v>50.819999999999993</v>
          </cell>
          <cell r="AK156">
            <v>50.819999999999993</v>
          </cell>
        </row>
        <row r="157">
          <cell r="R157">
            <v>0</v>
          </cell>
          <cell r="U157">
            <v>0</v>
          </cell>
          <cell r="V157">
            <v>0</v>
          </cell>
          <cell r="Z157">
            <v>0</v>
          </cell>
          <cell r="AA157">
            <v>0</v>
          </cell>
          <cell r="AB157">
            <v>0</v>
          </cell>
          <cell r="AC157">
            <v>0</v>
          </cell>
          <cell r="AD157">
            <v>0</v>
          </cell>
          <cell r="AE157">
            <v>0</v>
          </cell>
          <cell r="AF157">
            <v>0</v>
          </cell>
          <cell r="AG157">
            <v>0</v>
          </cell>
          <cell r="AH157">
            <v>0</v>
          </cell>
          <cell r="AI157">
            <v>0</v>
          </cell>
          <cell r="AJ157">
            <v>0</v>
          </cell>
          <cell r="AK157">
            <v>0</v>
          </cell>
        </row>
        <row r="158">
          <cell r="B158" t="str">
            <v>Total</v>
          </cell>
          <cell r="F158">
            <v>0</v>
          </cell>
          <cell r="G158">
            <v>0</v>
          </cell>
          <cell r="H158">
            <v>0</v>
          </cell>
          <cell r="I158">
            <v>0</v>
          </cell>
          <cell r="J158">
            <v>0</v>
          </cell>
          <cell r="K158">
            <v>1312.8719999999998</v>
          </cell>
          <cell r="L158">
            <v>-767.00974117094995</v>
          </cell>
          <cell r="M158">
            <v>97.687274464300003</v>
          </cell>
          <cell r="N158">
            <v>113.6833744643</v>
          </cell>
          <cell r="O158">
            <v>130.01717446430001</v>
          </cell>
          <cell r="P158">
            <v>113.2658744643</v>
          </cell>
          <cell r="Q158">
            <v>320.69957446429999</v>
          </cell>
          <cell r="R158">
            <v>1321.2155311505499</v>
          </cell>
          <cell r="U158">
            <v>0</v>
          </cell>
          <cell r="V158" t="str">
            <v>Total</v>
          </cell>
          <cell r="Z158">
            <v>0</v>
          </cell>
          <cell r="AA158">
            <v>0</v>
          </cell>
          <cell r="AB158">
            <v>0</v>
          </cell>
          <cell r="AC158">
            <v>0</v>
          </cell>
          <cell r="AD158">
            <v>0</v>
          </cell>
          <cell r="AE158">
            <v>1312.8719999999998</v>
          </cell>
          <cell r="AF158">
            <v>545.86225882904989</v>
          </cell>
          <cell r="AG158">
            <v>643.5495332933499</v>
          </cell>
          <cell r="AH158">
            <v>757.23290775764985</v>
          </cell>
          <cell r="AI158">
            <v>887.25008222194992</v>
          </cell>
          <cell r="AJ158">
            <v>1000.5159566862499</v>
          </cell>
          <cell r="AK158">
            <v>1321.2155311505499</v>
          </cell>
        </row>
        <row r="159">
          <cell r="R159">
            <v>0</v>
          </cell>
          <cell r="U159">
            <v>0</v>
          </cell>
          <cell r="V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A160" t="str">
            <v>Tunisia</v>
          </cell>
          <cell r="R160">
            <v>0</v>
          </cell>
          <cell r="U160" t="str">
            <v>Tunisia</v>
          </cell>
          <cell r="V160">
            <v>0</v>
          </cell>
          <cell r="Z160">
            <v>0</v>
          </cell>
          <cell r="AA160">
            <v>0</v>
          </cell>
          <cell r="AB160">
            <v>0</v>
          </cell>
          <cell r="AC160">
            <v>0</v>
          </cell>
          <cell r="AD160">
            <v>0</v>
          </cell>
          <cell r="AE160">
            <v>0</v>
          </cell>
          <cell r="AF160">
            <v>0</v>
          </cell>
          <cell r="AG160">
            <v>0</v>
          </cell>
          <cell r="AH160">
            <v>0</v>
          </cell>
          <cell r="AI160">
            <v>0</v>
          </cell>
          <cell r="AJ160">
            <v>0</v>
          </cell>
          <cell r="AK160">
            <v>0</v>
          </cell>
        </row>
        <row r="161">
          <cell r="A161" t="str">
            <v>ZDA8</v>
          </cell>
          <cell r="B161" t="str">
            <v>Barca Power</v>
          </cell>
          <cell r="F161">
            <v>0</v>
          </cell>
          <cell r="G161">
            <v>0</v>
          </cell>
          <cell r="H161">
            <v>0</v>
          </cell>
          <cell r="I161">
            <v>0</v>
          </cell>
          <cell r="J161">
            <v>0</v>
          </cell>
          <cell r="K161">
            <v>819.52777083333331</v>
          </cell>
          <cell r="L161">
            <v>162.61620465850893</v>
          </cell>
          <cell r="M161">
            <v>161.34304620172341</v>
          </cell>
          <cell r="N161">
            <v>162.61949785212991</v>
          </cell>
          <cell r="O161">
            <v>169.85143498388243</v>
          </cell>
          <cell r="P161">
            <v>159.30234775701871</v>
          </cell>
          <cell r="Q161">
            <v>166.50071141816994</v>
          </cell>
          <cell r="R161">
            <v>1801.7610137047664</v>
          </cell>
          <cell r="U161" t="str">
            <v>ZDA8</v>
          </cell>
          <cell r="V161" t="str">
            <v>Barca Power</v>
          </cell>
          <cell r="Z161">
            <v>0</v>
          </cell>
          <cell r="AA161">
            <v>0</v>
          </cell>
          <cell r="AB161">
            <v>0</v>
          </cell>
          <cell r="AC161">
            <v>0</v>
          </cell>
          <cell r="AD161">
            <v>0</v>
          </cell>
          <cell r="AE161">
            <v>819.52777083333331</v>
          </cell>
          <cell r="AF161">
            <v>982.14397549184218</v>
          </cell>
          <cell r="AG161">
            <v>1143.4870216935656</v>
          </cell>
          <cell r="AH161">
            <v>1306.1065195456954</v>
          </cell>
          <cell r="AI161">
            <v>1475.9579545295778</v>
          </cell>
          <cell r="AJ161">
            <v>1635.2603022865965</v>
          </cell>
          <cell r="AK161">
            <v>1801.7610137047664</v>
          </cell>
        </row>
        <row r="162">
          <cell r="A162" t="str">
            <v>MH10</v>
          </cell>
          <cell r="B162" t="str">
            <v>NGV Filling Station</v>
          </cell>
          <cell r="R162">
            <v>0</v>
          </cell>
          <cell r="U162" t="str">
            <v>MH10</v>
          </cell>
          <cell r="V162" t="str">
            <v>NGV Filling Station</v>
          </cell>
          <cell r="Z162">
            <v>0</v>
          </cell>
          <cell r="AA162">
            <v>0</v>
          </cell>
          <cell r="AB162">
            <v>0</v>
          </cell>
          <cell r="AC162">
            <v>0</v>
          </cell>
          <cell r="AD162">
            <v>0</v>
          </cell>
          <cell r="AE162">
            <v>0</v>
          </cell>
          <cell r="AF162">
            <v>0</v>
          </cell>
          <cell r="AG162">
            <v>0</v>
          </cell>
          <cell r="AH162">
            <v>0</v>
          </cell>
          <cell r="AI162">
            <v>0</v>
          </cell>
          <cell r="AJ162">
            <v>0</v>
          </cell>
          <cell r="AK162">
            <v>0</v>
          </cell>
        </row>
        <row r="163">
          <cell r="B163" t="str">
            <v>Total</v>
          </cell>
          <cell r="F163">
            <v>0</v>
          </cell>
          <cell r="G163">
            <v>0</v>
          </cell>
          <cell r="H163">
            <v>0</v>
          </cell>
          <cell r="I163">
            <v>0</v>
          </cell>
          <cell r="J163">
            <v>0</v>
          </cell>
          <cell r="K163">
            <v>819.52777083333331</v>
          </cell>
          <cell r="L163">
            <v>162.61620465850893</v>
          </cell>
          <cell r="M163">
            <v>161.34304620172341</v>
          </cell>
          <cell r="N163">
            <v>162.61949785212991</v>
          </cell>
          <cell r="O163">
            <v>169.85143498388243</v>
          </cell>
          <cell r="P163">
            <v>159.30234775701871</v>
          </cell>
          <cell r="Q163">
            <v>166.50071141816994</v>
          </cell>
          <cell r="R163">
            <v>1801.7610137047664</v>
          </cell>
          <cell r="U163">
            <v>0</v>
          </cell>
          <cell r="V163" t="str">
            <v>Total</v>
          </cell>
          <cell r="Z163">
            <v>0</v>
          </cell>
          <cell r="AA163">
            <v>0</v>
          </cell>
          <cell r="AB163">
            <v>0</v>
          </cell>
          <cell r="AC163">
            <v>0</v>
          </cell>
          <cell r="AD163">
            <v>0</v>
          </cell>
          <cell r="AE163">
            <v>819.52777083333331</v>
          </cell>
          <cell r="AF163">
            <v>982.14397549184218</v>
          </cell>
          <cell r="AG163">
            <v>1143.4870216935656</v>
          </cell>
          <cell r="AH163">
            <v>1306.1065195456954</v>
          </cell>
          <cell r="AI163">
            <v>1475.9579545295778</v>
          </cell>
          <cell r="AJ163">
            <v>1635.2603022865965</v>
          </cell>
          <cell r="AK163">
            <v>1801.7610137047664</v>
          </cell>
        </row>
        <row r="164">
          <cell r="R164">
            <v>0</v>
          </cell>
          <cell r="U164">
            <v>0</v>
          </cell>
          <cell r="V164">
            <v>0</v>
          </cell>
          <cell r="Z164">
            <v>0</v>
          </cell>
          <cell r="AA164">
            <v>0</v>
          </cell>
          <cell r="AB164">
            <v>0</v>
          </cell>
          <cell r="AC164">
            <v>0</v>
          </cell>
          <cell r="AD164">
            <v>0</v>
          </cell>
          <cell r="AE164">
            <v>0</v>
          </cell>
          <cell r="AF164">
            <v>0</v>
          </cell>
          <cell r="AG164">
            <v>0</v>
          </cell>
          <cell r="AH164">
            <v>0</v>
          </cell>
          <cell r="AI164">
            <v>0</v>
          </cell>
          <cell r="AJ164">
            <v>0</v>
          </cell>
          <cell r="AK164">
            <v>0</v>
          </cell>
        </row>
        <row r="165">
          <cell r="A165" t="str">
            <v>India</v>
          </cell>
          <cell r="R165">
            <v>0</v>
          </cell>
          <cell r="U165" t="str">
            <v>India</v>
          </cell>
          <cell r="V165">
            <v>0</v>
          </cell>
          <cell r="Z165">
            <v>0</v>
          </cell>
          <cell r="AA165">
            <v>0</v>
          </cell>
          <cell r="AB165">
            <v>0</v>
          </cell>
          <cell r="AC165">
            <v>0</v>
          </cell>
          <cell r="AD165">
            <v>0</v>
          </cell>
          <cell r="AE165">
            <v>0</v>
          </cell>
          <cell r="AF165">
            <v>0</v>
          </cell>
          <cell r="AG165">
            <v>0</v>
          </cell>
          <cell r="AH165">
            <v>0</v>
          </cell>
          <cell r="AI165">
            <v>0</v>
          </cell>
          <cell r="AJ165">
            <v>0</v>
          </cell>
          <cell r="AK165">
            <v>0</v>
          </cell>
        </row>
        <row r="166">
          <cell r="A166" t="str">
            <v>QDT2A</v>
          </cell>
          <cell r="B166" t="str">
            <v>India Indigenous Gas</v>
          </cell>
          <cell r="F166">
            <v>0</v>
          </cell>
          <cell r="G166">
            <v>0</v>
          </cell>
          <cell r="H166">
            <v>0</v>
          </cell>
          <cell r="I166">
            <v>0</v>
          </cell>
          <cell r="J166">
            <v>0</v>
          </cell>
          <cell r="K166">
            <v>843.94569180485246</v>
          </cell>
          <cell r="L166">
            <v>124.45659356470938</v>
          </cell>
          <cell r="M166">
            <v>112.06609356470939</v>
          </cell>
          <cell r="N166">
            <v>86.238093564709388</v>
          </cell>
          <cell r="O166">
            <v>92.890093564709389</v>
          </cell>
          <cell r="P166">
            <v>64.442093564709381</v>
          </cell>
          <cell r="Q166">
            <v>57.656893564709385</v>
          </cell>
          <cell r="R166">
            <v>1381.6955531931087</v>
          </cell>
          <cell r="U166" t="str">
            <v>QDT2A</v>
          </cell>
          <cell r="V166" t="str">
            <v>India Indigenous Gas</v>
          </cell>
          <cell r="Z166">
            <v>0</v>
          </cell>
          <cell r="AA166">
            <v>0</v>
          </cell>
          <cell r="AB166">
            <v>0</v>
          </cell>
          <cell r="AC166">
            <v>0</v>
          </cell>
          <cell r="AD166">
            <v>0</v>
          </cell>
          <cell r="AE166">
            <v>843.94569180485246</v>
          </cell>
          <cell r="AF166">
            <v>968.40228536956181</v>
          </cell>
          <cell r="AG166">
            <v>1080.4683789342712</v>
          </cell>
          <cell r="AH166">
            <v>1166.7064724989805</v>
          </cell>
          <cell r="AI166">
            <v>1259.5965660636898</v>
          </cell>
          <cell r="AJ166">
            <v>1324.0386596283993</v>
          </cell>
          <cell r="AK166">
            <v>1381.6955531931087</v>
          </cell>
        </row>
        <row r="167">
          <cell r="A167" t="str">
            <v>QDG9</v>
          </cell>
          <cell r="B167" t="str">
            <v>Gujarat Pipavav LNG</v>
          </cell>
          <cell r="F167">
            <v>0</v>
          </cell>
          <cell r="G167">
            <v>0</v>
          </cell>
          <cell r="H167">
            <v>0</v>
          </cell>
          <cell r="I167">
            <v>0</v>
          </cell>
          <cell r="J167">
            <v>0</v>
          </cell>
          <cell r="K167">
            <v>703.86482941176473</v>
          </cell>
          <cell r="L167">
            <v>164.4708906188493</v>
          </cell>
          <cell r="M167">
            <v>267.8698906188493</v>
          </cell>
          <cell r="N167">
            <v>3756.6248906188493</v>
          </cell>
          <cell r="O167">
            <v>0</v>
          </cell>
          <cell r="P167">
            <v>0</v>
          </cell>
          <cell r="Q167">
            <v>0</v>
          </cell>
          <cell r="R167">
            <v>4892.8305012683122</v>
          </cell>
          <cell r="U167" t="str">
            <v>QDG9</v>
          </cell>
          <cell r="V167" t="str">
            <v>Gujarat Pipavav LNG</v>
          </cell>
          <cell r="Z167">
            <v>0</v>
          </cell>
          <cell r="AA167">
            <v>0</v>
          </cell>
          <cell r="AB167">
            <v>0</v>
          </cell>
          <cell r="AC167">
            <v>0</v>
          </cell>
          <cell r="AD167">
            <v>0</v>
          </cell>
          <cell r="AE167">
            <v>703.86482941176473</v>
          </cell>
          <cell r="AF167">
            <v>868.33572003061408</v>
          </cell>
          <cell r="AG167">
            <v>1136.2056106494633</v>
          </cell>
          <cell r="AH167">
            <v>4892.8305012683122</v>
          </cell>
          <cell r="AI167">
            <v>4892.8305012683122</v>
          </cell>
          <cell r="AJ167">
            <v>4892.8305012683122</v>
          </cell>
          <cell r="AK167">
            <v>4892.8305012683122</v>
          </cell>
        </row>
        <row r="168">
          <cell r="B168" t="str">
            <v>Gujarat Telcoms</v>
          </cell>
          <cell r="R168">
            <v>0</v>
          </cell>
          <cell r="U168">
            <v>0</v>
          </cell>
          <cell r="V168" t="str">
            <v>Gujarat Telcoms</v>
          </cell>
          <cell r="Z168">
            <v>0</v>
          </cell>
          <cell r="AA168">
            <v>0</v>
          </cell>
          <cell r="AB168">
            <v>0</v>
          </cell>
          <cell r="AC168">
            <v>0</v>
          </cell>
          <cell r="AD168">
            <v>0</v>
          </cell>
          <cell r="AE168">
            <v>0</v>
          </cell>
          <cell r="AF168">
            <v>0</v>
          </cell>
          <cell r="AG168">
            <v>0</v>
          </cell>
          <cell r="AH168">
            <v>0</v>
          </cell>
          <cell r="AI168">
            <v>0</v>
          </cell>
          <cell r="AJ168">
            <v>0</v>
          </cell>
          <cell r="AK168">
            <v>0</v>
          </cell>
        </row>
        <row r="169">
          <cell r="A169" t="str">
            <v>QDV3</v>
          </cell>
          <cell r="B169" t="str">
            <v>Gujarat Transco</v>
          </cell>
          <cell r="R169">
            <v>0</v>
          </cell>
          <cell r="U169" t="str">
            <v>QDV3</v>
          </cell>
          <cell r="V169" t="str">
            <v>Gujarat Transco</v>
          </cell>
          <cell r="Z169">
            <v>0</v>
          </cell>
          <cell r="AA169">
            <v>0</v>
          </cell>
          <cell r="AB169">
            <v>0</v>
          </cell>
          <cell r="AC169">
            <v>0</v>
          </cell>
          <cell r="AD169">
            <v>0</v>
          </cell>
          <cell r="AE169">
            <v>0</v>
          </cell>
          <cell r="AF169">
            <v>0</v>
          </cell>
          <cell r="AG169">
            <v>0</v>
          </cell>
          <cell r="AH169">
            <v>0</v>
          </cell>
          <cell r="AI169">
            <v>0</v>
          </cell>
          <cell r="AJ169">
            <v>0</v>
          </cell>
          <cell r="AK169">
            <v>0</v>
          </cell>
        </row>
        <row r="170">
          <cell r="R170">
            <v>0</v>
          </cell>
          <cell r="U170">
            <v>0</v>
          </cell>
          <cell r="V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B171" t="str">
            <v>Total</v>
          </cell>
          <cell r="F171">
            <v>0</v>
          </cell>
          <cell r="G171">
            <v>0</v>
          </cell>
          <cell r="H171">
            <v>0</v>
          </cell>
          <cell r="I171">
            <v>0</v>
          </cell>
          <cell r="J171">
            <v>0</v>
          </cell>
          <cell r="K171">
            <v>1547.8105212166172</v>
          </cell>
          <cell r="L171">
            <v>288.9274841835587</v>
          </cell>
          <cell r="M171">
            <v>379.93598418355867</v>
          </cell>
          <cell r="N171">
            <v>3842.8629841835586</v>
          </cell>
          <cell r="O171">
            <v>92.890093564709389</v>
          </cell>
          <cell r="P171">
            <v>64.442093564709381</v>
          </cell>
          <cell r="Q171">
            <v>57.656893564709385</v>
          </cell>
          <cell r="R171">
            <v>6274.5260544614221</v>
          </cell>
          <cell r="U171">
            <v>0</v>
          </cell>
          <cell r="V171" t="str">
            <v>Total</v>
          </cell>
          <cell r="Z171">
            <v>0</v>
          </cell>
          <cell r="AA171">
            <v>0</v>
          </cell>
          <cell r="AB171">
            <v>0</v>
          </cell>
          <cell r="AC171">
            <v>0</v>
          </cell>
          <cell r="AD171">
            <v>0</v>
          </cell>
          <cell r="AE171">
            <v>1547.8105212166172</v>
          </cell>
          <cell r="AF171">
            <v>1836.738005400176</v>
          </cell>
          <cell r="AG171">
            <v>2216.6739895837345</v>
          </cell>
          <cell r="AH171">
            <v>6059.5369737672936</v>
          </cell>
          <cell r="AI171">
            <v>6152.4270673320034</v>
          </cell>
          <cell r="AJ171">
            <v>6216.8691608967129</v>
          </cell>
          <cell r="AK171">
            <v>6274.5260544614221</v>
          </cell>
        </row>
        <row r="172">
          <cell r="R172">
            <v>0</v>
          </cell>
          <cell r="U172">
            <v>0</v>
          </cell>
          <cell r="V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A173" t="str">
            <v>Thailand, Malaysia &amp; Singapore</v>
          </cell>
          <cell r="R173">
            <v>0</v>
          </cell>
          <cell r="U173" t="str">
            <v>Thailand, Malaysia &amp; Singapore</v>
          </cell>
          <cell r="Z173">
            <v>0</v>
          </cell>
          <cell r="AA173">
            <v>0</v>
          </cell>
          <cell r="AB173">
            <v>0</v>
          </cell>
          <cell r="AC173">
            <v>0</v>
          </cell>
          <cell r="AD173">
            <v>0</v>
          </cell>
          <cell r="AE173">
            <v>0</v>
          </cell>
          <cell r="AF173">
            <v>0</v>
          </cell>
          <cell r="AG173">
            <v>0</v>
          </cell>
          <cell r="AH173">
            <v>0</v>
          </cell>
          <cell r="AI173">
            <v>0</v>
          </cell>
          <cell r="AJ173">
            <v>0</v>
          </cell>
          <cell r="AK173">
            <v>0</v>
          </cell>
        </row>
        <row r="174">
          <cell r="R174">
            <v>0</v>
          </cell>
          <cell r="U174">
            <v>0</v>
          </cell>
          <cell r="V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A175" t="str">
            <v>ZDB2</v>
          </cell>
          <cell r="B175" t="str">
            <v>TMS Region</v>
          </cell>
          <cell r="F175">
            <v>0</v>
          </cell>
          <cell r="G175">
            <v>0</v>
          </cell>
          <cell r="H175">
            <v>0</v>
          </cell>
          <cell r="I175">
            <v>0</v>
          </cell>
          <cell r="J175">
            <v>0</v>
          </cell>
          <cell r="K175">
            <v>15.52225</v>
          </cell>
          <cell r="L175">
            <v>4.8260000000000005</v>
          </cell>
          <cell r="M175">
            <v>4.8260000000000005</v>
          </cell>
          <cell r="N175">
            <v>5.1360000000000001</v>
          </cell>
          <cell r="O175">
            <v>5.1360000000000001</v>
          </cell>
          <cell r="P175">
            <v>6.1360000000000001</v>
          </cell>
          <cell r="Q175">
            <v>8.1650000000000009</v>
          </cell>
          <cell r="R175">
            <v>49.747250000000001</v>
          </cell>
          <cell r="U175" t="str">
            <v>ZDB2</v>
          </cell>
          <cell r="V175" t="str">
            <v>TMS Region</v>
          </cell>
          <cell r="Z175">
            <v>0</v>
          </cell>
          <cell r="AA175">
            <v>0</v>
          </cell>
          <cell r="AB175">
            <v>0</v>
          </cell>
          <cell r="AC175">
            <v>0</v>
          </cell>
          <cell r="AD175">
            <v>0</v>
          </cell>
          <cell r="AE175">
            <v>15.52225</v>
          </cell>
          <cell r="AF175">
            <v>20.34825</v>
          </cell>
          <cell r="AG175">
            <v>25.174250000000001</v>
          </cell>
          <cell r="AH175">
            <v>30.31025</v>
          </cell>
          <cell r="AI175">
            <v>35.446249999999999</v>
          </cell>
          <cell r="AJ175">
            <v>41.582250000000002</v>
          </cell>
          <cell r="AK175">
            <v>49.747250000000001</v>
          </cell>
        </row>
        <row r="176">
          <cell r="R176">
            <v>0</v>
          </cell>
          <cell r="U176">
            <v>0</v>
          </cell>
          <cell r="V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B177" t="str">
            <v>Total</v>
          </cell>
          <cell r="F177">
            <v>0</v>
          </cell>
          <cell r="G177">
            <v>0</v>
          </cell>
          <cell r="H177">
            <v>0</v>
          </cell>
          <cell r="I177">
            <v>0</v>
          </cell>
          <cell r="J177">
            <v>0</v>
          </cell>
          <cell r="K177">
            <v>15.52225</v>
          </cell>
          <cell r="L177">
            <v>4.8260000000000005</v>
          </cell>
          <cell r="M177">
            <v>4.8260000000000005</v>
          </cell>
          <cell r="N177">
            <v>5.1360000000000001</v>
          </cell>
          <cell r="O177">
            <v>5.1360000000000001</v>
          </cell>
          <cell r="P177">
            <v>6.1360000000000001</v>
          </cell>
          <cell r="Q177">
            <v>8.1650000000000009</v>
          </cell>
          <cell r="R177">
            <v>49.747250000000001</v>
          </cell>
          <cell r="U177">
            <v>0</v>
          </cell>
          <cell r="V177" t="str">
            <v>Total</v>
          </cell>
          <cell r="Z177">
            <v>0</v>
          </cell>
          <cell r="AA177">
            <v>0</v>
          </cell>
          <cell r="AB177">
            <v>0</v>
          </cell>
          <cell r="AC177">
            <v>0</v>
          </cell>
          <cell r="AD177">
            <v>0</v>
          </cell>
          <cell r="AE177">
            <v>15.52225</v>
          </cell>
          <cell r="AF177">
            <v>20.34825</v>
          </cell>
          <cell r="AG177">
            <v>25.174250000000001</v>
          </cell>
          <cell r="AH177">
            <v>30.31025</v>
          </cell>
          <cell r="AI177">
            <v>35.446249999999999</v>
          </cell>
          <cell r="AJ177">
            <v>41.582250000000002</v>
          </cell>
          <cell r="AK177">
            <v>49.747250000000001</v>
          </cell>
        </row>
        <row r="178">
          <cell r="R178">
            <v>0</v>
          </cell>
          <cell r="U178">
            <v>0</v>
          </cell>
          <cell r="V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A179" t="str">
            <v>Indonesia</v>
          </cell>
          <cell r="R179">
            <v>0</v>
          </cell>
          <cell r="U179" t="str">
            <v>Indonesia</v>
          </cell>
          <cell r="V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A180" t="str">
            <v>ZDB3</v>
          </cell>
          <cell r="B180" t="str">
            <v>Tangguh</v>
          </cell>
          <cell r="F180">
            <v>0</v>
          </cell>
          <cell r="G180">
            <v>0</v>
          </cell>
          <cell r="H180">
            <v>0</v>
          </cell>
          <cell r="I180">
            <v>0</v>
          </cell>
          <cell r="J180">
            <v>0</v>
          </cell>
          <cell r="K180">
            <v>1800.9822042059409</v>
          </cell>
          <cell r="L180">
            <v>582.81765142516065</v>
          </cell>
          <cell r="M180">
            <v>439.03073009639428</v>
          </cell>
          <cell r="N180">
            <v>418.10104369106097</v>
          </cell>
          <cell r="O180">
            <v>423.57718450030234</v>
          </cell>
          <cell r="P180">
            <v>418.31043656117595</v>
          </cell>
          <cell r="Q180">
            <v>414.46540690945181</v>
          </cell>
          <cell r="R180">
            <v>4497.2846573894867</v>
          </cell>
          <cell r="U180" t="str">
            <v>ZDB3</v>
          </cell>
          <cell r="V180" t="str">
            <v>Tangguh</v>
          </cell>
          <cell r="Z180">
            <v>0</v>
          </cell>
          <cell r="AA180">
            <v>0</v>
          </cell>
          <cell r="AB180">
            <v>0</v>
          </cell>
          <cell r="AC180">
            <v>0</v>
          </cell>
          <cell r="AD180">
            <v>0</v>
          </cell>
          <cell r="AE180">
            <v>1800.9822042059409</v>
          </cell>
          <cell r="AF180">
            <v>2383.7998556311013</v>
          </cell>
          <cell r="AG180">
            <v>2822.8305857274954</v>
          </cell>
          <cell r="AH180">
            <v>3240.9316294185564</v>
          </cell>
          <cell r="AI180">
            <v>3664.5088139188588</v>
          </cell>
          <cell r="AJ180">
            <v>4082.8192504800345</v>
          </cell>
          <cell r="AK180">
            <v>4497.2846573894867</v>
          </cell>
        </row>
        <row r="181">
          <cell r="R181">
            <v>0</v>
          </cell>
          <cell r="U181">
            <v>0</v>
          </cell>
          <cell r="V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B182" t="str">
            <v>Total</v>
          </cell>
          <cell r="F182">
            <v>0</v>
          </cell>
          <cell r="G182">
            <v>0</v>
          </cell>
          <cell r="H182">
            <v>0</v>
          </cell>
          <cell r="I182">
            <v>0</v>
          </cell>
          <cell r="J182">
            <v>0</v>
          </cell>
          <cell r="K182">
            <v>1800.9822042059409</v>
          </cell>
          <cell r="L182">
            <v>582.81765142516065</v>
          </cell>
          <cell r="M182">
            <v>439.03073009639428</v>
          </cell>
          <cell r="N182">
            <v>418.10104369106097</v>
          </cell>
          <cell r="O182">
            <v>423.57718450030234</v>
          </cell>
          <cell r="P182">
            <v>418.31043656117595</v>
          </cell>
          <cell r="Q182">
            <v>414.46540690945181</v>
          </cell>
          <cell r="R182">
            <v>4497.2846573894867</v>
          </cell>
          <cell r="U182">
            <v>0</v>
          </cell>
          <cell r="V182" t="str">
            <v>Total</v>
          </cell>
          <cell r="Z182">
            <v>0</v>
          </cell>
          <cell r="AA182">
            <v>0</v>
          </cell>
          <cell r="AB182">
            <v>0</v>
          </cell>
          <cell r="AC182">
            <v>0</v>
          </cell>
          <cell r="AD182">
            <v>0</v>
          </cell>
          <cell r="AE182">
            <v>1800.9822042059409</v>
          </cell>
          <cell r="AF182">
            <v>2383.7998556311013</v>
          </cell>
          <cell r="AG182">
            <v>2822.8305857274954</v>
          </cell>
          <cell r="AH182">
            <v>3240.9316294185564</v>
          </cell>
          <cell r="AI182">
            <v>3664.5088139188588</v>
          </cell>
          <cell r="AJ182">
            <v>4082.8192504800345</v>
          </cell>
          <cell r="AK182">
            <v>4497.2846573894867</v>
          </cell>
        </row>
        <row r="183">
          <cell r="R183">
            <v>0</v>
          </cell>
          <cell r="U183">
            <v>0</v>
          </cell>
          <cell r="V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A184" t="str">
            <v>Philippines</v>
          </cell>
          <cell r="R184">
            <v>0</v>
          </cell>
          <cell r="U184" t="str">
            <v>Philippines</v>
          </cell>
          <cell r="Z184">
            <v>0</v>
          </cell>
          <cell r="AA184">
            <v>0</v>
          </cell>
          <cell r="AB184">
            <v>0</v>
          </cell>
          <cell r="AC184">
            <v>0</v>
          </cell>
          <cell r="AD184">
            <v>0</v>
          </cell>
          <cell r="AE184">
            <v>0</v>
          </cell>
          <cell r="AF184">
            <v>0</v>
          </cell>
          <cell r="AG184">
            <v>0</v>
          </cell>
          <cell r="AH184">
            <v>0</v>
          </cell>
          <cell r="AI184">
            <v>0</v>
          </cell>
          <cell r="AJ184">
            <v>0</v>
          </cell>
          <cell r="AK184">
            <v>0</v>
          </cell>
        </row>
        <row r="185">
          <cell r="A185" t="str">
            <v>QDS5</v>
          </cell>
          <cell r="B185" t="str">
            <v>San Lorenza</v>
          </cell>
          <cell r="R185">
            <v>0</v>
          </cell>
          <cell r="U185" t="str">
            <v>QDS5</v>
          </cell>
          <cell r="V185" t="str">
            <v>San Lorenza</v>
          </cell>
          <cell r="Z185">
            <v>0</v>
          </cell>
          <cell r="AA185">
            <v>0</v>
          </cell>
          <cell r="AB185">
            <v>0</v>
          </cell>
          <cell r="AC185">
            <v>0</v>
          </cell>
          <cell r="AD185">
            <v>0</v>
          </cell>
          <cell r="AE185">
            <v>0</v>
          </cell>
          <cell r="AF185">
            <v>0</v>
          </cell>
          <cell r="AG185">
            <v>0</v>
          </cell>
          <cell r="AH185">
            <v>0</v>
          </cell>
          <cell r="AI185">
            <v>0</v>
          </cell>
          <cell r="AJ185">
            <v>0</v>
          </cell>
          <cell r="AK185">
            <v>0</v>
          </cell>
        </row>
        <row r="186">
          <cell r="A186" t="str">
            <v>ZDB4</v>
          </cell>
          <cell r="B186" t="str">
            <v>Philippines</v>
          </cell>
          <cell r="F186">
            <v>0</v>
          </cell>
          <cell r="G186">
            <v>0</v>
          </cell>
          <cell r="H186">
            <v>0</v>
          </cell>
          <cell r="I186">
            <v>0</v>
          </cell>
          <cell r="J186">
            <v>0</v>
          </cell>
          <cell r="K186">
            <v>0</v>
          </cell>
          <cell r="L186">
            <v>25.504000000000001</v>
          </cell>
          <cell r="M186">
            <v>35.504000000000005</v>
          </cell>
          <cell r="N186">
            <v>72.8</v>
          </cell>
          <cell r="O186">
            <v>56.567999999999998</v>
          </cell>
          <cell r="P186">
            <v>55.504000000000005</v>
          </cell>
          <cell r="Q186">
            <v>51.231999999999999</v>
          </cell>
          <cell r="R186">
            <v>297.11199999999997</v>
          </cell>
          <cell r="U186" t="str">
            <v>ZDB4</v>
          </cell>
          <cell r="V186" t="str">
            <v>Philippines</v>
          </cell>
          <cell r="Z186">
            <v>0</v>
          </cell>
          <cell r="AA186">
            <v>0</v>
          </cell>
          <cell r="AB186">
            <v>0</v>
          </cell>
          <cell r="AC186">
            <v>0</v>
          </cell>
          <cell r="AD186">
            <v>0</v>
          </cell>
          <cell r="AE186">
            <v>0</v>
          </cell>
          <cell r="AF186">
            <v>25.504000000000001</v>
          </cell>
          <cell r="AG186">
            <v>61.00800000000001</v>
          </cell>
          <cell r="AH186">
            <v>133.80799999999999</v>
          </cell>
          <cell r="AI186">
            <v>190.37599999999998</v>
          </cell>
          <cell r="AJ186">
            <v>245.88</v>
          </cell>
          <cell r="AK186">
            <v>297.11199999999997</v>
          </cell>
        </row>
        <row r="187">
          <cell r="R187">
            <v>0</v>
          </cell>
          <cell r="U187">
            <v>0</v>
          </cell>
          <cell r="V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B188" t="str">
            <v>Total</v>
          </cell>
          <cell r="F188">
            <v>0</v>
          </cell>
          <cell r="G188">
            <v>0</v>
          </cell>
          <cell r="H188">
            <v>0</v>
          </cell>
          <cell r="I188">
            <v>0</v>
          </cell>
          <cell r="J188">
            <v>0</v>
          </cell>
          <cell r="K188">
            <v>0</v>
          </cell>
          <cell r="L188">
            <v>25.504000000000001</v>
          </cell>
          <cell r="M188">
            <v>35.504000000000005</v>
          </cell>
          <cell r="N188">
            <v>72.8</v>
          </cell>
          <cell r="O188">
            <v>56.567999999999998</v>
          </cell>
          <cell r="P188">
            <v>55.504000000000005</v>
          </cell>
          <cell r="Q188">
            <v>51.231999999999999</v>
          </cell>
          <cell r="R188">
            <v>297.11199999999997</v>
          </cell>
          <cell r="U188">
            <v>0</v>
          </cell>
          <cell r="V188" t="str">
            <v>Total</v>
          </cell>
          <cell r="Z188">
            <v>0</v>
          </cell>
          <cell r="AA188">
            <v>0</v>
          </cell>
          <cell r="AB188">
            <v>0</v>
          </cell>
          <cell r="AC188">
            <v>0</v>
          </cell>
          <cell r="AD188">
            <v>0</v>
          </cell>
          <cell r="AE188">
            <v>0</v>
          </cell>
          <cell r="AF188">
            <v>25.504000000000001</v>
          </cell>
          <cell r="AG188">
            <v>61.00800000000001</v>
          </cell>
          <cell r="AH188">
            <v>133.80799999999999</v>
          </cell>
          <cell r="AI188">
            <v>190.37599999999998</v>
          </cell>
          <cell r="AJ188">
            <v>245.88</v>
          </cell>
          <cell r="AK188">
            <v>297.11199999999997</v>
          </cell>
        </row>
        <row r="189">
          <cell r="R189">
            <v>0</v>
          </cell>
          <cell r="U189">
            <v>0</v>
          </cell>
          <cell r="V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A190" t="str">
            <v>Southern Cone</v>
          </cell>
          <cell r="R190">
            <v>0</v>
          </cell>
          <cell r="U190" t="str">
            <v>Southern Cone</v>
          </cell>
          <cell r="Z190">
            <v>0</v>
          </cell>
          <cell r="AA190">
            <v>0</v>
          </cell>
          <cell r="AB190">
            <v>0</v>
          </cell>
          <cell r="AC190">
            <v>0</v>
          </cell>
          <cell r="AD190">
            <v>0</v>
          </cell>
          <cell r="AE190">
            <v>0</v>
          </cell>
          <cell r="AF190">
            <v>0</v>
          </cell>
          <cell r="AG190">
            <v>0</v>
          </cell>
          <cell r="AH190">
            <v>0</v>
          </cell>
          <cell r="AI190">
            <v>0</v>
          </cell>
          <cell r="AJ190">
            <v>0</v>
          </cell>
          <cell r="AK190">
            <v>0</v>
          </cell>
        </row>
        <row r="191">
          <cell r="A191" t="str">
            <v>ZDG3</v>
          </cell>
          <cell r="B191" t="str">
            <v>Rio Grande de Sul*</v>
          </cell>
          <cell r="R191">
            <v>0</v>
          </cell>
          <cell r="U191" t="str">
            <v>ZDG3</v>
          </cell>
          <cell r="V191" t="str">
            <v>Rio Grande de Sul*</v>
          </cell>
          <cell r="Z191">
            <v>0</v>
          </cell>
          <cell r="AA191">
            <v>0</v>
          </cell>
          <cell r="AB191">
            <v>0</v>
          </cell>
          <cell r="AC191">
            <v>0</v>
          </cell>
          <cell r="AD191">
            <v>0</v>
          </cell>
          <cell r="AE191">
            <v>0</v>
          </cell>
          <cell r="AF191">
            <v>0</v>
          </cell>
          <cell r="AG191">
            <v>0</v>
          </cell>
          <cell r="AH191">
            <v>0</v>
          </cell>
          <cell r="AI191">
            <v>0</v>
          </cell>
          <cell r="AJ191">
            <v>0</v>
          </cell>
          <cell r="AK191">
            <v>0</v>
          </cell>
        </row>
        <row r="192">
          <cell r="A192" t="str">
            <v>ZDB9</v>
          </cell>
          <cell r="B192" t="str">
            <v>Brazil Trading</v>
          </cell>
          <cell r="R192">
            <v>0</v>
          </cell>
          <cell r="U192" t="str">
            <v>ZDB9</v>
          </cell>
          <cell r="V192" t="str">
            <v>Brazil Trading</v>
          </cell>
          <cell r="Z192">
            <v>0</v>
          </cell>
          <cell r="AA192">
            <v>0</v>
          </cell>
          <cell r="AB192">
            <v>0</v>
          </cell>
          <cell r="AC192">
            <v>0</v>
          </cell>
          <cell r="AD192">
            <v>0</v>
          </cell>
          <cell r="AE192">
            <v>0</v>
          </cell>
          <cell r="AF192">
            <v>0</v>
          </cell>
          <cell r="AG192">
            <v>0</v>
          </cell>
          <cell r="AH192">
            <v>0</v>
          </cell>
          <cell r="AI192">
            <v>0</v>
          </cell>
          <cell r="AJ192">
            <v>0</v>
          </cell>
          <cell r="AK192">
            <v>0</v>
          </cell>
        </row>
        <row r="193">
          <cell r="A193" t="str">
            <v>ZDC7</v>
          </cell>
          <cell r="B193" t="str">
            <v>Bolivian Gas Sales to Comgas</v>
          </cell>
          <cell r="F193">
            <v>0</v>
          </cell>
          <cell r="G193">
            <v>0</v>
          </cell>
          <cell r="H193">
            <v>0</v>
          </cell>
          <cell r="I193">
            <v>0</v>
          </cell>
          <cell r="J193">
            <v>0</v>
          </cell>
          <cell r="K193">
            <v>1195.1231</v>
          </cell>
          <cell r="L193">
            <v>240.2</v>
          </cell>
          <cell r="M193">
            <v>54.019999999999996</v>
          </cell>
          <cell r="N193">
            <v>43.519999999999996</v>
          </cell>
          <cell r="O193">
            <v>43.519999999999996</v>
          </cell>
          <cell r="P193">
            <v>43.019999999999996</v>
          </cell>
          <cell r="Q193">
            <v>43.019999999999996</v>
          </cell>
          <cell r="R193">
            <v>1662.4231</v>
          </cell>
          <cell r="U193" t="str">
            <v>ZDC7</v>
          </cell>
          <cell r="V193" t="str">
            <v>Bolivian Gas Sales to Comgas</v>
          </cell>
          <cell r="Z193">
            <v>0</v>
          </cell>
          <cell r="AA193">
            <v>0</v>
          </cell>
          <cell r="AB193">
            <v>0</v>
          </cell>
          <cell r="AC193">
            <v>0</v>
          </cell>
          <cell r="AD193">
            <v>0</v>
          </cell>
          <cell r="AE193">
            <v>1195.1231</v>
          </cell>
          <cell r="AF193">
            <v>1435.3231000000001</v>
          </cell>
          <cell r="AG193">
            <v>1489.3431</v>
          </cell>
          <cell r="AH193">
            <v>1532.8631</v>
          </cell>
          <cell r="AI193">
            <v>1576.3831</v>
          </cell>
          <cell r="AJ193">
            <v>1619.4031</v>
          </cell>
          <cell r="AK193">
            <v>1662.4231</v>
          </cell>
        </row>
        <row r="194">
          <cell r="A194" t="str">
            <v>ZDC8</v>
          </cell>
          <cell r="B194" t="str">
            <v>Bolivian Gas Sales to Metrogas</v>
          </cell>
          <cell r="F194">
            <v>0</v>
          </cell>
          <cell r="G194">
            <v>0</v>
          </cell>
          <cell r="H194">
            <v>0</v>
          </cell>
          <cell r="I194">
            <v>0</v>
          </cell>
          <cell r="J194">
            <v>0</v>
          </cell>
          <cell r="K194">
            <v>510</v>
          </cell>
          <cell r="L194">
            <v>96.550000000000011</v>
          </cell>
          <cell r="M194">
            <v>145.5668</v>
          </cell>
          <cell r="N194">
            <v>206.57480000000001</v>
          </cell>
          <cell r="O194">
            <v>208.41680000000002</v>
          </cell>
          <cell r="P194">
            <v>204.25879999999998</v>
          </cell>
          <cell r="Q194">
            <v>222.41680000000002</v>
          </cell>
          <cell r="R194">
            <v>1593.7840000000001</v>
          </cell>
          <cell r="U194" t="str">
            <v>ZDC8</v>
          </cell>
          <cell r="V194" t="str">
            <v>Bolivian Gas Sales to Metrogas</v>
          </cell>
          <cell r="Z194">
            <v>0</v>
          </cell>
          <cell r="AA194">
            <v>0</v>
          </cell>
          <cell r="AB194">
            <v>0</v>
          </cell>
          <cell r="AC194">
            <v>0</v>
          </cell>
          <cell r="AD194">
            <v>0</v>
          </cell>
          <cell r="AE194">
            <v>510</v>
          </cell>
          <cell r="AF194">
            <v>606.54999999999995</v>
          </cell>
          <cell r="AG194">
            <v>752.11680000000001</v>
          </cell>
          <cell r="AH194">
            <v>958.69159999999999</v>
          </cell>
          <cell r="AI194">
            <v>1167.1084000000001</v>
          </cell>
          <cell r="AJ194">
            <v>1371.3672000000001</v>
          </cell>
          <cell r="AK194">
            <v>1593.7840000000001</v>
          </cell>
        </row>
        <row r="195">
          <cell r="A195" t="str">
            <v>ZDD9</v>
          </cell>
          <cell r="B195" t="str">
            <v>LNG feasibility study</v>
          </cell>
          <cell r="F195">
            <v>0</v>
          </cell>
          <cell r="G195">
            <v>0</v>
          </cell>
          <cell r="H195">
            <v>0</v>
          </cell>
          <cell r="I195">
            <v>0</v>
          </cell>
          <cell r="J195">
            <v>0</v>
          </cell>
          <cell r="K195">
            <v>207</v>
          </cell>
          <cell r="L195">
            <v>31.012</v>
          </cell>
          <cell r="M195">
            <v>169.27700000000002</v>
          </cell>
          <cell r="N195">
            <v>0</v>
          </cell>
          <cell r="O195">
            <v>0</v>
          </cell>
          <cell r="P195">
            <v>0</v>
          </cell>
          <cell r="Q195">
            <v>0</v>
          </cell>
          <cell r="R195">
            <v>407.28899999999999</v>
          </cell>
          <cell r="U195" t="str">
            <v>ZDD9</v>
          </cell>
          <cell r="V195" t="str">
            <v>LNG feasibility study</v>
          </cell>
          <cell r="Z195">
            <v>0</v>
          </cell>
          <cell r="AA195">
            <v>0</v>
          </cell>
          <cell r="AB195">
            <v>0</v>
          </cell>
          <cell r="AC195">
            <v>0</v>
          </cell>
          <cell r="AD195">
            <v>0</v>
          </cell>
          <cell r="AE195">
            <v>207</v>
          </cell>
          <cell r="AF195">
            <v>238.012</v>
          </cell>
          <cell r="AG195">
            <v>407.28899999999999</v>
          </cell>
          <cell r="AH195">
            <v>407.28899999999999</v>
          </cell>
          <cell r="AI195">
            <v>407.28899999999999</v>
          </cell>
          <cell r="AJ195">
            <v>407.28899999999999</v>
          </cell>
          <cell r="AK195">
            <v>407.28899999999999</v>
          </cell>
        </row>
        <row r="196">
          <cell r="R196">
            <v>0</v>
          </cell>
          <cell r="U196">
            <v>0</v>
          </cell>
          <cell r="V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B197" t="str">
            <v>Total</v>
          </cell>
          <cell r="F197">
            <v>0</v>
          </cell>
          <cell r="G197">
            <v>0</v>
          </cell>
          <cell r="H197">
            <v>0</v>
          </cell>
          <cell r="I197">
            <v>0</v>
          </cell>
          <cell r="J197">
            <v>0</v>
          </cell>
          <cell r="K197">
            <v>1912.1231</v>
          </cell>
          <cell r="L197">
            <v>367.762</v>
          </cell>
          <cell r="M197">
            <v>368.86379999999997</v>
          </cell>
          <cell r="N197">
            <v>250.09480000000002</v>
          </cell>
          <cell r="O197">
            <v>251.93680000000001</v>
          </cell>
          <cell r="P197">
            <v>247.27879999999999</v>
          </cell>
          <cell r="Q197">
            <v>265.43680000000001</v>
          </cell>
          <cell r="R197">
            <v>3663.4960999999998</v>
          </cell>
          <cell r="U197">
            <v>0</v>
          </cell>
          <cell r="V197" t="str">
            <v>Total</v>
          </cell>
          <cell r="Z197">
            <v>0</v>
          </cell>
          <cell r="AA197">
            <v>0</v>
          </cell>
          <cell r="AB197">
            <v>0</v>
          </cell>
          <cell r="AC197">
            <v>0</v>
          </cell>
          <cell r="AD197">
            <v>0</v>
          </cell>
          <cell r="AE197">
            <v>1912.1231</v>
          </cell>
          <cell r="AF197">
            <v>2279.8851</v>
          </cell>
          <cell r="AG197">
            <v>2648.7489</v>
          </cell>
          <cell r="AH197">
            <v>2898.8436999999999</v>
          </cell>
          <cell r="AI197">
            <v>3150.7804999999998</v>
          </cell>
          <cell r="AJ197">
            <v>3398.0592999999999</v>
          </cell>
          <cell r="AK197">
            <v>3663.4960999999998</v>
          </cell>
        </row>
        <row r="198">
          <cell r="R198">
            <v>0</v>
          </cell>
          <cell r="U198">
            <v>0</v>
          </cell>
          <cell r="V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A199" t="str">
            <v>Trinidad</v>
          </cell>
          <cell r="R199">
            <v>0</v>
          </cell>
          <cell r="U199" t="str">
            <v>Trinidad</v>
          </cell>
          <cell r="V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A200" t="str">
            <v>ZDS2</v>
          </cell>
          <cell r="B200" t="str">
            <v>Trains IV &amp; V</v>
          </cell>
          <cell r="F200">
            <v>0</v>
          </cell>
          <cell r="G200">
            <v>0</v>
          </cell>
          <cell r="H200">
            <v>0</v>
          </cell>
          <cell r="I200">
            <v>0</v>
          </cell>
          <cell r="J200">
            <v>0</v>
          </cell>
          <cell r="K200">
            <v>1194.7752500000001</v>
          </cell>
          <cell r="L200">
            <v>437.73200000000003</v>
          </cell>
          <cell r="M200">
            <v>497.45999999999992</v>
          </cell>
          <cell r="N200">
            <v>498.39600000000007</v>
          </cell>
          <cell r="O200">
            <v>503.464</v>
          </cell>
          <cell r="P200">
            <v>496.46</v>
          </cell>
          <cell r="Q200">
            <v>497.73200000000003</v>
          </cell>
          <cell r="R200">
            <v>4126.0192500000003</v>
          </cell>
          <cell r="U200" t="str">
            <v>ZDS2</v>
          </cell>
          <cell r="V200" t="str">
            <v>Trains IV &amp; V</v>
          </cell>
          <cell r="Z200">
            <v>0</v>
          </cell>
          <cell r="AA200">
            <v>0</v>
          </cell>
          <cell r="AB200">
            <v>0</v>
          </cell>
          <cell r="AC200">
            <v>0</v>
          </cell>
          <cell r="AD200">
            <v>0</v>
          </cell>
          <cell r="AE200">
            <v>1194.7752500000001</v>
          </cell>
          <cell r="AF200">
            <v>1632.5072500000001</v>
          </cell>
          <cell r="AG200">
            <v>2129.9672500000001</v>
          </cell>
          <cell r="AH200">
            <v>2628.3632500000003</v>
          </cell>
          <cell r="AI200">
            <v>3131.8272500000003</v>
          </cell>
          <cell r="AJ200">
            <v>3628.2872500000003</v>
          </cell>
          <cell r="AK200">
            <v>4126.0192500000003</v>
          </cell>
        </row>
        <row r="201">
          <cell r="R201">
            <v>0</v>
          </cell>
          <cell r="U201">
            <v>0</v>
          </cell>
          <cell r="V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B202" t="str">
            <v>Total</v>
          </cell>
          <cell r="F202">
            <v>0</v>
          </cell>
          <cell r="G202">
            <v>0</v>
          </cell>
          <cell r="H202">
            <v>0</v>
          </cell>
          <cell r="I202">
            <v>0</v>
          </cell>
          <cell r="J202">
            <v>0</v>
          </cell>
          <cell r="K202">
            <v>1194.7752500000001</v>
          </cell>
          <cell r="L202">
            <v>437.73200000000003</v>
          </cell>
          <cell r="M202">
            <v>497.45999999999992</v>
          </cell>
          <cell r="N202">
            <v>498.39600000000007</v>
          </cell>
          <cell r="O202">
            <v>503.464</v>
          </cell>
          <cell r="P202">
            <v>496.46</v>
          </cell>
          <cell r="Q202">
            <v>497.73200000000003</v>
          </cell>
          <cell r="R202">
            <v>4126.0192500000003</v>
          </cell>
          <cell r="U202">
            <v>0</v>
          </cell>
          <cell r="V202" t="str">
            <v>Total</v>
          </cell>
          <cell r="Z202">
            <v>0</v>
          </cell>
          <cell r="AA202">
            <v>0</v>
          </cell>
          <cell r="AB202">
            <v>0</v>
          </cell>
          <cell r="AC202">
            <v>0</v>
          </cell>
          <cell r="AD202">
            <v>0</v>
          </cell>
          <cell r="AE202">
            <v>1194.7752500000001</v>
          </cell>
          <cell r="AF202">
            <v>1632.5072500000001</v>
          </cell>
          <cell r="AG202">
            <v>2129.9672500000001</v>
          </cell>
          <cell r="AH202">
            <v>2628.3632500000003</v>
          </cell>
          <cell r="AI202">
            <v>3131.8272500000003</v>
          </cell>
          <cell r="AJ202">
            <v>3628.2872500000003</v>
          </cell>
          <cell r="AK202">
            <v>4126.0192500000003</v>
          </cell>
        </row>
        <row r="203">
          <cell r="R203">
            <v>0</v>
          </cell>
          <cell r="U203">
            <v>0</v>
          </cell>
          <cell r="V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A204" t="str">
            <v>Consumer products</v>
          </cell>
          <cell r="R204">
            <v>0</v>
          </cell>
          <cell r="U204" t="str">
            <v>Consumer products</v>
          </cell>
          <cell r="Z204">
            <v>0</v>
          </cell>
          <cell r="AA204">
            <v>0</v>
          </cell>
          <cell r="AB204">
            <v>0</v>
          </cell>
          <cell r="AC204">
            <v>0</v>
          </cell>
          <cell r="AD204">
            <v>0</v>
          </cell>
          <cell r="AE204">
            <v>0</v>
          </cell>
          <cell r="AF204">
            <v>0</v>
          </cell>
          <cell r="AG204">
            <v>0</v>
          </cell>
          <cell r="AH204">
            <v>0</v>
          </cell>
          <cell r="AI204">
            <v>0</v>
          </cell>
          <cell r="AJ204">
            <v>0</v>
          </cell>
          <cell r="AK204">
            <v>0</v>
          </cell>
        </row>
        <row r="205">
          <cell r="A205" t="str">
            <v xml:space="preserve">QDCPNGVTVP            </v>
          </cell>
          <cell r="B205" t="str">
            <v>NGV Project Team</v>
          </cell>
          <cell r="F205">
            <v>0</v>
          </cell>
          <cell r="G205">
            <v>0</v>
          </cell>
          <cell r="H205">
            <v>0</v>
          </cell>
          <cell r="I205">
            <v>0</v>
          </cell>
          <cell r="J205">
            <v>0</v>
          </cell>
          <cell r="K205">
            <v>1622.979</v>
          </cell>
          <cell r="L205">
            <v>130.48541357941303</v>
          </cell>
          <cell r="M205">
            <v>138.06820104631137</v>
          </cell>
          <cell r="N205">
            <v>37.683315070852018</v>
          </cell>
          <cell r="O205">
            <v>38.09352249206529</v>
          </cell>
          <cell r="P205">
            <v>43.529051359032465</v>
          </cell>
          <cell r="Q205">
            <v>43.627804997472694</v>
          </cell>
          <cell r="R205">
            <v>2054.4663085451471</v>
          </cell>
          <cell r="U205" t="str">
            <v xml:space="preserve">QDCPNGVTVP            </v>
          </cell>
          <cell r="V205" t="str">
            <v>NGV Project Team</v>
          </cell>
          <cell r="Z205">
            <v>0</v>
          </cell>
          <cell r="AA205">
            <v>0</v>
          </cell>
          <cell r="AB205">
            <v>0</v>
          </cell>
          <cell r="AC205">
            <v>0</v>
          </cell>
          <cell r="AD205">
            <v>0</v>
          </cell>
          <cell r="AE205">
            <v>1622.979</v>
          </cell>
          <cell r="AF205">
            <v>1753.4644135794131</v>
          </cell>
          <cell r="AG205">
            <v>1891.5326146257244</v>
          </cell>
          <cell r="AH205">
            <v>1929.2159296965765</v>
          </cell>
          <cell r="AI205">
            <v>1967.3094521886419</v>
          </cell>
          <cell r="AJ205">
            <v>2010.8385035476745</v>
          </cell>
          <cell r="AK205">
            <v>2054.4663085451471</v>
          </cell>
        </row>
        <row r="206">
          <cell r="A206" t="str">
            <v xml:space="preserve">QDCPNGVHF             </v>
          </cell>
          <cell r="B206" t="str">
            <v>Homefill</v>
          </cell>
          <cell r="F206">
            <v>0</v>
          </cell>
          <cell r="G206">
            <v>0</v>
          </cell>
          <cell r="H206">
            <v>0</v>
          </cell>
          <cell r="I206">
            <v>0</v>
          </cell>
          <cell r="J206">
            <v>0</v>
          </cell>
          <cell r="K206">
            <v>951.36448000000007</v>
          </cell>
          <cell r="L206">
            <v>278.96198405255694</v>
          </cell>
          <cell r="M206">
            <v>302.64090122650464</v>
          </cell>
          <cell r="N206">
            <v>86.612278275092791</v>
          </cell>
          <cell r="O206">
            <v>90.373047473308034</v>
          </cell>
          <cell r="P206">
            <v>94.365962918326645</v>
          </cell>
          <cell r="Q206">
            <v>95.271333280859949</v>
          </cell>
          <cell r="R206">
            <v>1899.5899872266491</v>
          </cell>
          <cell r="U206" t="str">
            <v xml:space="preserve">QDCPNGVHF             </v>
          </cell>
          <cell r="V206" t="str">
            <v>Homefill</v>
          </cell>
          <cell r="Z206">
            <v>0</v>
          </cell>
          <cell r="AA206">
            <v>0</v>
          </cell>
          <cell r="AB206">
            <v>0</v>
          </cell>
          <cell r="AC206">
            <v>0</v>
          </cell>
          <cell r="AD206">
            <v>0</v>
          </cell>
          <cell r="AE206">
            <v>951.36448000000007</v>
          </cell>
          <cell r="AF206">
            <v>1230.326464052557</v>
          </cell>
          <cell r="AG206">
            <v>1532.9673652790616</v>
          </cell>
          <cell r="AH206">
            <v>1619.5796435541545</v>
          </cell>
          <cell r="AI206">
            <v>1709.9526910274626</v>
          </cell>
          <cell r="AJ206">
            <v>1804.3186539457893</v>
          </cell>
          <cell r="AK206">
            <v>1899.5899872266491</v>
          </cell>
        </row>
        <row r="207">
          <cell r="A207" t="str">
            <v xml:space="preserve">QDCPNGVINT            </v>
          </cell>
          <cell r="B207" t="str">
            <v>NGV BRASIL</v>
          </cell>
          <cell r="F207">
            <v>0</v>
          </cell>
          <cell r="G207">
            <v>0</v>
          </cell>
          <cell r="H207">
            <v>0</v>
          </cell>
          <cell r="I207">
            <v>0</v>
          </cell>
          <cell r="J207">
            <v>0</v>
          </cell>
          <cell r="K207">
            <v>138.02967999999998</v>
          </cell>
          <cell r="L207">
            <v>42.0968704277538</v>
          </cell>
          <cell r="M207">
            <v>25.619763603490284</v>
          </cell>
          <cell r="N207">
            <v>-20.255265575639076</v>
          </cell>
          <cell r="O207">
            <v>-19.298688424198573</v>
          </cell>
          <cell r="P207">
            <v>-18.283063300446933</v>
          </cell>
          <cell r="Q207">
            <v>-18.052776208433478</v>
          </cell>
          <cell r="R207">
            <v>129.85652052252604</v>
          </cell>
          <cell r="U207" t="str">
            <v xml:space="preserve">QDCPNGVINT            </v>
          </cell>
          <cell r="V207" t="str">
            <v>NGV BRASIL</v>
          </cell>
          <cell r="Z207">
            <v>0</v>
          </cell>
          <cell r="AA207">
            <v>0</v>
          </cell>
          <cell r="AB207">
            <v>0</v>
          </cell>
          <cell r="AC207">
            <v>0</v>
          </cell>
          <cell r="AD207">
            <v>0</v>
          </cell>
          <cell r="AE207">
            <v>138.02967999999998</v>
          </cell>
          <cell r="AF207">
            <v>180.12655042775378</v>
          </cell>
          <cell r="AG207">
            <v>205.74631403124408</v>
          </cell>
          <cell r="AH207">
            <v>185.49104845560501</v>
          </cell>
          <cell r="AI207">
            <v>166.19236003140645</v>
          </cell>
          <cell r="AJ207">
            <v>147.90929673095951</v>
          </cell>
          <cell r="AK207">
            <v>129.85652052252604</v>
          </cell>
        </row>
        <row r="208">
          <cell r="A208" t="str">
            <v xml:space="preserve">QDCPDCHPBD            </v>
          </cell>
          <cell r="B208" t="str">
            <v>DCHP</v>
          </cell>
          <cell r="F208">
            <v>0</v>
          </cell>
          <cell r="G208">
            <v>0</v>
          </cell>
          <cell r="H208">
            <v>0</v>
          </cell>
          <cell r="I208">
            <v>0</v>
          </cell>
          <cell r="J208">
            <v>0</v>
          </cell>
          <cell r="K208">
            <v>5201.47847</v>
          </cell>
          <cell r="L208">
            <v>1817.6183798015072</v>
          </cell>
          <cell r="M208">
            <v>1926.5593161062422</v>
          </cell>
          <cell r="N208">
            <v>1255.2740001078896</v>
          </cell>
          <cell r="O208">
            <v>957.31756057981806</v>
          </cell>
          <cell r="P208">
            <v>981.91936552532252</v>
          </cell>
          <cell r="Q208">
            <v>969.0965189722682</v>
          </cell>
          <cell r="R208">
            <v>13109.263611093047</v>
          </cell>
          <cell r="U208" t="str">
            <v xml:space="preserve">QDCPDCHPBD            </v>
          </cell>
          <cell r="V208" t="str">
            <v>DCHP</v>
          </cell>
          <cell r="Z208">
            <v>0</v>
          </cell>
          <cell r="AA208">
            <v>0</v>
          </cell>
          <cell r="AB208">
            <v>0</v>
          </cell>
          <cell r="AC208">
            <v>0</v>
          </cell>
          <cell r="AD208">
            <v>0</v>
          </cell>
          <cell r="AE208">
            <v>5201.47847</v>
          </cell>
          <cell r="AF208">
            <v>7019.0968498015072</v>
          </cell>
          <cell r="AG208">
            <v>8945.6561659077488</v>
          </cell>
          <cell r="AH208">
            <v>10200.930166015638</v>
          </cell>
          <cell r="AI208">
            <v>11158.247726595457</v>
          </cell>
          <cell r="AJ208">
            <v>12140.167092120779</v>
          </cell>
          <cell r="AK208">
            <v>13109.263611093047</v>
          </cell>
        </row>
        <row r="209">
          <cell r="A209" t="str">
            <v xml:space="preserve">QDCPECOMM             </v>
          </cell>
          <cell r="B209" t="str">
            <v>E- Commerce - Con products</v>
          </cell>
          <cell r="F209">
            <v>0</v>
          </cell>
          <cell r="G209">
            <v>0</v>
          </cell>
          <cell r="H209">
            <v>0</v>
          </cell>
          <cell r="I209">
            <v>0</v>
          </cell>
          <cell r="J209">
            <v>0</v>
          </cell>
          <cell r="K209">
            <v>321.81799999999998</v>
          </cell>
          <cell r="L209">
            <v>78.882111283261395</v>
          </cell>
          <cell r="M209">
            <v>55.830790810470866</v>
          </cell>
          <cell r="N209">
            <v>-45.449796726917221</v>
          </cell>
          <cell r="O209">
            <v>-43.552065272595712</v>
          </cell>
          <cell r="P209">
            <v>-41.537189901340788</v>
          </cell>
          <cell r="Q209">
            <v>-41.080328625300425</v>
          </cell>
          <cell r="R209">
            <v>284.91152156757812</v>
          </cell>
          <cell r="U209" t="str">
            <v xml:space="preserve">QDCPECOMM             </v>
          </cell>
          <cell r="V209" t="str">
            <v>E- Commerce - Con products</v>
          </cell>
          <cell r="Z209">
            <v>0</v>
          </cell>
          <cell r="AA209">
            <v>0</v>
          </cell>
          <cell r="AB209">
            <v>0</v>
          </cell>
          <cell r="AC209">
            <v>0</v>
          </cell>
          <cell r="AD209">
            <v>0</v>
          </cell>
          <cell r="AE209">
            <v>321.81799999999998</v>
          </cell>
          <cell r="AF209">
            <v>400.70011128326138</v>
          </cell>
          <cell r="AG209">
            <v>456.53090209373227</v>
          </cell>
          <cell r="AH209">
            <v>411.08110536681505</v>
          </cell>
          <cell r="AI209">
            <v>367.52904009421934</v>
          </cell>
          <cell r="AJ209">
            <v>325.99185019287853</v>
          </cell>
          <cell r="AK209">
            <v>284.91152156757812</v>
          </cell>
        </row>
        <row r="210">
          <cell r="A210" t="str">
            <v xml:space="preserve">QDCPOTHER             </v>
          </cell>
          <cell r="B210" t="str">
            <v>Misc Consumer Products Projects</v>
          </cell>
          <cell r="F210">
            <v>0</v>
          </cell>
          <cell r="G210">
            <v>0</v>
          </cell>
          <cell r="H210">
            <v>0</v>
          </cell>
          <cell r="I210">
            <v>0</v>
          </cell>
          <cell r="J210">
            <v>0</v>
          </cell>
          <cell r="K210">
            <v>-3555.7924400000002</v>
          </cell>
          <cell r="L210">
            <v>4003.0327408555077</v>
          </cell>
          <cell r="M210">
            <v>3.8585272069805603</v>
          </cell>
          <cell r="N210">
            <v>-104.26453115127816</v>
          </cell>
          <cell r="O210">
            <v>-104.13337684839716</v>
          </cell>
          <cell r="P210">
            <v>-103.99412660089388</v>
          </cell>
          <cell r="Q210">
            <v>-103.96255241686697</v>
          </cell>
          <cell r="R210">
            <v>34.744241045051865</v>
          </cell>
          <cell r="U210" t="str">
            <v xml:space="preserve">QDCPOTHER             </v>
          </cell>
          <cell r="V210" t="str">
            <v>Misc Consumer Products Projects</v>
          </cell>
          <cell r="Z210">
            <v>0</v>
          </cell>
          <cell r="AA210">
            <v>0</v>
          </cell>
          <cell r="AB210">
            <v>0</v>
          </cell>
          <cell r="AC210">
            <v>0</v>
          </cell>
          <cell r="AD210">
            <v>0</v>
          </cell>
          <cell r="AE210">
            <v>-3555.7924400000002</v>
          </cell>
          <cell r="AF210">
            <v>447.24030085550748</v>
          </cell>
          <cell r="AG210">
            <v>451.09882806248805</v>
          </cell>
          <cell r="AH210">
            <v>346.83429691120989</v>
          </cell>
          <cell r="AI210">
            <v>242.70092006281271</v>
          </cell>
          <cell r="AJ210">
            <v>138.70679346191883</v>
          </cell>
          <cell r="AK210">
            <v>34.744241045051865</v>
          </cell>
        </row>
        <row r="211">
          <cell r="A211" t="str">
            <v>BTEL</v>
          </cell>
          <cell r="B211" t="str">
            <v>Brazil Telecom</v>
          </cell>
          <cell r="F211">
            <v>0</v>
          </cell>
          <cell r="G211">
            <v>0</v>
          </cell>
          <cell r="H211">
            <v>0</v>
          </cell>
          <cell r="I211">
            <v>0</v>
          </cell>
          <cell r="J211">
            <v>0</v>
          </cell>
          <cell r="K211">
            <v>0</v>
          </cell>
          <cell r="L211">
            <v>0</v>
          </cell>
          <cell r="M211">
            <v>0</v>
          </cell>
          <cell r="N211">
            <v>385.75</v>
          </cell>
          <cell r="O211">
            <v>404.75</v>
          </cell>
          <cell r="P211">
            <v>402.74999999999994</v>
          </cell>
          <cell r="Q211">
            <v>406.75</v>
          </cell>
          <cell r="R211">
            <v>1600</v>
          </cell>
          <cell r="U211" t="str">
            <v>BTEL</v>
          </cell>
          <cell r="V211" t="str">
            <v>Brazil Telecom</v>
          </cell>
          <cell r="Z211">
            <v>0</v>
          </cell>
          <cell r="AA211">
            <v>0</v>
          </cell>
          <cell r="AB211">
            <v>0</v>
          </cell>
          <cell r="AC211">
            <v>0</v>
          </cell>
          <cell r="AD211">
            <v>0</v>
          </cell>
          <cell r="AE211">
            <v>0</v>
          </cell>
          <cell r="AF211">
            <v>0</v>
          </cell>
          <cell r="AG211">
            <v>0</v>
          </cell>
          <cell r="AH211">
            <v>385.75</v>
          </cell>
          <cell r="AI211">
            <v>790.5</v>
          </cell>
          <cell r="AJ211">
            <v>1193.25</v>
          </cell>
          <cell r="AK211">
            <v>1600</v>
          </cell>
        </row>
        <row r="212">
          <cell r="B212" t="str">
            <v>Telecoms-BB Surat</v>
          </cell>
          <cell r="F212">
            <v>0</v>
          </cell>
          <cell r="G212">
            <v>0</v>
          </cell>
          <cell r="H212">
            <v>0</v>
          </cell>
          <cell r="I212">
            <v>0</v>
          </cell>
          <cell r="J212">
            <v>0</v>
          </cell>
          <cell r="K212">
            <v>1091.4275</v>
          </cell>
          <cell r="L212">
            <v>30.530666666666672</v>
          </cell>
          <cell r="M212">
            <v>-133.91833333333332</v>
          </cell>
          <cell r="N212">
            <v>-135.80366666666666</v>
          </cell>
          <cell r="O212">
            <v>-138.06866666666667</v>
          </cell>
          <cell r="P212">
            <v>-136.13533333333334</v>
          </cell>
          <cell r="Q212">
            <v>-140.68700000000001</v>
          </cell>
          <cell r="R212">
            <v>437.34516666666684</v>
          </cell>
          <cell r="U212">
            <v>0</v>
          </cell>
          <cell r="V212" t="str">
            <v>Telecoms-BB Surat</v>
          </cell>
          <cell r="Z212">
            <v>0</v>
          </cell>
          <cell r="AA212">
            <v>0</v>
          </cell>
          <cell r="AB212">
            <v>0</v>
          </cell>
          <cell r="AC212">
            <v>0</v>
          </cell>
          <cell r="AD212">
            <v>0</v>
          </cell>
          <cell r="AE212">
            <v>1091.4275</v>
          </cell>
          <cell r="AF212">
            <v>1121.9581666666668</v>
          </cell>
          <cell r="AG212">
            <v>988.03983333333349</v>
          </cell>
          <cell r="AH212">
            <v>852.2361666666668</v>
          </cell>
          <cell r="AI212">
            <v>714.16750000000013</v>
          </cell>
          <cell r="AJ212">
            <v>578.03216666666685</v>
          </cell>
          <cell r="AK212">
            <v>437.34516666666684</v>
          </cell>
        </row>
        <row r="213">
          <cell r="B213" t="str">
            <v>Telecoms-recharge to surat Broadband</v>
          </cell>
          <cell r="F213">
            <v>0</v>
          </cell>
          <cell r="G213">
            <v>0</v>
          </cell>
          <cell r="H213">
            <v>0</v>
          </cell>
          <cell r="I213">
            <v>0</v>
          </cell>
          <cell r="J213">
            <v>0</v>
          </cell>
          <cell r="K213">
            <v>0</v>
          </cell>
          <cell r="L213">
            <v>0</v>
          </cell>
          <cell r="M213">
            <v>0</v>
          </cell>
          <cell r="N213">
            <v>0</v>
          </cell>
          <cell r="O213">
            <v>0</v>
          </cell>
          <cell r="P213">
            <v>-296.20999999999998</v>
          </cell>
          <cell r="Q213">
            <v>168.5</v>
          </cell>
          <cell r="R213">
            <v>-127.70999999999998</v>
          </cell>
          <cell r="U213">
            <v>0</v>
          </cell>
          <cell r="V213" t="str">
            <v>Telecoms-recharge to surat Broadband</v>
          </cell>
          <cell r="Z213">
            <v>0</v>
          </cell>
          <cell r="AA213">
            <v>0</v>
          </cell>
          <cell r="AB213">
            <v>0</v>
          </cell>
          <cell r="AC213">
            <v>0</v>
          </cell>
          <cell r="AD213">
            <v>0</v>
          </cell>
          <cell r="AE213">
            <v>0</v>
          </cell>
          <cell r="AF213">
            <v>0</v>
          </cell>
          <cell r="AG213">
            <v>0</v>
          </cell>
          <cell r="AH213">
            <v>0</v>
          </cell>
          <cell r="AI213">
            <v>0</v>
          </cell>
          <cell r="AJ213">
            <v>-296.20999999999998</v>
          </cell>
          <cell r="AK213">
            <v>-127.70999999999998</v>
          </cell>
        </row>
        <row r="214">
          <cell r="B214" t="str">
            <v>Telecoms-BB Mumbai</v>
          </cell>
          <cell r="F214">
            <v>0</v>
          </cell>
          <cell r="G214">
            <v>0</v>
          </cell>
          <cell r="H214">
            <v>0</v>
          </cell>
          <cell r="I214">
            <v>0</v>
          </cell>
          <cell r="J214">
            <v>0</v>
          </cell>
          <cell r="K214">
            <v>57.424999999999997</v>
          </cell>
          <cell r="L214">
            <v>58.793333333333344</v>
          </cell>
          <cell r="M214">
            <v>69.193333333333342</v>
          </cell>
          <cell r="N214">
            <v>64.726666666666659</v>
          </cell>
          <cell r="O214">
            <v>61.126666666666665</v>
          </cell>
          <cell r="P214">
            <v>64.993333333333339</v>
          </cell>
          <cell r="Q214">
            <v>54.960000000000008</v>
          </cell>
          <cell r="R214">
            <v>431.21833333333336</v>
          </cell>
          <cell r="U214">
            <v>0</v>
          </cell>
          <cell r="V214" t="str">
            <v>Telecoms-BB Mumbai</v>
          </cell>
          <cell r="Z214">
            <v>0</v>
          </cell>
          <cell r="AA214">
            <v>0</v>
          </cell>
          <cell r="AB214">
            <v>0</v>
          </cell>
          <cell r="AC214">
            <v>0</v>
          </cell>
          <cell r="AD214">
            <v>0</v>
          </cell>
          <cell r="AE214">
            <v>57.424999999999997</v>
          </cell>
          <cell r="AF214">
            <v>116.21833333333333</v>
          </cell>
          <cell r="AG214">
            <v>185.41166666666669</v>
          </cell>
          <cell r="AH214">
            <v>250.13833333333335</v>
          </cell>
          <cell r="AI214">
            <v>311.26499999999999</v>
          </cell>
          <cell r="AJ214">
            <v>376.25833333333333</v>
          </cell>
          <cell r="AK214">
            <v>431.21833333333336</v>
          </cell>
        </row>
        <row r="215">
          <cell r="B215" t="str">
            <v>Telecoms-BB Brazil</v>
          </cell>
          <cell r="F215">
            <v>0</v>
          </cell>
          <cell r="G215">
            <v>0</v>
          </cell>
          <cell r="H215">
            <v>0</v>
          </cell>
          <cell r="I215">
            <v>0</v>
          </cell>
          <cell r="J215">
            <v>0</v>
          </cell>
          <cell r="K215">
            <v>151.88916</v>
          </cell>
          <cell r="L215">
            <v>117.90133333333334</v>
          </cell>
          <cell r="M215">
            <v>139.90133333333335</v>
          </cell>
          <cell r="N215">
            <v>89.504666666666665</v>
          </cell>
          <cell r="O215">
            <v>62.407666666666664</v>
          </cell>
          <cell r="P215">
            <v>66.115333333333339</v>
          </cell>
          <cell r="Q215">
            <v>55.46200000000001</v>
          </cell>
          <cell r="R215">
            <v>683.18149333333326</v>
          </cell>
          <cell r="U215">
            <v>0</v>
          </cell>
          <cell r="V215" t="str">
            <v>Telecoms-BB Brazil</v>
          </cell>
          <cell r="Z215">
            <v>0</v>
          </cell>
          <cell r="AA215">
            <v>0</v>
          </cell>
          <cell r="AB215">
            <v>0</v>
          </cell>
          <cell r="AC215">
            <v>0</v>
          </cell>
          <cell r="AD215">
            <v>0</v>
          </cell>
          <cell r="AE215">
            <v>151.88916</v>
          </cell>
          <cell r="AF215">
            <v>269.79049333333336</v>
          </cell>
          <cell r="AG215">
            <v>409.69182666666671</v>
          </cell>
          <cell r="AH215">
            <v>499.19649333333336</v>
          </cell>
          <cell r="AI215">
            <v>561.60415999999998</v>
          </cell>
          <cell r="AJ215">
            <v>627.71949333333328</v>
          </cell>
          <cell r="AK215">
            <v>683.18149333333326</v>
          </cell>
        </row>
        <row r="216">
          <cell r="A216" t="str">
            <v>TEL1</v>
          </cell>
          <cell r="B216" t="str">
            <v>Telecoms-TOTAL</v>
          </cell>
          <cell r="F216">
            <v>0</v>
          </cell>
          <cell r="G216">
            <v>0</v>
          </cell>
          <cell r="H216">
            <v>0</v>
          </cell>
          <cell r="I216">
            <v>0</v>
          </cell>
          <cell r="J216">
            <v>0</v>
          </cell>
          <cell r="K216">
            <v>1300.7416599999999</v>
          </cell>
          <cell r="L216">
            <v>207.22533333333337</v>
          </cell>
          <cell r="M216">
            <v>75.176333333333375</v>
          </cell>
          <cell r="N216">
            <v>18.427666666666667</v>
          </cell>
          <cell r="O216">
            <v>-14.534333333333343</v>
          </cell>
          <cell r="P216">
            <v>-301.23666666666662</v>
          </cell>
          <cell r="Q216">
            <v>138.23500000000001</v>
          </cell>
          <cell r="R216">
            <v>1424.0349933333332</v>
          </cell>
          <cell r="U216" t="str">
            <v>TEL1</v>
          </cell>
          <cell r="V216" t="str">
            <v>Telecoms-TOTAL</v>
          </cell>
          <cell r="Z216">
            <v>0</v>
          </cell>
          <cell r="AA216">
            <v>0</v>
          </cell>
          <cell r="AB216">
            <v>0</v>
          </cell>
          <cell r="AC216">
            <v>0</v>
          </cell>
          <cell r="AD216">
            <v>0</v>
          </cell>
          <cell r="AE216">
            <v>1300.7416599999999</v>
          </cell>
          <cell r="AF216">
            <v>1507.9669933333332</v>
          </cell>
          <cell r="AG216">
            <v>1583.1433266666666</v>
          </cell>
          <cell r="AH216">
            <v>1601.5709933333333</v>
          </cell>
          <cell r="AI216">
            <v>1587.03666</v>
          </cell>
          <cell r="AJ216">
            <v>1285.7999933333333</v>
          </cell>
          <cell r="AK216">
            <v>1424.0349933333332</v>
          </cell>
        </row>
        <row r="217">
          <cell r="B217" t="str">
            <v>Gujarat Broadband - BGBBIPL Surat</v>
          </cell>
          <cell r="F217">
            <v>0</v>
          </cell>
          <cell r="G217">
            <v>0</v>
          </cell>
          <cell r="H217">
            <v>0</v>
          </cell>
          <cell r="I217">
            <v>0</v>
          </cell>
          <cell r="J217">
            <v>0</v>
          </cell>
          <cell r="K217">
            <v>131.42329376854599</v>
          </cell>
          <cell r="L217">
            <v>0</v>
          </cell>
          <cell r="M217">
            <v>0</v>
          </cell>
          <cell r="N217">
            <v>0</v>
          </cell>
          <cell r="O217">
            <v>0</v>
          </cell>
          <cell r="P217">
            <v>0</v>
          </cell>
          <cell r="Q217">
            <v>0</v>
          </cell>
          <cell r="R217">
            <v>131.42329376854599</v>
          </cell>
          <cell r="U217">
            <v>0</v>
          </cell>
          <cell r="V217" t="str">
            <v>Gujarat Broadband - BGBBIPL Surat</v>
          </cell>
          <cell r="Z217">
            <v>0</v>
          </cell>
          <cell r="AA217">
            <v>0</v>
          </cell>
          <cell r="AB217">
            <v>0</v>
          </cell>
          <cell r="AC217">
            <v>0</v>
          </cell>
          <cell r="AD217">
            <v>0</v>
          </cell>
          <cell r="AE217">
            <v>131.42329376854599</v>
          </cell>
          <cell r="AF217">
            <v>131.42329376854599</v>
          </cell>
          <cell r="AG217">
            <v>131.42329376854599</v>
          </cell>
          <cell r="AH217">
            <v>131.42329376854599</v>
          </cell>
          <cell r="AI217">
            <v>131.42329376854599</v>
          </cell>
          <cell r="AJ217">
            <v>131.42329376854599</v>
          </cell>
          <cell r="AK217">
            <v>131.42329376854599</v>
          </cell>
        </row>
        <row r="218">
          <cell r="B218" t="str">
            <v>Gujarat Broadband - BGBBIPL Mumbai</v>
          </cell>
          <cell r="F218">
            <v>0</v>
          </cell>
          <cell r="G218">
            <v>0</v>
          </cell>
          <cell r="H218">
            <v>0</v>
          </cell>
          <cell r="I218">
            <v>0</v>
          </cell>
          <cell r="J218">
            <v>0</v>
          </cell>
          <cell r="K218">
            <v>130</v>
          </cell>
          <cell r="L218">
            <v>54</v>
          </cell>
          <cell r="M218">
            <v>54</v>
          </cell>
          <cell r="N218">
            <v>54</v>
          </cell>
          <cell r="O218">
            <v>54</v>
          </cell>
          <cell r="P218">
            <v>54</v>
          </cell>
          <cell r="Q218">
            <v>54</v>
          </cell>
          <cell r="R218">
            <v>454</v>
          </cell>
          <cell r="U218">
            <v>0</v>
          </cell>
          <cell r="V218" t="str">
            <v>Gujarat Broadband - BGBBIPL Mumbai</v>
          </cell>
          <cell r="Z218">
            <v>0</v>
          </cell>
          <cell r="AA218">
            <v>0</v>
          </cell>
          <cell r="AB218">
            <v>0</v>
          </cell>
          <cell r="AC218">
            <v>0</v>
          </cell>
          <cell r="AD218">
            <v>0</v>
          </cell>
          <cell r="AE218">
            <v>130</v>
          </cell>
          <cell r="AF218">
            <v>184</v>
          </cell>
          <cell r="AG218">
            <v>238</v>
          </cell>
          <cell r="AH218">
            <v>292</v>
          </cell>
          <cell r="AI218">
            <v>346</v>
          </cell>
          <cell r="AJ218">
            <v>400</v>
          </cell>
          <cell r="AK218">
            <v>454</v>
          </cell>
        </row>
        <row r="219">
          <cell r="B219" t="str">
            <v>Gujarat Broadband - TVP Surat Recharges</v>
          </cell>
          <cell r="F219">
            <v>0</v>
          </cell>
          <cell r="G219">
            <v>0</v>
          </cell>
          <cell r="H219">
            <v>0</v>
          </cell>
          <cell r="I219">
            <v>0</v>
          </cell>
          <cell r="J219">
            <v>0</v>
          </cell>
          <cell r="K219">
            <v>0</v>
          </cell>
          <cell r="L219">
            <v>0</v>
          </cell>
          <cell r="M219">
            <v>0</v>
          </cell>
          <cell r="N219">
            <v>0</v>
          </cell>
          <cell r="O219">
            <v>0</v>
          </cell>
          <cell r="P219">
            <v>976.51</v>
          </cell>
          <cell r="Q219">
            <v>1.5</v>
          </cell>
          <cell r="R219">
            <v>978.01</v>
          </cell>
          <cell r="U219">
            <v>0</v>
          </cell>
          <cell r="V219" t="str">
            <v>Gujarat Broadband - TVP Surat Recharges</v>
          </cell>
          <cell r="Z219">
            <v>0</v>
          </cell>
          <cell r="AA219">
            <v>0</v>
          </cell>
          <cell r="AB219">
            <v>0</v>
          </cell>
          <cell r="AC219">
            <v>0</v>
          </cell>
          <cell r="AD219">
            <v>0</v>
          </cell>
          <cell r="AE219">
            <v>0</v>
          </cell>
          <cell r="AF219">
            <v>0</v>
          </cell>
          <cell r="AG219">
            <v>0</v>
          </cell>
          <cell r="AH219">
            <v>0</v>
          </cell>
          <cell r="AI219">
            <v>0</v>
          </cell>
          <cell r="AJ219">
            <v>976.51</v>
          </cell>
          <cell r="AK219">
            <v>978.01</v>
          </cell>
        </row>
        <row r="220">
          <cell r="B220" t="str">
            <v>Gujarat Broadband - Capitalise Surat Pre-Op</v>
          </cell>
          <cell r="F220">
            <v>0</v>
          </cell>
          <cell r="G220">
            <v>0</v>
          </cell>
          <cell r="H220">
            <v>0</v>
          </cell>
          <cell r="I220">
            <v>0</v>
          </cell>
          <cell r="J220">
            <v>0</v>
          </cell>
          <cell r="K220">
            <v>0</v>
          </cell>
          <cell r="L220">
            <v>0</v>
          </cell>
          <cell r="M220">
            <v>0</v>
          </cell>
          <cell r="N220">
            <v>0</v>
          </cell>
          <cell r="O220">
            <v>0</v>
          </cell>
          <cell r="P220">
            <v>-999.96</v>
          </cell>
          <cell r="Q220">
            <v>0</v>
          </cell>
          <cell r="R220">
            <v>-999.96</v>
          </cell>
          <cell r="U220">
            <v>0</v>
          </cell>
          <cell r="V220" t="str">
            <v>Gujarat Broadband - Capitalise Surat Pre-Op</v>
          </cell>
          <cell r="Z220">
            <v>0</v>
          </cell>
          <cell r="AA220">
            <v>0</v>
          </cell>
          <cell r="AB220">
            <v>0</v>
          </cell>
          <cell r="AC220">
            <v>0</v>
          </cell>
          <cell r="AD220">
            <v>0</v>
          </cell>
          <cell r="AE220">
            <v>0</v>
          </cell>
          <cell r="AF220">
            <v>0</v>
          </cell>
          <cell r="AG220">
            <v>0</v>
          </cell>
          <cell r="AH220">
            <v>0</v>
          </cell>
          <cell r="AI220">
            <v>0</v>
          </cell>
          <cell r="AJ220">
            <v>-999.96</v>
          </cell>
          <cell r="AK220">
            <v>-999.96</v>
          </cell>
        </row>
        <row r="221">
          <cell r="A221" t="str">
            <v>JS36Z</v>
          </cell>
          <cell r="B221" t="str">
            <v>Gujarat Broadband TOTAL</v>
          </cell>
          <cell r="F221">
            <v>0</v>
          </cell>
          <cell r="G221">
            <v>0</v>
          </cell>
          <cell r="H221">
            <v>0</v>
          </cell>
          <cell r="I221">
            <v>0</v>
          </cell>
          <cell r="J221">
            <v>0</v>
          </cell>
          <cell r="K221">
            <v>261.42329376854599</v>
          </cell>
          <cell r="L221">
            <v>54</v>
          </cell>
          <cell r="M221">
            <v>54</v>
          </cell>
          <cell r="N221">
            <v>54</v>
          </cell>
          <cell r="O221">
            <v>54</v>
          </cell>
          <cell r="P221">
            <v>30.549999999999955</v>
          </cell>
          <cell r="Q221">
            <v>55.5</v>
          </cell>
          <cell r="R221">
            <v>563.473293768546</v>
          </cell>
          <cell r="U221" t="str">
            <v>JS36Z</v>
          </cell>
          <cell r="V221" t="str">
            <v>Gujarat Broadband TOTAL</v>
          </cell>
          <cell r="Z221">
            <v>0</v>
          </cell>
          <cell r="AA221">
            <v>0</v>
          </cell>
          <cell r="AB221">
            <v>0</v>
          </cell>
          <cell r="AC221">
            <v>0</v>
          </cell>
          <cell r="AD221">
            <v>0</v>
          </cell>
          <cell r="AE221">
            <v>261.42329376854599</v>
          </cell>
          <cell r="AF221">
            <v>315.42329376854599</v>
          </cell>
          <cell r="AG221">
            <v>369.42329376854599</v>
          </cell>
          <cell r="AH221">
            <v>423.42329376854599</v>
          </cell>
          <cell r="AI221">
            <v>477.42329376854599</v>
          </cell>
          <cell r="AJ221">
            <v>507.97329376854594</v>
          </cell>
          <cell r="AK221">
            <v>563.473293768546</v>
          </cell>
        </row>
        <row r="222">
          <cell r="R222">
            <v>0</v>
          </cell>
          <cell r="U222">
            <v>0</v>
          </cell>
          <cell r="V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B223" t="str">
            <v>Total</v>
          </cell>
          <cell r="F223">
            <v>0</v>
          </cell>
          <cell r="G223">
            <v>0</v>
          </cell>
          <cell r="H223">
            <v>0</v>
          </cell>
          <cell r="I223">
            <v>0</v>
          </cell>
          <cell r="J223">
            <v>0</v>
          </cell>
          <cell r="K223">
            <v>7804.2070975370907</v>
          </cell>
          <cell r="L223">
            <v>6873.5281666666669</v>
          </cell>
          <cell r="M223">
            <v>2710.9301666666661</v>
          </cell>
          <cell r="N223">
            <v>1740.2053333333336</v>
          </cell>
          <cell r="O223">
            <v>1402.4813333333332</v>
          </cell>
          <cell r="P223">
            <v>817.37666666666655</v>
          </cell>
          <cell r="Q223">
            <v>1739.1200000000003</v>
          </cell>
          <cell r="R223">
            <v>23087.848764203758</v>
          </cell>
          <cell r="U223">
            <v>0</v>
          </cell>
          <cell r="V223" t="str">
            <v>Total</v>
          </cell>
          <cell r="Z223">
            <v>0</v>
          </cell>
          <cell r="AA223">
            <v>0</v>
          </cell>
          <cell r="AB223">
            <v>0</v>
          </cell>
          <cell r="AC223">
            <v>0</v>
          </cell>
          <cell r="AD223">
            <v>0</v>
          </cell>
          <cell r="AE223">
            <v>7804.2070975370907</v>
          </cell>
          <cell r="AF223">
            <v>14677.735264203759</v>
          </cell>
          <cell r="AG223">
            <v>17388.665430870424</v>
          </cell>
          <cell r="AH223">
            <v>19128.870764203759</v>
          </cell>
          <cell r="AI223">
            <v>20531.352097537092</v>
          </cell>
          <cell r="AJ223">
            <v>21348.728764203759</v>
          </cell>
          <cell r="AK223">
            <v>23087.848764203758</v>
          </cell>
        </row>
        <row r="224">
          <cell r="R224">
            <v>0</v>
          </cell>
          <cell r="U224">
            <v>0</v>
          </cell>
          <cell r="V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R225">
            <v>0</v>
          </cell>
          <cell r="U225">
            <v>0</v>
          </cell>
          <cell r="V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B226" t="str">
            <v>Total for Business Development</v>
          </cell>
          <cell r="F226">
            <v>0</v>
          </cell>
          <cell r="G226">
            <v>0</v>
          </cell>
          <cell r="H226">
            <v>0</v>
          </cell>
          <cell r="I226">
            <v>0</v>
          </cell>
          <cell r="J226">
            <v>0</v>
          </cell>
          <cell r="K226">
            <v>18975.300663742451</v>
          </cell>
          <cell r="L226">
            <v>9607.1390813835187</v>
          </cell>
          <cell r="M226">
            <v>6080.5452122894085</v>
          </cell>
          <cell r="N226">
            <v>8515.9813064513837</v>
          </cell>
          <cell r="O226">
            <v>4546.3764065712221</v>
          </cell>
          <cell r="P226">
            <v>3870.7315308344564</v>
          </cell>
          <cell r="Q226">
            <v>5011.4230692293786</v>
          </cell>
          <cell r="R226">
            <v>56607.497270501823</v>
          </cell>
          <cell r="U226">
            <v>0</v>
          </cell>
          <cell r="V226" t="str">
            <v>Total for Business Development</v>
          </cell>
          <cell r="Z226">
            <v>0</v>
          </cell>
          <cell r="AA226">
            <v>0</v>
          </cell>
          <cell r="AB226">
            <v>0</v>
          </cell>
          <cell r="AC226">
            <v>0</v>
          </cell>
          <cell r="AD226">
            <v>0</v>
          </cell>
          <cell r="AE226">
            <v>18975.300663742451</v>
          </cell>
          <cell r="AF226">
            <v>28582.439745125972</v>
          </cell>
          <cell r="AG226">
            <v>34662.984957415378</v>
          </cell>
          <cell r="AH226">
            <v>43178.966263866765</v>
          </cell>
          <cell r="AI226">
            <v>47725.342670437989</v>
          </cell>
          <cell r="AJ226">
            <v>51596.074201272444</v>
          </cell>
          <cell r="AK226">
            <v>56607.497270501823</v>
          </cell>
        </row>
        <row r="227">
          <cell r="F227">
            <v>0</v>
          </cell>
          <cell r="G227">
            <v>0</v>
          </cell>
          <cell r="H227">
            <v>0</v>
          </cell>
          <cell r="I227">
            <v>0</v>
          </cell>
          <cell r="J227">
            <v>0</v>
          </cell>
          <cell r="K227">
            <v>-17413.135709973911</v>
          </cell>
          <cell r="L227">
            <v>-9345.9137480501849</v>
          </cell>
          <cell r="M227">
            <v>-5951.3688789560774</v>
          </cell>
          <cell r="N227">
            <v>-8443.5536397847154</v>
          </cell>
          <cell r="O227">
            <v>-4506.910739904557</v>
          </cell>
          <cell r="P227">
            <v>-4141.4181975011234</v>
          </cell>
          <cell r="Q227">
            <v>-4817.6880692293789</v>
          </cell>
          <cell r="R227">
            <v>-54619.98898339994</v>
          </cell>
          <cell r="U227">
            <v>0</v>
          </cell>
          <cell r="V227">
            <v>0</v>
          </cell>
        </row>
        <row r="228">
          <cell r="U228">
            <v>0</v>
          </cell>
          <cell r="V228">
            <v>0</v>
          </cell>
        </row>
        <row r="229">
          <cell r="U229">
            <v>0</v>
          </cell>
          <cell r="V229">
            <v>0</v>
          </cell>
        </row>
        <row r="230">
          <cell r="U230">
            <v>0</v>
          </cell>
          <cell r="V230">
            <v>0</v>
          </cell>
        </row>
        <row r="231">
          <cell r="A231" t="str">
            <v>Asset Management - Budget Figures</v>
          </cell>
          <cell r="U231" t="str">
            <v>Asset Management - Budget Figures</v>
          </cell>
        </row>
        <row r="232">
          <cell r="U232">
            <v>0</v>
          </cell>
          <cell r="V232">
            <v>0</v>
          </cell>
        </row>
        <row r="233">
          <cell r="A233" t="str">
            <v>UK Gas Marketing</v>
          </cell>
          <cell r="U233" t="str">
            <v>UK Gas Marketing</v>
          </cell>
          <cell r="V233">
            <v>0</v>
          </cell>
          <cell r="Z233">
            <v>0</v>
          </cell>
          <cell r="AA233">
            <v>0</v>
          </cell>
          <cell r="AB233">
            <v>0</v>
          </cell>
          <cell r="AC233">
            <v>0</v>
          </cell>
          <cell r="AK233">
            <v>-2226</v>
          </cell>
        </row>
        <row r="234">
          <cell r="A234" t="str">
            <v>QAU6</v>
          </cell>
          <cell r="B234" t="str">
            <v>Interconnector &amp; TBP</v>
          </cell>
          <cell r="R234">
            <v>0</v>
          </cell>
          <cell r="U234" t="str">
            <v>QAU6</v>
          </cell>
          <cell r="V234" t="str">
            <v>Interconnector &amp; TBP</v>
          </cell>
          <cell r="Z234">
            <v>0</v>
          </cell>
          <cell r="AA234">
            <v>0</v>
          </cell>
          <cell r="AB234">
            <v>0</v>
          </cell>
          <cell r="AC234">
            <v>0</v>
          </cell>
          <cell r="AD234">
            <v>0</v>
          </cell>
          <cell r="AE234">
            <v>0</v>
          </cell>
          <cell r="AF234">
            <v>0</v>
          </cell>
          <cell r="AG234">
            <v>0</v>
          </cell>
          <cell r="AH234">
            <v>0</v>
          </cell>
          <cell r="AI234">
            <v>0</v>
          </cell>
          <cell r="AJ234">
            <v>0</v>
          </cell>
          <cell r="AK234">
            <v>0</v>
          </cell>
        </row>
        <row r="235">
          <cell r="R235">
            <v>0</v>
          </cell>
          <cell r="U235">
            <v>0</v>
          </cell>
          <cell r="V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B236" t="str">
            <v>Total</v>
          </cell>
          <cell r="F236">
            <v>0</v>
          </cell>
          <cell r="G236">
            <v>0</v>
          </cell>
          <cell r="H236">
            <v>0</v>
          </cell>
          <cell r="I236">
            <v>0</v>
          </cell>
          <cell r="J236">
            <v>0</v>
          </cell>
          <cell r="K236">
            <v>0</v>
          </cell>
          <cell r="L236">
            <v>0</v>
          </cell>
          <cell r="M236">
            <v>0</v>
          </cell>
          <cell r="N236">
            <v>0</v>
          </cell>
          <cell r="O236">
            <v>0</v>
          </cell>
          <cell r="P236">
            <v>0</v>
          </cell>
          <cell r="Q236">
            <v>0</v>
          </cell>
          <cell r="R236">
            <v>0</v>
          </cell>
          <cell r="U236">
            <v>0</v>
          </cell>
          <cell r="V236" t="str">
            <v>Total</v>
          </cell>
          <cell r="Z236">
            <v>0</v>
          </cell>
          <cell r="AA236">
            <v>0</v>
          </cell>
          <cell r="AB236">
            <v>0</v>
          </cell>
          <cell r="AC236">
            <v>0</v>
          </cell>
          <cell r="AD236">
            <v>0</v>
          </cell>
          <cell r="AE236">
            <v>0</v>
          </cell>
          <cell r="AF236">
            <v>0</v>
          </cell>
          <cell r="AG236">
            <v>0</v>
          </cell>
          <cell r="AH236">
            <v>0</v>
          </cell>
          <cell r="AI236">
            <v>0</v>
          </cell>
          <cell r="AJ236">
            <v>0</v>
          </cell>
          <cell r="AK236">
            <v>0</v>
          </cell>
        </row>
        <row r="237">
          <cell r="R237">
            <v>0</v>
          </cell>
          <cell r="U237">
            <v>0</v>
          </cell>
          <cell r="V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A238" t="str">
            <v>UKID</v>
          </cell>
          <cell r="R238">
            <v>0</v>
          </cell>
          <cell r="U238" t="str">
            <v>UKID</v>
          </cell>
          <cell r="V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A239" t="str">
            <v>QAJUP</v>
          </cell>
          <cell r="B239" t="str">
            <v>Jupiter II</v>
          </cell>
          <cell r="R239">
            <v>0</v>
          </cell>
          <cell r="U239" t="str">
            <v>QAJUP</v>
          </cell>
          <cell r="V239" t="str">
            <v>Jupiter II</v>
          </cell>
          <cell r="Z239">
            <v>0</v>
          </cell>
          <cell r="AA239">
            <v>0</v>
          </cell>
          <cell r="AB239">
            <v>0</v>
          </cell>
          <cell r="AC239">
            <v>0</v>
          </cell>
          <cell r="AD239">
            <v>0</v>
          </cell>
          <cell r="AE239">
            <v>0</v>
          </cell>
          <cell r="AF239">
            <v>0</v>
          </cell>
          <cell r="AG239">
            <v>0</v>
          </cell>
          <cell r="AH239">
            <v>0</v>
          </cell>
          <cell r="AI239">
            <v>0</v>
          </cell>
          <cell r="AJ239">
            <v>0</v>
          </cell>
          <cell r="AK239">
            <v>0</v>
          </cell>
        </row>
        <row r="240">
          <cell r="A240" t="str">
            <v>QAT4</v>
          </cell>
          <cell r="B240" t="str">
            <v>Pheonix Natural Gas</v>
          </cell>
          <cell r="F240">
            <v>0</v>
          </cell>
          <cell r="G240">
            <v>0</v>
          </cell>
          <cell r="H240">
            <v>0</v>
          </cell>
          <cell r="I240">
            <v>0</v>
          </cell>
          <cell r="J240">
            <v>0</v>
          </cell>
          <cell r="K240">
            <v>112.28889830508477</v>
          </cell>
          <cell r="L240">
            <v>14.337323673965937</v>
          </cell>
          <cell r="M240">
            <v>16.773388730158729</v>
          </cell>
          <cell r="N240">
            <v>-23.626509019607845</v>
          </cell>
          <cell r="O240">
            <v>31.568507777777782</v>
          </cell>
          <cell r="P240">
            <v>31.171007777777781</v>
          </cell>
          <cell r="Q240">
            <v>-10.185142795698923</v>
          </cell>
          <cell r="R240">
            <v>172.32747444945824</v>
          </cell>
          <cell r="U240" t="str">
            <v>QAT4</v>
          </cell>
          <cell r="V240" t="str">
            <v>Pheonix Natural Gas</v>
          </cell>
          <cell r="Z240">
            <v>0</v>
          </cell>
          <cell r="AA240">
            <v>0</v>
          </cell>
          <cell r="AB240">
            <v>0</v>
          </cell>
          <cell r="AC240">
            <v>0</v>
          </cell>
          <cell r="AD240">
            <v>0</v>
          </cell>
          <cell r="AE240">
            <v>112.28889830508477</v>
          </cell>
          <cell r="AF240">
            <v>126.62622197905071</v>
          </cell>
          <cell r="AG240">
            <v>143.39961070920944</v>
          </cell>
          <cell r="AH240">
            <v>119.77310168960159</v>
          </cell>
          <cell r="AI240">
            <v>151.34160946737939</v>
          </cell>
          <cell r="AJ240">
            <v>182.51261724515717</v>
          </cell>
          <cell r="AK240">
            <v>172.32747444945824</v>
          </cell>
        </row>
        <row r="241">
          <cell r="B241" t="str">
            <v>Pheonix Natural gas Recharges</v>
          </cell>
          <cell r="F241">
            <v>0</v>
          </cell>
          <cell r="G241">
            <v>0</v>
          </cell>
          <cell r="H241">
            <v>0</v>
          </cell>
          <cell r="I241">
            <v>0</v>
          </cell>
          <cell r="J241">
            <v>0</v>
          </cell>
          <cell r="K241">
            <v>9.2349999999999994</v>
          </cell>
          <cell r="L241">
            <v>2.085</v>
          </cell>
          <cell r="M241">
            <v>1.6875</v>
          </cell>
          <cell r="N241">
            <v>-37.8125</v>
          </cell>
          <cell r="O241">
            <v>2.085</v>
          </cell>
          <cell r="P241">
            <v>1.6875</v>
          </cell>
          <cell r="Q241">
            <v>-37.8125</v>
          </cell>
          <cell r="V241" t="str">
            <v>Pheonix Natural gas Recharges</v>
          </cell>
        </row>
        <row r="242">
          <cell r="B242" t="str">
            <v>Premier Transmission Recharges</v>
          </cell>
          <cell r="F242">
            <v>0</v>
          </cell>
          <cell r="G242">
            <v>0</v>
          </cell>
          <cell r="H242">
            <v>0</v>
          </cell>
          <cell r="I242">
            <v>0</v>
          </cell>
          <cell r="J242">
            <v>0</v>
          </cell>
          <cell r="K242">
            <v>24.95</v>
          </cell>
          <cell r="L242">
            <v>6.69</v>
          </cell>
          <cell r="M242">
            <v>6.69</v>
          </cell>
          <cell r="N242">
            <v>57.19</v>
          </cell>
          <cell r="O242">
            <v>6.69</v>
          </cell>
          <cell r="P242">
            <v>6.69</v>
          </cell>
          <cell r="Q242">
            <v>57.19</v>
          </cell>
          <cell r="U242">
            <v>0</v>
          </cell>
          <cell r="V242" t="str">
            <v>Premier Transmission Recharges</v>
          </cell>
          <cell r="Z242">
            <v>0</v>
          </cell>
          <cell r="AA242">
            <v>0</v>
          </cell>
          <cell r="AB242">
            <v>0</v>
          </cell>
          <cell r="AC242">
            <v>0</v>
          </cell>
          <cell r="AD242">
            <v>0</v>
          </cell>
          <cell r="AE242">
            <v>24.95</v>
          </cell>
          <cell r="AF242">
            <v>31.64</v>
          </cell>
          <cell r="AG242">
            <v>38.33</v>
          </cell>
          <cell r="AH242">
            <v>95.52</v>
          </cell>
          <cell r="AI242">
            <v>102.21</v>
          </cell>
          <cell r="AJ242">
            <v>108.89999999999999</v>
          </cell>
          <cell r="AK242">
            <v>166.08999999999997</v>
          </cell>
        </row>
        <row r="243">
          <cell r="A243" t="str">
            <v>QAT7</v>
          </cell>
          <cell r="B243" t="str">
            <v>Premier Power</v>
          </cell>
          <cell r="F243">
            <v>0</v>
          </cell>
          <cell r="G243">
            <v>0</v>
          </cell>
          <cell r="H243">
            <v>0</v>
          </cell>
          <cell r="I243">
            <v>0</v>
          </cell>
          <cell r="J243">
            <v>0</v>
          </cell>
          <cell r="K243">
            <v>124.23716101694919</v>
          </cell>
          <cell r="L243">
            <v>19.757241484184917</v>
          </cell>
          <cell r="M243">
            <v>26.557797619047619</v>
          </cell>
          <cell r="N243">
            <v>14.291299019607845</v>
          </cell>
          <cell r="O243">
            <v>61.112083333333345</v>
          </cell>
          <cell r="P243">
            <v>61.112083333333345</v>
          </cell>
          <cell r="Q243">
            <v>46.550577956989258</v>
          </cell>
          <cell r="R243">
            <v>353.61824376344555</v>
          </cell>
          <cell r="U243" t="str">
            <v>QAT7</v>
          </cell>
          <cell r="V243" t="str">
            <v>Premier Power</v>
          </cell>
          <cell r="Z243">
            <v>0</v>
          </cell>
          <cell r="AA243">
            <v>0</v>
          </cell>
          <cell r="AB243">
            <v>0</v>
          </cell>
          <cell r="AC243">
            <v>0</v>
          </cell>
          <cell r="AD243">
            <v>0</v>
          </cell>
          <cell r="AE243">
            <v>124.23716101694919</v>
          </cell>
          <cell r="AF243">
            <v>143.99440250113412</v>
          </cell>
          <cell r="AG243">
            <v>170.55220012018174</v>
          </cell>
          <cell r="AH243">
            <v>184.84349913978957</v>
          </cell>
          <cell r="AI243">
            <v>245.95558247312292</v>
          </cell>
          <cell r="AJ243">
            <v>307.06766580645626</v>
          </cell>
          <cell r="AK243">
            <v>353.61824376344555</v>
          </cell>
        </row>
        <row r="244">
          <cell r="B244" t="str">
            <v>Premier Power Recharges</v>
          </cell>
          <cell r="F244">
            <v>0</v>
          </cell>
          <cell r="G244">
            <v>0</v>
          </cell>
          <cell r="H244">
            <v>0</v>
          </cell>
          <cell r="I244">
            <v>0</v>
          </cell>
          <cell r="J244">
            <v>0</v>
          </cell>
          <cell r="K244">
            <v>-25</v>
          </cell>
          <cell r="L244">
            <v>0</v>
          </cell>
          <cell r="M244">
            <v>0</v>
          </cell>
          <cell r="N244">
            <v>-12.5</v>
          </cell>
          <cell r="O244">
            <v>0</v>
          </cell>
          <cell r="P244">
            <v>0</v>
          </cell>
          <cell r="Q244">
            <v>-12.5</v>
          </cell>
          <cell r="V244" t="str">
            <v>Premier Power Recharges</v>
          </cell>
        </row>
        <row r="245">
          <cell r="A245" t="str">
            <v>QAUKIDPS</v>
          </cell>
          <cell r="B245" t="str">
            <v>UK Power Supply</v>
          </cell>
          <cell r="R245">
            <v>0</v>
          </cell>
          <cell r="U245" t="str">
            <v>QAUKIDPS</v>
          </cell>
          <cell r="V245" t="str">
            <v>UK Power Supply</v>
          </cell>
          <cell r="Z245">
            <v>0</v>
          </cell>
          <cell r="AA245">
            <v>0</v>
          </cell>
          <cell r="AB245">
            <v>0</v>
          </cell>
          <cell r="AC245">
            <v>0</v>
          </cell>
          <cell r="AD245">
            <v>0</v>
          </cell>
          <cell r="AE245">
            <v>0</v>
          </cell>
          <cell r="AF245">
            <v>0</v>
          </cell>
          <cell r="AG245">
            <v>0</v>
          </cell>
          <cell r="AH245">
            <v>0</v>
          </cell>
          <cell r="AI245">
            <v>0</v>
          </cell>
          <cell r="AJ245">
            <v>0</v>
          </cell>
          <cell r="AK245">
            <v>0</v>
          </cell>
        </row>
        <row r="246">
          <cell r="A246" t="str">
            <v xml:space="preserve">QDUKISUP              </v>
          </cell>
          <cell r="B246" t="str">
            <v>Supply Chain</v>
          </cell>
          <cell r="F246">
            <v>0</v>
          </cell>
          <cell r="G246">
            <v>0</v>
          </cell>
          <cell r="H246">
            <v>0</v>
          </cell>
          <cell r="I246">
            <v>0</v>
          </cell>
          <cell r="J246">
            <v>0</v>
          </cell>
          <cell r="K246">
            <v>366.5</v>
          </cell>
          <cell r="L246">
            <v>0</v>
          </cell>
          <cell r="M246">
            <v>0</v>
          </cell>
          <cell r="N246">
            <v>176.75</v>
          </cell>
          <cell r="O246">
            <v>0</v>
          </cell>
          <cell r="P246">
            <v>0</v>
          </cell>
          <cell r="Q246">
            <v>176.75</v>
          </cell>
          <cell r="R246">
            <v>720</v>
          </cell>
          <cell r="U246" t="str">
            <v xml:space="preserve">QDUKISUP              </v>
          </cell>
          <cell r="V246" t="str">
            <v>Supply Chain</v>
          </cell>
          <cell r="Z246">
            <v>0</v>
          </cell>
          <cell r="AA246">
            <v>0</v>
          </cell>
          <cell r="AB246">
            <v>0</v>
          </cell>
          <cell r="AC246">
            <v>0</v>
          </cell>
          <cell r="AD246">
            <v>0</v>
          </cell>
          <cell r="AE246">
            <v>366.5</v>
          </cell>
          <cell r="AF246">
            <v>366.5</v>
          </cell>
          <cell r="AG246">
            <v>366.5</v>
          </cell>
          <cell r="AH246">
            <v>543.25</v>
          </cell>
          <cell r="AI246">
            <v>543.25</v>
          </cell>
          <cell r="AJ246">
            <v>543.25</v>
          </cell>
          <cell r="AK246">
            <v>720</v>
          </cell>
        </row>
        <row r="247">
          <cell r="A247" t="str">
            <v>zax5</v>
          </cell>
          <cell r="B247" t="str">
            <v>Hawk</v>
          </cell>
          <cell r="R247">
            <v>0</v>
          </cell>
          <cell r="U247" t="str">
            <v>zax5</v>
          </cell>
          <cell r="V247" t="str">
            <v>Hawk</v>
          </cell>
          <cell r="Z247">
            <v>0</v>
          </cell>
          <cell r="AA247">
            <v>0</v>
          </cell>
          <cell r="AB247">
            <v>0</v>
          </cell>
          <cell r="AC247">
            <v>0</v>
          </cell>
          <cell r="AD247">
            <v>0</v>
          </cell>
          <cell r="AE247">
            <v>0</v>
          </cell>
          <cell r="AF247">
            <v>0</v>
          </cell>
          <cell r="AG247">
            <v>0</v>
          </cell>
          <cell r="AH247">
            <v>0</v>
          </cell>
          <cell r="AI247">
            <v>0</v>
          </cell>
          <cell r="AJ247">
            <v>0</v>
          </cell>
          <cell r="AK247">
            <v>0</v>
          </cell>
        </row>
        <row r="248">
          <cell r="A248" t="str">
            <v>QAR5</v>
          </cell>
          <cell r="B248" t="str">
            <v>Dante</v>
          </cell>
          <cell r="F248">
            <v>0</v>
          </cell>
          <cell r="G248">
            <v>0</v>
          </cell>
          <cell r="H248">
            <v>0</v>
          </cell>
          <cell r="I248">
            <v>0</v>
          </cell>
          <cell r="J248">
            <v>0</v>
          </cell>
          <cell r="K248">
            <v>-31.988220338983012</v>
          </cell>
          <cell r="L248">
            <v>0.87931873479318734</v>
          </cell>
          <cell r="M248">
            <v>1.646031746031746</v>
          </cell>
          <cell r="N248">
            <v>1.4654901960784312</v>
          </cell>
          <cell r="O248">
            <v>4.3255555555555558</v>
          </cell>
          <cell r="P248">
            <v>8.8511111111111109</v>
          </cell>
          <cell r="Q248">
            <v>8.3075268817204311</v>
          </cell>
          <cell r="R248">
            <v>-6.5131861136925497</v>
          </cell>
          <cell r="U248" t="str">
            <v>QAR5</v>
          </cell>
          <cell r="V248" t="str">
            <v>Dante</v>
          </cell>
          <cell r="Z248">
            <v>0</v>
          </cell>
          <cell r="AA248">
            <v>0</v>
          </cell>
          <cell r="AB248">
            <v>0</v>
          </cell>
          <cell r="AC248">
            <v>0</v>
          </cell>
          <cell r="AD248">
            <v>0</v>
          </cell>
          <cell r="AE248">
            <v>-31.988220338983012</v>
          </cell>
          <cell r="AF248">
            <v>-31.108901604189825</v>
          </cell>
          <cell r="AG248">
            <v>-29.462869858158079</v>
          </cell>
          <cell r="AH248">
            <v>-27.997379662079648</v>
          </cell>
          <cell r="AI248">
            <v>-23.671824106524092</v>
          </cell>
          <cell r="AJ248">
            <v>-14.820712995412981</v>
          </cell>
          <cell r="AK248">
            <v>-6.5131861136925497</v>
          </cell>
        </row>
        <row r="249">
          <cell r="A249" t="str">
            <v>ZAX3</v>
          </cell>
          <cell r="B249" t="str">
            <v>Falcon</v>
          </cell>
          <cell r="F249">
            <v>0</v>
          </cell>
          <cell r="G249">
            <v>0</v>
          </cell>
          <cell r="H249">
            <v>0</v>
          </cell>
          <cell r="I249">
            <v>0</v>
          </cell>
          <cell r="J249">
            <v>0</v>
          </cell>
          <cell r="K249">
            <v>1517.2889830508475</v>
          </cell>
          <cell r="L249">
            <v>422.78187347931873</v>
          </cell>
          <cell r="M249">
            <v>377.39158730158732</v>
          </cell>
          <cell r="N249">
            <v>-2317.4624438317533</v>
          </cell>
          <cell r="O249">
            <v>0</v>
          </cell>
          <cell r="P249">
            <v>0</v>
          </cell>
          <cell r="Q249">
            <v>0</v>
          </cell>
          <cell r="R249">
            <v>0</v>
          </cell>
          <cell r="U249" t="str">
            <v>ZAX3</v>
          </cell>
          <cell r="V249" t="str">
            <v>Falcon</v>
          </cell>
          <cell r="Z249">
            <v>0</v>
          </cell>
          <cell r="AA249">
            <v>0</v>
          </cell>
          <cell r="AB249">
            <v>0</v>
          </cell>
          <cell r="AC249">
            <v>0</v>
          </cell>
          <cell r="AD249">
            <v>0</v>
          </cell>
          <cell r="AE249">
            <v>1517.2889830508475</v>
          </cell>
          <cell r="AF249">
            <v>1940.0708565301661</v>
          </cell>
          <cell r="AG249">
            <v>2317.4624438317533</v>
          </cell>
          <cell r="AH249">
            <v>0</v>
          </cell>
          <cell r="AI249">
            <v>0</v>
          </cell>
          <cell r="AJ249">
            <v>0</v>
          </cell>
          <cell r="AK249">
            <v>0</v>
          </cell>
        </row>
        <row r="250">
          <cell r="A250" t="str">
            <v>ZAX2</v>
          </cell>
          <cell r="B250" t="str">
            <v>Storage Am</v>
          </cell>
          <cell r="F250">
            <v>0</v>
          </cell>
          <cell r="G250">
            <v>0</v>
          </cell>
          <cell r="H250">
            <v>0</v>
          </cell>
          <cell r="I250">
            <v>0</v>
          </cell>
          <cell r="J250">
            <v>0</v>
          </cell>
          <cell r="K250">
            <v>45.855932203389841</v>
          </cell>
          <cell r="L250">
            <v>3.077615571776156</v>
          </cell>
          <cell r="M250">
            <v>3.6150793650793651</v>
          </cell>
          <cell r="N250">
            <v>3.6637254901960783</v>
          </cell>
          <cell r="O250">
            <v>0</v>
          </cell>
          <cell r="P250">
            <v>0</v>
          </cell>
          <cell r="Q250">
            <v>0</v>
          </cell>
          <cell r="R250">
            <v>56.212352630441444</v>
          </cell>
          <cell r="U250" t="str">
            <v>ZAX2</v>
          </cell>
          <cell r="V250" t="str">
            <v>Storage Am</v>
          </cell>
          <cell r="Z250">
            <v>0</v>
          </cell>
          <cell r="AA250">
            <v>0</v>
          </cell>
          <cell r="AB250">
            <v>0</v>
          </cell>
          <cell r="AC250">
            <v>0</v>
          </cell>
          <cell r="AD250">
            <v>0</v>
          </cell>
          <cell r="AE250">
            <v>45.855932203389841</v>
          </cell>
          <cell r="AF250">
            <v>48.933547775165998</v>
          </cell>
          <cell r="AG250">
            <v>52.548627140245365</v>
          </cell>
          <cell r="AH250">
            <v>56.212352630441444</v>
          </cell>
          <cell r="AI250">
            <v>56.212352630441444</v>
          </cell>
          <cell r="AJ250">
            <v>56.212352630441444</v>
          </cell>
          <cell r="AK250">
            <v>56.212352630441444</v>
          </cell>
        </row>
        <row r="251">
          <cell r="A251" t="str">
            <v>QAT1</v>
          </cell>
          <cell r="B251" t="str">
            <v>Premier Transmission</v>
          </cell>
          <cell r="F251">
            <v>0</v>
          </cell>
          <cell r="G251">
            <v>0</v>
          </cell>
          <cell r="H251">
            <v>0</v>
          </cell>
          <cell r="I251">
            <v>0</v>
          </cell>
          <cell r="J251">
            <v>0</v>
          </cell>
          <cell r="K251">
            <v>109.16343220338985</v>
          </cell>
          <cell r="L251">
            <v>14.656858272506085</v>
          </cell>
          <cell r="M251">
            <v>15.477678571428573</v>
          </cell>
          <cell r="N251">
            <v>68.536053921568623</v>
          </cell>
          <cell r="O251">
            <v>28.441805555555558</v>
          </cell>
          <cell r="P251">
            <v>24.116250000000004</v>
          </cell>
          <cell r="Q251">
            <v>76.600873655913972</v>
          </cell>
          <cell r="R251">
            <v>336.99295218036264</v>
          </cell>
          <cell r="U251" t="str">
            <v>QAT1</v>
          </cell>
          <cell r="V251" t="str">
            <v>Premier Transmission</v>
          </cell>
          <cell r="Z251">
            <v>0</v>
          </cell>
          <cell r="AA251">
            <v>0</v>
          </cell>
          <cell r="AB251">
            <v>0</v>
          </cell>
          <cell r="AC251">
            <v>0</v>
          </cell>
          <cell r="AD251">
            <v>0</v>
          </cell>
          <cell r="AE251">
            <v>109.16343220338985</v>
          </cell>
          <cell r="AF251">
            <v>123.82029047589593</v>
          </cell>
          <cell r="AG251">
            <v>139.2979690473245</v>
          </cell>
          <cell r="AH251">
            <v>207.83402296889312</v>
          </cell>
          <cell r="AI251">
            <v>236.27582852444868</v>
          </cell>
          <cell r="AJ251">
            <v>260.39207852444866</v>
          </cell>
          <cell r="AK251">
            <v>336.99295218036264</v>
          </cell>
        </row>
        <row r="252">
          <cell r="A252" t="str">
            <v>QAU1</v>
          </cell>
          <cell r="B252" t="str">
            <v>Seabank</v>
          </cell>
          <cell r="F252">
            <v>0</v>
          </cell>
          <cell r="G252">
            <v>0</v>
          </cell>
          <cell r="H252">
            <v>0</v>
          </cell>
          <cell r="I252">
            <v>0</v>
          </cell>
          <cell r="J252">
            <v>0</v>
          </cell>
          <cell r="K252">
            <v>83.035932203389848</v>
          </cell>
          <cell r="L252">
            <v>8.8346228710462285</v>
          </cell>
          <cell r="M252">
            <v>10.534761904761904</v>
          </cell>
          <cell r="N252">
            <v>12.058627450980392</v>
          </cell>
          <cell r="O252">
            <v>19.173333333333336</v>
          </cell>
          <cell r="P252">
            <v>19.173333333333336</v>
          </cell>
          <cell r="Q252">
            <v>22.811720430107528</v>
          </cell>
          <cell r="R252">
            <v>175.62233152695259</v>
          </cell>
          <cell r="U252" t="str">
            <v>QAU1</v>
          </cell>
          <cell r="V252" t="str">
            <v>Seabank</v>
          </cell>
          <cell r="Z252">
            <v>0</v>
          </cell>
          <cell r="AA252">
            <v>0</v>
          </cell>
          <cell r="AB252">
            <v>0</v>
          </cell>
          <cell r="AC252">
            <v>0</v>
          </cell>
          <cell r="AD252">
            <v>0</v>
          </cell>
          <cell r="AE252">
            <v>83.035932203389848</v>
          </cell>
          <cell r="AF252">
            <v>91.870555074436083</v>
          </cell>
          <cell r="AG252">
            <v>102.40531697919799</v>
          </cell>
          <cell r="AH252">
            <v>114.46394443017839</v>
          </cell>
          <cell r="AI252">
            <v>133.63727776351172</v>
          </cell>
          <cell r="AJ252">
            <v>152.81061109684507</v>
          </cell>
          <cell r="AK252">
            <v>175.62233152695259</v>
          </cell>
        </row>
        <row r="253">
          <cell r="R253">
            <v>0</v>
          </cell>
          <cell r="U253">
            <v>0</v>
          </cell>
          <cell r="V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B254" t="str">
            <v>Total</v>
          </cell>
          <cell r="F254">
            <v>0</v>
          </cell>
          <cell r="G254">
            <v>0</v>
          </cell>
          <cell r="H254">
            <v>0</v>
          </cell>
          <cell r="I254">
            <v>0</v>
          </cell>
          <cell r="J254">
            <v>0</v>
          </cell>
          <cell r="K254">
            <v>2335.5671186440677</v>
          </cell>
          <cell r="L254">
            <v>493.09985408759127</v>
          </cell>
          <cell r="M254">
            <v>460.37382523809521</v>
          </cell>
          <cell r="N254">
            <v>-2057.4462567729297</v>
          </cell>
          <cell r="O254">
            <v>153.39628555555558</v>
          </cell>
          <cell r="P254">
            <v>152.80128555555558</v>
          </cell>
          <cell r="Q254">
            <v>327.71305612903228</v>
          </cell>
          <cell r="R254">
            <v>1865.505168436968</v>
          </cell>
          <cell r="U254">
            <v>0</v>
          </cell>
          <cell r="V254" t="str">
            <v>Total</v>
          </cell>
          <cell r="Z254">
            <v>0</v>
          </cell>
          <cell r="AA254">
            <v>0</v>
          </cell>
          <cell r="AB254">
            <v>0</v>
          </cell>
          <cell r="AC254">
            <v>0</v>
          </cell>
          <cell r="AD254">
            <v>0</v>
          </cell>
          <cell r="AE254">
            <v>2335.5671186440677</v>
          </cell>
          <cell r="AF254">
            <v>2828.6669727316589</v>
          </cell>
          <cell r="AG254">
            <v>3289.0407979697543</v>
          </cell>
          <cell r="AH254">
            <v>1231.5945411968246</v>
          </cell>
          <cell r="AI254">
            <v>1384.9908267523801</v>
          </cell>
          <cell r="AJ254">
            <v>1537.7921123079357</v>
          </cell>
          <cell r="AK254">
            <v>1865.505168436968</v>
          </cell>
        </row>
        <row r="255">
          <cell r="R255">
            <v>0</v>
          </cell>
          <cell r="U255">
            <v>0</v>
          </cell>
          <cell r="V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A256" t="str">
            <v>Italy</v>
          </cell>
          <cell r="R256">
            <v>0</v>
          </cell>
          <cell r="U256" t="str">
            <v>Italy</v>
          </cell>
          <cell r="V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A257" t="str">
            <v>QAC1</v>
          </cell>
          <cell r="B257" t="str">
            <v>Serene</v>
          </cell>
          <cell r="F257">
            <v>0</v>
          </cell>
          <cell r="G257">
            <v>0</v>
          </cell>
          <cell r="H257">
            <v>0</v>
          </cell>
          <cell r="I257">
            <v>0</v>
          </cell>
          <cell r="J257">
            <v>0</v>
          </cell>
          <cell r="K257">
            <v>156.48325281803542</v>
          </cell>
          <cell r="L257">
            <v>8.7306582182103565</v>
          </cell>
          <cell r="M257">
            <v>4.7832582182103556</v>
          </cell>
          <cell r="N257">
            <v>4.5832582182103554</v>
          </cell>
          <cell r="O257">
            <v>7.0600803982544882</v>
          </cell>
          <cell r="P257">
            <v>5.4299434119531176</v>
          </cell>
          <cell r="Q257">
            <v>7.2714029299015408</v>
          </cell>
          <cell r="R257">
            <v>194.34185421277562</v>
          </cell>
          <cell r="U257" t="str">
            <v>QAC1</v>
          </cell>
          <cell r="V257" t="str">
            <v>Serene</v>
          </cell>
          <cell r="Z257">
            <v>0</v>
          </cell>
          <cell r="AA257">
            <v>0</v>
          </cell>
          <cell r="AB257">
            <v>0</v>
          </cell>
          <cell r="AC257">
            <v>0</v>
          </cell>
          <cell r="AD257">
            <v>0</v>
          </cell>
          <cell r="AE257">
            <v>156.48325281803542</v>
          </cell>
          <cell r="AF257">
            <v>165.21391103624578</v>
          </cell>
          <cell r="AG257">
            <v>169.99716925445614</v>
          </cell>
          <cell r="AH257">
            <v>174.58042747266649</v>
          </cell>
          <cell r="AI257">
            <v>181.64050787092097</v>
          </cell>
          <cell r="AJ257">
            <v>187.07045128287407</v>
          </cell>
          <cell r="AK257">
            <v>194.34185421277562</v>
          </cell>
        </row>
        <row r="258">
          <cell r="A258" t="str">
            <v>AD07</v>
          </cell>
          <cell r="B258" t="str">
            <v>Other Power</v>
          </cell>
          <cell r="R258">
            <v>0</v>
          </cell>
          <cell r="U258" t="str">
            <v>AD07</v>
          </cell>
          <cell r="V258" t="str">
            <v>Other Power</v>
          </cell>
          <cell r="Z258">
            <v>0</v>
          </cell>
          <cell r="AA258">
            <v>0</v>
          </cell>
          <cell r="AB258">
            <v>0</v>
          </cell>
          <cell r="AC258">
            <v>0</v>
          </cell>
          <cell r="AD258">
            <v>0</v>
          </cell>
          <cell r="AE258">
            <v>0</v>
          </cell>
          <cell r="AF258">
            <v>0</v>
          </cell>
          <cell r="AG258">
            <v>0</v>
          </cell>
          <cell r="AH258">
            <v>0</v>
          </cell>
          <cell r="AI258">
            <v>0</v>
          </cell>
          <cell r="AJ258">
            <v>0</v>
          </cell>
          <cell r="AK258">
            <v>0</v>
          </cell>
        </row>
        <row r="259">
          <cell r="A259" t="str">
            <v>AD04</v>
          </cell>
          <cell r="B259" t="str">
            <v>Other Admin</v>
          </cell>
          <cell r="R259">
            <v>0</v>
          </cell>
          <cell r="U259" t="str">
            <v>AD04</v>
          </cell>
          <cell r="V259" t="str">
            <v>Other Admin</v>
          </cell>
          <cell r="Z259">
            <v>0</v>
          </cell>
          <cell r="AA259">
            <v>0</v>
          </cell>
          <cell r="AB259">
            <v>0</v>
          </cell>
          <cell r="AC259">
            <v>0</v>
          </cell>
          <cell r="AD259">
            <v>0</v>
          </cell>
          <cell r="AE259">
            <v>0</v>
          </cell>
          <cell r="AF259">
            <v>0</v>
          </cell>
          <cell r="AG259">
            <v>0</v>
          </cell>
          <cell r="AH259">
            <v>0</v>
          </cell>
          <cell r="AI259">
            <v>0</v>
          </cell>
          <cell r="AJ259">
            <v>0</v>
          </cell>
          <cell r="AK259">
            <v>0</v>
          </cell>
        </row>
        <row r="260">
          <cell r="R260">
            <v>0</v>
          </cell>
          <cell r="U260">
            <v>0</v>
          </cell>
          <cell r="V260">
            <v>0</v>
          </cell>
          <cell r="Z260">
            <v>0</v>
          </cell>
          <cell r="AA260">
            <v>0</v>
          </cell>
          <cell r="AB260">
            <v>0</v>
          </cell>
          <cell r="AC260">
            <v>0</v>
          </cell>
          <cell r="AD260">
            <v>0</v>
          </cell>
          <cell r="AE260">
            <v>0</v>
          </cell>
          <cell r="AF260">
            <v>0</v>
          </cell>
          <cell r="AG260">
            <v>0</v>
          </cell>
          <cell r="AH260">
            <v>0</v>
          </cell>
          <cell r="AI260">
            <v>0</v>
          </cell>
          <cell r="AJ260">
            <v>0</v>
          </cell>
          <cell r="AK260">
            <v>0</v>
          </cell>
        </row>
        <row r="261">
          <cell r="B261" t="str">
            <v>Total</v>
          </cell>
          <cell r="F261">
            <v>0</v>
          </cell>
          <cell r="G261">
            <v>0</v>
          </cell>
          <cell r="H261">
            <v>0</v>
          </cell>
          <cell r="I261">
            <v>0</v>
          </cell>
          <cell r="J261">
            <v>0</v>
          </cell>
          <cell r="K261">
            <v>156.48325281803542</v>
          </cell>
          <cell r="L261">
            <v>8.7306582182103565</v>
          </cell>
          <cell r="M261">
            <v>4.7832582182103556</v>
          </cell>
          <cell r="N261">
            <v>4.5832582182103554</v>
          </cell>
          <cell r="O261">
            <v>7.0600803982544882</v>
          </cell>
          <cell r="P261">
            <v>5.4299434119531176</v>
          </cell>
          <cell r="Q261">
            <v>7.2714029299015408</v>
          </cell>
          <cell r="R261">
            <v>194.34185421277562</v>
          </cell>
          <cell r="U261">
            <v>0</v>
          </cell>
          <cell r="V261" t="str">
            <v>Total</v>
          </cell>
          <cell r="Z261">
            <v>0</v>
          </cell>
          <cell r="AA261">
            <v>0</v>
          </cell>
          <cell r="AB261">
            <v>0</v>
          </cell>
          <cell r="AC261">
            <v>0</v>
          </cell>
          <cell r="AD261">
            <v>0</v>
          </cell>
          <cell r="AE261">
            <v>156.48325281803542</v>
          </cell>
          <cell r="AF261">
            <v>165.21391103624578</v>
          </cell>
          <cell r="AG261">
            <v>169.99716925445614</v>
          </cell>
          <cell r="AH261">
            <v>174.58042747266649</v>
          </cell>
          <cell r="AI261">
            <v>181.64050787092097</v>
          </cell>
          <cell r="AJ261">
            <v>187.07045128287407</v>
          </cell>
          <cell r="AK261">
            <v>194.34185421277562</v>
          </cell>
        </row>
        <row r="262">
          <cell r="R262">
            <v>0</v>
          </cell>
          <cell r="U262">
            <v>0</v>
          </cell>
          <cell r="V262">
            <v>0</v>
          </cell>
          <cell r="Z262">
            <v>0</v>
          </cell>
          <cell r="AA262">
            <v>0</v>
          </cell>
          <cell r="AB262">
            <v>0</v>
          </cell>
          <cell r="AC262">
            <v>0</v>
          </cell>
          <cell r="AD262">
            <v>0</v>
          </cell>
          <cell r="AE262">
            <v>0</v>
          </cell>
          <cell r="AF262">
            <v>0</v>
          </cell>
          <cell r="AG262">
            <v>0</v>
          </cell>
          <cell r="AH262">
            <v>0</v>
          </cell>
          <cell r="AI262">
            <v>0</v>
          </cell>
          <cell r="AJ262">
            <v>0</v>
          </cell>
          <cell r="AK262">
            <v>0</v>
          </cell>
        </row>
        <row r="263">
          <cell r="A263" t="str">
            <v>India</v>
          </cell>
          <cell r="R263">
            <v>0</v>
          </cell>
          <cell r="U263" t="str">
            <v>India</v>
          </cell>
          <cell r="V263">
            <v>0</v>
          </cell>
          <cell r="Z263">
            <v>0</v>
          </cell>
          <cell r="AA263">
            <v>0</v>
          </cell>
          <cell r="AB263">
            <v>0</v>
          </cell>
          <cell r="AC263">
            <v>0</v>
          </cell>
          <cell r="AD263">
            <v>0</v>
          </cell>
          <cell r="AE263">
            <v>0</v>
          </cell>
          <cell r="AF263">
            <v>0</v>
          </cell>
          <cell r="AG263">
            <v>0</v>
          </cell>
          <cell r="AH263">
            <v>0</v>
          </cell>
          <cell r="AI263">
            <v>0</v>
          </cell>
          <cell r="AJ263">
            <v>0</v>
          </cell>
          <cell r="AK263">
            <v>0</v>
          </cell>
        </row>
        <row r="264">
          <cell r="A264" t="str">
            <v>QAU5</v>
          </cell>
          <cell r="B264" t="str">
            <v>Gujarat Gas</v>
          </cell>
          <cell r="F264">
            <v>0</v>
          </cell>
          <cell r="G264">
            <v>0</v>
          </cell>
          <cell r="H264">
            <v>0</v>
          </cell>
          <cell r="I264">
            <v>0</v>
          </cell>
          <cell r="J264">
            <v>0</v>
          </cell>
          <cell r="K264">
            <v>153.60879411764705</v>
          </cell>
          <cell r="L264">
            <v>128.32161578095312</v>
          </cell>
          <cell r="M264">
            <v>128.32161578095312</v>
          </cell>
          <cell r="N264">
            <v>128.32161578095312</v>
          </cell>
          <cell r="O264">
            <v>128.32161578095312</v>
          </cell>
          <cell r="P264">
            <v>128.32161578095312</v>
          </cell>
          <cell r="Q264">
            <v>128.32161578095312</v>
          </cell>
          <cell r="R264">
            <v>923.53848880336591</v>
          </cell>
          <cell r="U264" t="str">
            <v>QAU5</v>
          </cell>
          <cell r="V264" t="str">
            <v>Gujarat Gas</v>
          </cell>
          <cell r="Z264">
            <v>0</v>
          </cell>
          <cell r="AA264">
            <v>0</v>
          </cell>
          <cell r="AB264">
            <v>0</v>
          </cell>
          <cell r="AC264">
            <v>0</v>
          </cell>
          <cell r="AD264">
            <v>0</v>
          </cell>
          <cell r="AE264">
            <v>153.60879411764705</v>
          </cell>
          <cell r="AF264">
            <v>281.93040989860015</v>
          </cell>
          <cell r="AG264">
            <v>410.2520256795533</v>
          </cell>
          <cell r="AH264">
            <v>538.57364146050645</v>
          </cell>
          <cell r="AI264">
            <v>666.8952572414596</v>
          </cell>
          <cell r="AJ264">
            <v>795.21687302241276</v>
          </cell>
          <cell r="AK264">
            <v>923.53848880336591</v>
          </cell>
        </row>
        <row r="265">
          <cell r="A265" t="str">
            <v>QAB9</v>
          </cell>
          <cell r="B265" t="str">
            <v>Mahanagar Gas</v>
          </cell>
          <cell r="F265">
            <v>0</v>
          </cell>
          <cell r="G265">
            <v>0</v>
          </cell>
          <cell r="H265">
            <v>0</v>
          </cell>
          <cell r="I265">
            <v>0</v>
          </cell>
          <cell r="J265">
            <v>0</v>
          </cell>
          <cell r="K265">
            <v>206.9111764705882</v>
          </cell>
          <cell r="L265">
            <v>105.67495126456927</v>
          </cell>
          <cell r="M265">
            <v>158.81711126456929</v>
          </cell>
          <cell r="N265">
            <v>158.81711126456929</v>
          </cell>
          <cell r="O265">
            <v>108.81711126456928</v>
          </cell>
          <cell r="P265">
            <v>108.81711126456928</v>
          </cell>
          <cell r="Q265">
            <v>108.86634326456928</v>
          </cell>
          <cell r="R265">
            <v>956.72091605800381</v>
          </cell>
          <cell r="U265" t="str">
            <v>QAB9</v>
          </cell>
          <cell r="V265" t="str">
            <v>Mahanagar Gas</v>
          </cell>
          <cell r="Z265">
            <v>0</v>
          </cell>
          <cell r="AA265">
            <v>0</v>
          </cell>
          <cell r="AB265">
            <v>0</v>
          </cell>
          <cell r="AC265">
            <v>0</v>
          </cell>
          <cell r="AD265">
            <v>0</v>
          </cell>
          <cell r="AE265">
            <v>206.9111764705882</v>
          </cell>
          <cell r="AF265">
            <v>312.58612773515745</v>
          </cell>
          <cell r="AG265">
            <v>471.40323899972674</v>
          </cell>
          <cell r="AH265">
            <v>630.22035026429603</v>
          </cell>
          <cell r="AI265">
            <v>739.03746152886526</v>
          </cell>
          <cell r="AJ265">
            <v>847.8545727934345</v>
          </cell>
          <cell r="AK265">
            <v>956.72091605800381</v>
          </cell>
        </row>
        <row r="266">
          <cell r="A266" t="str">
            <v>QAGT</v>
          </cell>
          <cell r="B266" t="str">
            <v>Gujarat Telecomm</v>
          </cell>
          <cell r="F266">
            <v>0</v>
          </cell>
          <cell r="G266">
            <v>0</v>
          </cell>
          <cell r="H266">
            <v>0</v>
          </cell>
          <cell r="I266">
            <v>0</v>
          </cell>
          <cell r="J266">
            <v>0</v>
          </cell>
          <cell r="K266">
            <v>0</v>
          </cell>
          <cell r="L266">
            <v>14.29</v>
          </cell>
          <cell r="M266">
            <v>14.29</v>
          </cell>
          <cell r="N266">
            <v>14.29</v>
          </cell>
          <cell r="O266">
            <v>14.29</v>
          </cell>
          <cell r="P266">
            <v>14.29</v>
          </cell>
          <cell r="Q266">
            <v>14.29</v>
          </cell>
          <cell r="R266">
            <v>85.739999999999981</v>
          </cell>
          <cell r="U266" t="str">
            <v>QAGT</v>
          </cell>
          <cell r="V266" t="str">
            <v>Gujarat Telecomm</v>
          </cell>
          <cell r="Z266">
            <v>0</v>
          </cell>
          <cell r="AA266">
            <v>0</v>
          </cell>
          <cell r="AB266">
            <v>0</v>
          </cell>
          <cell r="AC266">
            <v>0</v>
          </cell>
          <cell r="AD266">
            <v>0</v>
          </cell>
          <cell r="AE266">
            <v>0</v>
          </cell>
          <cell r="AF266">
            <v>14.29</v>
          </cell>
          <cell r="AG266">
            <v>28.58</v>
          </cell>
          <cell r="AH266">
            <v>42.87</v>
          </cell>
          <cell r="AI266">
            <v>57.16</v>
          </cell>
          <cell r="AJ266">
            <v>71.449999999999989</v>
          </cell>
          <cell r="AK266">
            <v>85.739999999999981</v>
          </cell>
        </row>
        <row r="267">
          <cell r="A267" t="str">
            <v>QAGP</v>
          </cell>
          <cell r="B267" t="str">
            <v>Gujarat Pipavav</v>
          </cell>
          <cell r="F267">
            <v>0</v>
          </cell>
          <cell r="G267">
            <v>0</v>
          </cell>
          <cell r="H267">
            <v>0</v>
          </cell>
          <cell r="I267">
            <v>0</v>
          </cell>
          <cell r="J267">
            <v>0</v>
          </cell>
          <cell r="K267">
            <v>0</v>
          </cell>
          <cell r="L267">
            <v>0</v>
          </cell>
          <cell r="M267">
            <v>0</v>
          </cell>
          <cell r="N267">
            <v>0</v>
          </cell>
          <cell r="O267">
            <v>507.80389061884932</v>
          </cell>
          <cell r="P267">
            <v>590.99389061884926</v>
          </cell>
          <cell r="Q267">
            <v>645.18389061884932</v>
          </cell>
          <cell r="R267">
            <v>1743.9816718565478</v>
          </cell>
          <cell r="U267" t="str">
            <v>QAGP</v>
          </cell>
          <cell r="V267" t="str">
            <v>Gujarat Pipavav</v>
          </cell>
          <cell r="Z267">
            <v>0</v>
          </cell>
          <cell r="AA267">
            <v>0</v>
          </cell>
          <cell r="AB267">
            <v>0</v>
          </cell>
          <cell r="AC267">
            <v>0</v>
          </cell>
          <cell r="AD267">
            <v>0</v>
          </cell>
          <cell r="AE267">
            <v>0</v>
          </cell>
          <cell r="AF267">
            <v>0</v>
          </cell>
          <cell r="AG267">
            <v>0</v>
          </cell>
          <cell r="AH267">
            <v>0</v>
          </cell>
          <cell r="AI267">
            <v>507.80389061884932</v>
          </cell>
          <cell r="AJ267">
            <v>1098.7977812376985</v>
          </cell>
          <cell r="AK267">
            <v>1743.9816718565478</v>
          </cell>
        </row>
        <row r="268">
          <cell r="A268" t="str">
            <v>ZAE6</v>
          </cell>
          <cell r="B268" t="str">
            <v>Gujarat Services</v>
          </cell>
          <cell r="F268">
            <v>0</v>
          </cell>
          <cell r="G268">
            <v>0</v>
          </cell>
          <cell r="H268">
            <v>0</v>
          </cell>
          <cell r="I268">
            <v>0</v>
          </cell>
          <cell r="J268">
            <v>0</v>
          </cell>
          <cell r="K268">
            <v>120.81408320665423</v>
          </cell>
          <cell r="L268">
            <v>88.207943746432292</v>
          </cell>
          <cell r="M268">
            <v>88.207943746432292</v>
          </cell>
          <cell r="N268">
            <v>88.207943746432292</v>
          </cell>
          <cell r="O268">
            <v>88.207943746432292</v>
          </cell>
          <cell r="P268">
            <v>88.207943746432292</v>
          </cell>
          <cell r="Q268">
            <v>88.207943746432292</v>
          </cell>
          <cell r="R268">
            <v>650.06174568524807</v>
          </cell>
          <cell r="U268" t="str">
            <v>ZAE6</v>
          </cell>
          <cell r="V268" t="str">
            <v>Gujarat Services</v>
          </cell>
          <cell r="Z268">
            <v>0</v>
          </cell>
          <cell r="AA268">
            <v>0</v>
          </cell>
          <cell r="AB268">
            <v>0</v>
          </cell>
          <cell r="AC268">
            <v>0</v>
          </cell>
          <cell r="AD268">
            <v>0</v>
          </cell>
          <cell r="AE268">
            <v>120.81408320665423</v>
          </cell>
          <cell r="AF268">
            <v>209.02202695308654</v>
          </cell>
          <cell r="AG268">
            <v>297.22997069951884</v>
          </cell>
          <cell r="AH268">
            <v>385.43791444595115</v>
          </cell>
          <cell r="AI268">
            <v>473.64585819238346</v>
          </cell>
          <cell r="AJ268">
            <v>561.85380193881576</v>
          </cell>
          <cell r="AK268">
            <v>650.06174568524807</v>
          </cell>
        </row>
        <row r="269">
          <cell r="A269" t="str">
            <v>QAIMSU</v>
          </cell>
          <cell r="B269" t="str">
            <v>MSU</v>
          </cell>
          <cell r="F269">
            <v>0</v>
          </cell>
          <cell r="G269">
            <v>0</v>
          </cell>
          <cell r="H269">
            <v>0</v>
          </cell>
          <cell r="I269">
            <v>0</v>
          </cell>
          <cell r="J269">
            <v>0</v>
          </cell>
          <cell r="K269">
            <v>226.9844705882353</v>
          </cell>
          <cell r="L269">
            <v>71.836666666666659</v>
          </cell>
          <cell r="M269">
            <v>71.836666666666659</v>
          </cell>
          <cell r="N269">
            <v>71.836666666666659</v>
          </cell>
          <cell r="O269">
            <v>71.836666666666659</v>
          </cell>
          <cell r="P269">
            <v>71.836666666666659</v>
          </cell>
          <cell r="Q269">
            <v>71.836666666666659</v>
          </cell>
          <cell r="R269">
            <v>658.00447058823534</v>
          </cell>
          <cell r="U269" t="str">
            <v>QAIMSU</v>
          </cell>
          <cell r="V269" t="str">
            <v>MSU</v>
          </cell>
          <cell r="Z269">
            <v>0</v>
          </cell>
          <cell r="AA269">
            <v>0</v>
          </cell>
          <cell r="AB269">
            <v>0</v>
          </cell>
          <cell r="AC269">
            <v>0</v>
          </cell>
          <cell r="AD269">
            <v>0</v>
          </cell>
          <cell r="AE269">
            <v>226.9844705882353</v>
          </cell>
          <cell r="AF269">
            <v>298.82113725490194</v>
          </cell>
          <cell r="AG269">
            <v>370.65780392156859</v>
          </cell>
          <cell r="AH269">
            <v>442.49447058823523</v>
          </cell>
          <cell r="AI269">
            <v>514.33113725490193</v>
          </cell>
          <cell r="AJ269">
            <v>586.16780392156863</v>
          </cell>
          <cell r="AK269">
            <v>658.00447058823534</v>
          </cell>
        </row>
        <row r="270">
          <cell r="A270" t="str">
            <v>AD17</v>
          </cell>
          <cell r="B270" t="str">
            <v>Other Upstream</v>
          </cell>
          <cell r="F270">
            <v>0</v>
          </cell>
          <cell r="G270">
            <v>0</v>
          </cell>
          <cell r="H270">
            <v>0</v>
          </cell>
          <cell r="I270">
            <v>0</v>
          </cell>
          <cell r="J270">
            <v>0</v>
          </cell>
          <cell r="K270">
            <v>81.254277151335316</v>
          </cell>
          <cell r="L270">
            <v>48.980035413618566</v>
          </cell>
          <cell r="M270">
            <v>48.980035413618566</v>
          </cell>
          <cell r="N270">
            <v>48.980035413618566</v>
          </cell>
          <cell r="O270">
            <v>59.516035413618567</v>
          </cell>
          <cell r="P270">
            <v>74.540035413618568</v>
          </cell>
          <cell r="Q270">
            <v>64.540035413618568</v>
          </cell>
          <cell r="R270">
            <v>426.79048963304672</v>
          </cell>
          <cell r="U270" t="str">
            <v>AD17</v>
          </cell>
          <cell r="V270" t="str">
            <v>Other Upstream</v>
          </cell>
          <cell r="Z270">
            <v>0</v>
          </cell>
          <cell r="AA270">
            <v>0</v>
          </cell>
          <cell r="AB270">
            <v>0</v>
          </cell>
          <cell r="AC270">
            <v>0</v>
          </cell>
          <cell r="AD270">
            <v>0</v>
          </cell>
          <cell r="AE270">
            <v>81.254277151335316</v>
          </cell>
          <cell r="AF270">
            <v>130.23431256495388</v>
          </cell>
          <cell r="AG270">
            <v>179.21434797857245</v>
          </cell>
          <cell r="AH270">
            <v>228.19438339219101</v>
          </cell>
          <cell r="AI270">
            <v>287.71041880580958</v>
          </cell>
          <cell r="AJ270">
            <v>362.25045421942815</v>
          </cell>
          <cell r="AK270">
            <v>426.79048963304672</v>
          </cell>
        </row>
        <row r="271">
          <cell r="A271" t="str">
            <v>QASC</v>
          </cell>
          <cell r="B271" t="str">
            <v>Supply Chain</v>
          </cell>
          <cell r="F271">
            <v>0</v>
          </cell>
          <cell r="G271">
            <v>0</v>
          </cell>
          <cell r="H271">
            <v>0</v>
          </cell>
          <cell r="I271">
            <v>0</v>
          </cell>
          <cell r="J271">
            <v>0</v>
          </cell>
          <cell r="K271">
            <v>0</v>
          </cell>
          <cell r="L271">
            <v>46</v>
          </cell>
          <cell r="M271">
            <v>46</v>
          </cell>
          <cell r="N271">
            <v>46</v>
          </cell>
          <cell r="O271">
            <v>46</v>
          </cell>
          <cell r="P271">
            <v>46</v>
          </cell>
          <cell r="Q271">
            <v>46</v>
          </cell>
          <cell r="R271">
            <v>276</v>
          </cell>
          <cell r="U271" t="str">
            <v>QASC</v>
          </cell>
          <cell r="V271" t="str">
            <v>Supply Chain</v>
          </cell>
          <cell r="Z271">
            <v>0</v>
          </cell>
          <cell r="AA271">
            <v>0</v>
          </cell>
          <cell r="AB271">
            <v>0</v>
          </cell>
          <cell r="AC271">
            <v>0</v>
          </cell>
          <cell r="AD271">
            <v>0</v>
          </cell>
          <cell r="AE271">
            <v>0</v>
          </cell>
          <cell r="AF271">
            <v>46</v>
          </cell>
          <cell r="AG271">
            <v>92</v>
          </cell>
          <cell r="AH271">
            <v>138</v>
          </cell>
          <cell r="AI271">
            <v>184</v>
          </cell>
          <cell r="AJ271">
            <v>230</v>
          </cell>
          <cell r="AK271">
            <v>276</v>
          </cell>
        </row>
        <row r="272">
          <cell r="R272">
            <v>0</v>
          </cell>
          <cell r="U272">
            <v>0</v>
          </cell>
          <cell r="V272">
            <v>0</v>
          </cell>
          <cell r="Z272">
            <v>0</v>
          </cell>
          <cell r="AA272">
            <v>0</v>
          </cell>
          <cell r="AB272">
            <v>0</v>
          </cell>
          <cell r="AC272">
            <v>0</v>
          </cell>
          <cell r="AD272">
            <v>0</v>
          </cell>
          <cell r="AE272">
            <v>0</v>
          </cell>
          <cell r="AF272">
            <v>0</v>
          </cell>
          <cell r="AG272">
            <v>0</v>
          </cell>
          <cell r="AH272">
            <v>0</v>
          </cell>
          <cell r="AI272">
            <v>0</v>
          </cell>
          <cell r="AJ272">
            <v>0</v>
          </cell>
          <cell r="AK272">
            <v>0</v>
          </cell>
        </row>
        <row r="273">
          <cell r="B273" t="str">
            <v>Total</v>
          </cell>
          <cell r="F273">
            <v>0</v>
          </cell>
          <cell r="G273">
            <v>0</v>
          </cell>
          <cell r="H273">
            <v>0</v>
          </cell>
          <cell r="I273">
            <v>0</v>
          </cell>
          <cell r="J273">
            <v>0</v>
          </cell>
          <cell r="K273">
            <v>789.57280153446004</v>
          </cell>
          <cell r="L273">
            <v>503.31121287223988</v>
          </cell>
          <cell r="M273">
            <v>556.45337287223992</v>
          </cell>
          <cell r="N273">
            <v>556.45337287223992</v>
          </cell>
          <cell r="O273">
            <v>1024.7932634910892</v>
          </cell>
          <cell r="P273">
            <v>1123.0072634910891</v>
          </cell>
          <cell r="Q273">
            <v>1167.2464954910893</v>
          </cell>
          <cell r="R273">
            <v>5720.8377826244478</v>
          </cell>
          <cell r="U273">
            <v>0</v>
          </cell>
          <cell r="V273" t="str">
            <v>Total</v>
          </cell>
          <cell r="Z273">
            <v>0</v>
          </cell>
          <cell r="AA273">
            <v>0</v>
          </cell>
          <cell r="AB273">
            <v>0</v>
          </cell>
          <cell r="AC273">
            <v>0</v>
          </cell>
          <cell r="AD273">
            <v>0</v>
          </cell>
          <cell r="AE273">
            <v>789.57280153446004</v>
          </cell>
          <cell r="AF273">
            <v>1292.8840144066999</v>
          </cell>
          <cell r="AG273">
            <v>1849.3373872789398</v>
          </cell>
          <cell r="AH273">
            <v>2405.7907601511797</v>
          </cell>
          <cell r="AI273">
            <v>3430.5840236422691</v>
          </cell>
          <cell r="AJ273">
            <v>4553.5912871333585</v>
          </cell>
          <cell r="AK273">
            <v>5720.8377826244478</v>
          </cell>
        </row>
        <row r="275">
          <cell r="A275" t="str">
            <v>Egypt</v>
          </cell>
          <cell r="R275">
            <v>0</v>
          </cell>
          <cell r="U275" t="str">
            <v>Egypt</v>
          </cell>
          <cell r="V275">
            <v>0</v>
          </cell>
          <cell r="Z275">
            <v>0</v>
          </cell>
          <cell r="AA275">
            <v>0</v>
          </cell>
          <cell r="AB275">
            <v>0</v>
          </cell>
          <cell r="AC275">
            <v>0</v>
          </cell>
          <cell r="AD275">
            <v>0</v>
          </cell>
          <cell r="AE275">
            <v>0</v>
          </cell>
          <cell r="AF275">
            <v>0</v>
          </cell>
          <cell r="AG275">
            <v>0</v>
          </cell>
          <cell r="AH275">
            <v>0</v>
          </cell>
          <cell r="AI275">
            <v>0</v>
          </cell>
          <cell r="AJ275">
            <v>0</v>
          </cell>
          <cell r="AK275">
            <v>0</v>
          </cell>
        </row>
        <row r="276">
          <cell r="B276" t="str">
            <v>Supply Chain</v>
          </cell>
          <cell r="F276">
            <v>0</v>
          </cell>
          <cell r="G276">
            <v>0</v>
          </cell>
          <cell r="H276">
            <v>0</v>
          </cell>
          <cell r="I276">
            <v>0</v>
          </cell>
          <cell r="J276">
            <v>0</v>
          </cell>
          <cell r="K276">
            <v>563.44827586206895</v>
          </cell>
          <cell r="L276">
            <v>21.5</v>
          </cell>
          <cell r="M276">
            <v>21.5</v>
          </cell>
          <cell r="N276">
            <v>21.5</v>
          </cell>
          <cell r="O276">
            <v>21.5</v>
          </cell>
          <cell r="P276">
            <v>21.5</v>
          </cell>
          <cell r="Q276">
            <v>21.5</v>
          </cell>
          <cell r="R276">
            <v>692.44827586206895</v>
          </cell>
          <cell r="U276">
            <v>0</v>
          </cell>
          <cell r="V276" t="str">
            <v>Supply Chain</v>
          </cell>
          <cell r="Z276">
            <v>0</v>
          </cell>
          <cell r="AA276">
            <v>0</v>
          </cell>
          <cell r="AB276">
            <v>0</v>
          </cell>
          <cell r="AC276">
            <v>0</v>
          </cell>
          <cell r="AD276">
            <v>0</v>
          </cell>
          <cell r="AE276">
            <v>563.44827586206895</v>
          </cell>
          <cell r="AF276">
            <v>584.94827586206895</v>
          </cell>
          <cell r="AG276">
            <v>606.44827586206895</v>
          </cell>
          <cell r="AH276">
            <v>627.94827586206895</v>
          </cell>
          <cell r="AI276">
            <v>649.44827586206895</v>
          </cell>
          <cell r="AJ276">
            <v>670.94827586206895</v>
          </cell>
          <cell r="AK276">
            <v>692.44827586206895</v>
          </cell>
        </row>
        <row r="277">
          <cell r="B277" t="str">
            <v>PCO Credits</v>
          </cell>
          <cell r="F277">
            <v>0</v>
          </cell>
          <cell r="G277">
            <v>0</v>
          </cell>
          <cell r="H277">
            <v>0</v>
          </cell>
          <cell r="I277">
            <v>0</v>
          </cell>
          <cell r="J277">
            <v>0</v>
          </cell>
          <cell r="K277">
            <v>-910.90344827586205</v>
          </cell>
          <cell r="L277">
            <v>-654.79632183908052</v>
          </cell>
          <cell r="M277">
            <v>-659.79011494252882</v>
          </cell>
          <cell r="N277">
            <v>-634.33057471264374</v>
          </cell>
          <cell r="O277">
            <v>-609.22712643678165</v>
          </cell>
          <cell r="P277">
            <v>-609.22712643678165</v>
          </cell>
          <cell r="Q277">
            <v>-610.89172413793119</v>
          </cell>
          <cell r="R277">
            <v>-4689.1664367816102</v>
          </cell>
          <cell r="U277">
            <v>0</v>
          </cell>
          <cell r="V277" t="str">
            <v>PCO Credits</v>
          </cell>
          <cell r="Z277">
            <v>0</v>
          </cell>
          <cell r="AA277">
            <v>0</v>
          </cell>
          <cell r="AB277">
            <v>0</v>
          </cell>
          <cell r="AC277">
            <v>0</v>
          </cell>
          <cell r="AD277">
            <v>0</v>
          </cell>
          <cell r="AE277">
            <v>-910.90344827586205</v>
          </cell>
          <cell r="AF277">
            <v>-1565.6997701149426</v>
          </cell>
          <cell r="AG277">
            <v>-2225.4898850574714</v>
          </cell>
          <cell r="AH277">
            <v>-2859.8204597701151</v>
          </cell>
          <cell r="AI277">
            <v>-3469.047586206897</v>
          </cell>
          <cell r="AJ277">
            <v>-4078.2747126436789</v>
          </cell>
          <cell r="AK277">
            <v>-4689.1664367816102</v>
          </cell>
        </row>
        <row r="278">
          <cell r="B278" t="str">
            <v>MSU</v>
          </cell>
          <cell r="F278">
            <v>0</v>
          </cell>
          <cell r="G278">
            <v>0</v>
          </cell>
          <cell r="H278">
            <v>0</v>
          </cell>
          <cell r="I278">
            <v>0</v>
          </cell>
          <cell r="J278">
            <v>0</v>
          </cell>
          <cell r="K278">
            <v>525.51724137931035</v>
          </cell>
          <cell r="L278">
            <v>464</v>
          </cell>
          <cell r="M278">
            <v>464</v>
          </cell>
          <cell r="N278">
            <v>464</v>
          </cell>
          <cell r="O278">
            <v>464</v>
          </cell>
          <cell r="P278">
            <v>464</v>
          </cell>
          <cell r="Q278">
            <v>466</v>
          </cell>
          <cell r="R278">
            <v>3311.5172413793102</v>
          </cell>
          <cell r="U278">
            <v>0</v>
          </cell>
          <cell r="V278" t="str">
            <v>MSU</v>
          </cell>
          <cell r="Z278">
            <v>0</v>
          </cell>
          <cell r="AA278">
            <v>0</v>
          </cell>
          <cell r="AB278">
            <v>0</v>
          </cell>
          <cell r="AC278">
            <v>0</v>
          </cell>
          <cell r="AD278">
            <v>0</v>
          </cell>
          <cell r="AE278">
            <v>525.51724137931035</v>
          </cell>
          <cell r="AF278">
            <v>989.51724137931035</v>
          </cell>
          <cell r="AG278">
            <v>1453.5172413793102</v>
          </cell>
          <cell r="AH278">
            <v>1917.5172413793102</v>
          </cell>
          <cell r="AI278">
            <v>2381.5172413793102</v>
          </cell>
          <cell r="AJ278">
            <v>2845.5172413793102</v>
          </cell>
          <cell r="AK278">
            <v>3311.5172413793102</v>
          </cell>
        </row>
        <row r="279">
          <cell r="R279">
            <v>0</v>
          </cell>
          <cell r="U279">
            <v>0</v>
          </cell>
          <cell r="V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A280" t="str">
            <v>ZR15</v>
          </cell>
          <cell r="B280" t="str">
            <v>Total</v>
          </cell>
          <cell r="F280">
            <v>0</v>
          </cell>
          <cell r="G280">
            <v>0</v>
          </cell>
          <cell r="H280">
            <v>0</v>
          </cell>
          <cell r="I280">
            <v>0</v>
          </cell>
          <cell r="J280">
            <v>0</v>
          </cell>
          <cell r="K280">
            <v>178.06206896551726</v>
          </cell>
          <cell r="L280">
            <v>-169.29632183908052</v>
          </cell>
          <cell r="M280">
            <v>-174.29011494252882</v>
          </cell>
          <cell r="N280">
            <v>-148.83057471264374</v>
          </cell>
          <cell r="O280">
            <v>-123.72712643678165</v>
          </cell>
          <cell r="P280">
            <v>-123.72712643678165</v>
          </cell>
          <cell r="Q280">
            <v>-123.39172413793119</v>
          </cell>
          <cell r="R280">
            <v>-685.2009195402303</v>
          </cell>
          <cell r="U280" t="str">
            <v>ZR15</v>
          </cell>
          <cell r="V280" t="str">
            <v>Total</v>
          </cell>
          <cell r="Z280">
            <v>0</v>
          </cell>
          <cell r="AA280">
            <v>0</v>
          </cell>
          <cell r="AB280">
            <v>0</v>
          </cell>
          <cell r="AC280">
            <v>0</v>
          </cell>
          <cell r="AD280">
            <v>0</v>
          </cell>
          <cell r="AE280">
            <v>178.06206896551726</v>
          </cell>
          <cell r="AF280">
            <v>8.7657471264367359</v>
          </cell>
          <cell r="AG280">
            <v>-165.52436781609208</v>
          </cell>
          <cell r="AH280">
            <v>-314.35494252873582</v>
          </cell>
          <cell r="AI280">
            <v>-438.08206896551746</v>
          </cell>
          <cell r="AJ280">
            <v>-561.80919540229911</v>
          </cell>
          <cell r="AK280">
            <v>-685.2009195402303</v>
          </cell>
        </row>
        <row r="282">
          <cell r="A282" t="str">
            <v>Gulf &amp; Pakistan</v>
          </cell>
          <cell r="R282">
            <v>0</v>
          </cell>
          <cell r="U282" t="str">
            <v>Gulf &amp; Pakistan</v>
          </cell>
          <cell r="V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A283" t="str">
            <v>AD10</v>
          </cell>
          <cell r="B283" t="str">
            <v>Gulf Prospectation</v>
          </cell>
          <cell r="F283">
            <v>0</v>
          </cell>
          <cell r="G283">
            <v>0</v>
          </cell>
          <cell r="H283">
            <v>0</v>
          </cell>
          <cell r="I283">
            <v>0</v>
          </cell>
          <cell r="J283">
            <v>0</v>
          </cell>
          <cell r="K283">
            <v>125.67700000000001</v>
          </cell>
          <cell r="L283">
            <v>12.006366351583331</v>
          </cell>
          <cell r="M283">
            <v>11.096427155333334</v>
          </cell>
          <cell r="N283">
            <v>11.407927155333333</v>
          </cell>
          <cell r="O283">
            <v>11.344927155333336</v>
          </cell>
          <cell r="P283">
            <v>11.145427155333334</v>
          </cell>
          <cell r="Q283">
            <v>11.470927155333335</v>
          </cell>
          <cell r="R283">
            <v>194.14900212825</v>
          </cell>
          <cell r="U283" t="str">
            <v>AD10</v>
          </cell>
          <cell r="V283" t="str">
            <v>Gulf Prospectation</v>
          </cell>
          <cell r="Z283">
            <v>0</v>
          </cell>
          <cell r="AA283">
            <v>0</v>
          </cell>
          <cell r="AB283">
            <v>0</v>
          </cell>
          <cell r="AC283">
            <v>0</v>
          </cell>
          <cell r="AD283">
            <v>0</v>
          </cell>
          <cell r="AE283">
            <v>125.67700000000001</v>
          </cell>
          <cell r="AF283">
            <v>137.68336635158335</v>
          </cell>
          <cell r="AG283">
            <v>148.77979350691669</v>
          </cell>
          <cell r="AH283">
            <v>160.18772066225003</v>
          </cell>
          <cell r="AI283">
            <v>171.53264781758335</v>
          </cell>
          <cell r="AJ283">
            <v>182.67807497291668</v>
          </cell>
          <cell r="AK283">
            <v>194.14900212825</v>
          </cell>
        </row>
        <row r="284">
          <cell r="A284" t="str">
            <v>AD10G</v>
          </cell>
          <cell r="B284" t="str">
            <v>Libya</v>
          </cell>
          <cell r="F284">
            <v>0</v>
          </cell>
          <cell r="R284">
            <v>0</v>
          </cell>
          <cell r="U284" t="str">
            <v>AD10G</v>
          </cell>
          <cell r="V284" t="str">
            <v>Libya</v>
          </cell>
          <cell r="Z284">
            <v>0</v>
          </cell>
          <cell r="AA284">
            <v>0</v>
          </cell>
          <cell r="AB284">
            <v>0</v>
          </cell>
          <cell r="AC284">
            <v>0</v>
          </cell>
          <cell r="AD284">
            <v>0</v>
          </cell>
          <cell r="AE284">
            <v>0</v>
          </cell>
          <cell r="AF284">
            <v>0</v>
          </cell>
          <cell r="AG284">
            <v>0</v>
          </cell>
          <cell r="AH284">
            <v>0</v>
          </cell>
          <cell r="AI284">
            <v>0</v>
          </cell>
          <cell r="AJ284">
            <v>0</v>
          </cell>
          <cell r="AK284">
            <v>0</v>
          </cell>
        </row>
        <row r="285">
          <cell r="A285" t="str">
            <v>AD11</v>
          </cell>
          <cell r="B285" t="str">
            <v>Israel Downstream</v>
          </cell>
          <cell r="F285">
            <v>0</v>
          </cell>
          <cell r="G285">
            <v>0</v>
          </cell>
          <cell r="H285">
            <v>0</v>
          </cell>
          <cell r="I285">
            <v>0</v>
          </cell>
          <cell r="J285">
            <v>0</v>
          </cell>
          <cell r="K285">
            <v>0</v>
          </cell>
          <cell r="L285">
            <v>621.71450489506901</v>
          </cell>
          <cell r="M285">
            <v>71.583662984819057</v>
          </cell>
          <cell r="N285">
            <v>82.483562984819045</v>
          </cell>
          <cell r="O285">
            <v>87.749762984819057</v>
          </cell>
          <cell r="P285">
            <v>80.581062984819056</v>
          </cell>
          <cell r="Q285">
            <v>80.79536298481905</v>
          </cell>
          <cell r="R285">
            <v>1024.9079198191644</v>
          </cell>
          <cell r="U285" t="str">
            <v>AD11</v>
          </cell>
          <cell r="V285" t="str">
            <v>Israel Downstream</v>
          </cell>
          <cell r="Z285">
            <v>0</v>
          </cell>
          <cell r="AA285">
            <v>0</v>
          </cell>
          <cell r="AB285">
            <v>0</v>
          </cell>
          <cell r="AC285">
            <v>0</v>
          </cell>
          <cell r="AD285">
            <v>0</v>
          </cell>
          <cell r="AE285">
            <v>0</v>
          </cell>
          <cell r="AF285">
            <v>621.71450489506901</v>
          </cell>
          <cell r="AG285">
            <v>693.29816787988807</v>
          </cell>
          <cell r="AH285">
            <v>775.78173086470713</v>
          </cell>
          <cell r="AI285">
            <v>863.53149384952621</v>
          </cell>
          <cell r="AJ285">
            <v>944.11255683434524</v>
          </cell>
          <cell r="AK285">
            <v>1024.9079198191644</v>
          </cell>
        </row>
        <row r="286">
          <cell r="A286" t="str">
            <v>AD12</v>
          </cell>
          <cell r="B286" t="str">
            <v>Palestinian Downstream</v>
          </cell>
          <cell r="F286">
            <v>0</v>
          </cell>
          <cell r="G286">
            <v>0</v>
          </cell>
          <cell r="H286">
            <v>0</v>
          </cell>
          <cell r="I286">
            <v>0</v>
          </cell>
          <cell r="J286">
            <v>0</v>
          </cell>
          <cell r="K286">
            <v>0</v>
          </cell>
          <cell r="L286">
            <v>18.728658849566667</v>
          </cell>
          <cell r="M286">
            <v>26.266697069066666</v>
          </cell>
          <cell r="N286">
            <v>26.462497069066668</v>
          </cell>
          <cell r="O286">
            <v>26.422897069066668</v>
          </cell>
          <cell r="P286">
            <v>16.987497069066666</v>
          </cell>
          <cell r="Q286">
            <v>17.192097069066669</v>
          </cell>
          <cell r="R286">
            <v>132.06034419490001</v>
          </cell>
          <cell r="U286" t="str">
            <v>AD12</v>
          </cell>
          <cell r="V286" t="str">
            <v>Palestinian Downstream</v>
          </cell>
          <cell r="Z286">
            <v>0</v>
          </cell>
          <cell r="AA286">
            <v>0</v>
          </cell>
          <cell r="AB286">
            <v>0</v>
          </cell>
          <cell r="AC286">
            <v>0</v>
          </cell>
          <cell r="AD286">
            <v>0</v>
          </cell>
          <cell r="AE286">
            <v>0</v>
          </cell>
          <cell r="AF286">
            <v>18.728658849566667</v>
          </cell>
          <cell r="AG286">
            <v>44.995355918633337</v>
          </cell>
          <cell r="AH286">
            <v>71.457852987700008</v>
          </cell>
          <cell r="AI286">
            <v>97.880750056766672</v>
          </cell>
          <cell r="AJ286">
            <v>114.86824712583334</v>
          </cell>
          <cell r="AK286">
            <v>132.06034419490001</v>
          </cell>
        </row>
        <row r="287">
          <cell r="A287" t="str">
            <v>AD13</v>
          </cell>
          <cell r="B287" t="str">
            <v>Underutilisation Other</v>
          </cell>
          <cell r="F287">
            <v>0</v>
          </cell>
          <cell r="G287">
            <v>0</v>
          </cell>
          <cell r="H287">
            <v>0</v>
          </cell>
          <cell r="I287">
            <v>0</v>
          </cell>
          <cell r="J287">
            <v>0</v>
          </cell>
          <cell r="K287">
            <v>0</v>
          </cell>
          <cell r="L287">
            <v>0</v>
          </cell>
          <cell r="M287">
            <v>0</v>
          </cell>
          <cell r="N287">
            <v>0</v>
          </cell>
          <cell r="O287">
            <v>0</v>
          </cell>
          <cell r="P287">
            <v>0</v>
          </cell>
          <cell r="Q287">
            <v>0</v>
          </cell>
          <cell r="R287">
            <v>0</v>
          </cell>
          <cell r="U287" t="str">
            <v>AD13</v>
          </cell>
          <cell r="V287" t="str">
            <v>Underutilisation Other</v>
          </cell>
          <cell r="Z287">
            <v>0</v>
          </cell>
          <cell r="AA287">
            <v>0</v>
          </cell>
          <cell r="AB287">
            <v>0</v>
          </cell>
          <cell r="AC287">
            <v>0</v>
          </cell>
          <cell r="AD287">
            <v>0</v>
          </cell>
          <cell r="AE287">
            <v>0</v>
          </cell>
          <cell r="AF287">
            <v>0</v>
          </cell>
          <cell r="AG287">
            <v>0</v>
          </cell>
          <cell r="AH287">
            <v>0</v>
          </cell>
          <cell r="AI287">
            <v>0</v>
          </cell>
          <cell r="AJ287">
            <v>0</v>
          </cell>
          <cell r="AK287">
            <v>0</v>
          </cell>
        </row>
        <row r="288">
          <cell r="B288" t="str">
            <v>Total</v>
          </cell>
          <cell r="F288">
            <v>0</v>
          </cell>
          <cell r="G288">
            <v>0</v>
          </cell>
          <cell r="H288">
            <v>0</v>
          </cell>
          <cell r="I288">
            <v>0</v>
          </cell>
          <cell r="J288">
            <v>0</v>
          </cell>
          <cell r="K288">
            <v>125.67700000000001</v>
          </cell>
          <cell r="L288">
            <v>652.44953009621895</v>
          </cell>
          <cell r="M288">
            <v>108.94678720921905</v>
          </cell>
          <cell r="N288">
            <v>120.35398720921904</v>
          </cell>
          <cell r="O288">
            <v>125.51758720921906</v>
          </cell>
          <cell r="P288">
            <v>108.71398720921906</v>
          </cell>
          <cell r="Q288">
            <v>109.45838720921907</v>
          </cell>
          <cell r="R288">
            <v>1351.1172661423143</v>
          </cell>
          <cell r="U288">
            <v>0</v>
          </cell>
          <cell r="V288" t="str">
            <v>Total</v>
          </cell>
          <cell r="Z288">
            <v>0</v>
          </cell>
          <cell r="AA288">
            <v>0</v>
          </cell>
          <cell r="AB288">
            <v>0</v>
          </cell>
          <cell r="AC288">
            <v>0</v>
          </cell>
          <cell r="AD288">
            <v>0</v>
          </cell>
          <cell r="AE288">
            <v>125.67700000000001</v>
          </cell>
          <cell r="AF288">
            <v>778.12653009621897</v>
          </cell>
          <cell r="AG288">
            <v>887.07331730543797</v>
          </cell>
          <cell r="AH288">
            <v>1007.427304514657</v>
          </cell>
          <cell r="AI288">
            <v>1132.944891723876</v>
          </cell>
          <cell r="AJ288">
            <v>1241.6588789330951</v>
          </cell>
          <cell r="AK288">
            <v>1351.1172661423143</v>
          </cell>
        </row>
        <row r="289">
          <cell r="R289">
            <v>0</v>
          </cell>
          <cell r="U289">
            <v>0</v>
          </cell>
          <cell r="V289">
            <v>0</v>
          </cell>
          <cell r="Z289">
            <v>0</v>
          </cell>
          <cell r="AA289">
            <v>0</v>
          </cell>
          <cell r="AB289">
            <v>0</v>
          </cell>
          <cell r="AC289">
            <v>0</v>
          </cell>
          <cell r="AD289">
            <v>0</v>
          </cell>
          <cell r="AE289">
            <v>0</v>
          </cell>
          <cell r="AF289">
            <v>0</v>
          </cell>
          <cell r="AG289">
            <v>0</v>
          </cell>
          <cell r="AH289">
            <v>0</v>
          </cell>
          <cell r="AI289">
            <v>0</v>
          </cell>
          <cell r="AJ289">
            <v>0</v>
          </cell>
          <cell r="AK289">
            <v>0</v>
          </cell>
        </row>
        <row r="290">
          <cell r="A290" t="str">
            <v>Thailand, Malaysia &amp; Singapore</v>
          </cell>
          <cell r="R290">
            <v>0</v>
          </cell>
          <cell r="U290" t="str">
            <v>Thailand, Malaysia &amp; Singapore</v>
          </cell>
          <cell r="V290">
            <v>0</v>
          </cell>
          <cell r="Z290">
            <v>0</v>
          </cell>
          <cell r="AA290">
            <v>0</v>
          </cell>
          <cell r="AB290">
            <v>0</v>
          </cell>
          <cell r="AC290">
            <v>0</v>
          </cell>
          <cell r="AD290">
            <v>0</v>
          </cell>
          <cell r="AE290">
            <v>0</v>
          </cell>
          <cell r="AF290">
            <v>0</v>
          </cell>
          <cell r="AG290">
            <v>0</v>
          </cell>
          <cell r="AH290">
            <v>0</v>
          </cell>
          <cell r="AI290">
            <v>0</v>
          </cell>
          <cell r="AJ290">
            <v>0</v>
          </cell>
          <cell r="AK290">
            <v>0</v>
          </cell>
        </row>
        <row r="291">
          <cell r="A291" t="str">
            <v>QAC8</v>
          </cell>
          <cell r="B291" t="str">
            <v>LNG Ships</v>
          </cell>
          <cell r="F291">
            <v>0</v>
          </cell>
          <cell r="G291">
            <v>0</v>
          </cell>
          <cell r="H291">
            <v>0</v>
          </cell>
          <cell r="I291">
            <v>0</v>
          </cell>
          <cell r="J291">
            <v>0</v>
          </cell>
          <cell r="K291">
            <v>176.84415120145715</v>
          </cell>
          <cell r="L291">
            <v>32.356922671839996</v>
          </cell>
          <cell r="M291">
            <v>40.833120544800003</v>
          </cell>
          <cell r="N291">
            <v>35.640593569331251</v>
          </cell>
          <cell r="O291">
            <v>34.17570936580001</v>
          </cell>
          <cell r="P291">
            <v>38.014671833800008</v>
          </cell>
          <cell r="Q291">
            <v>55.34330757033127</v>
          </cell>
          <cell r="R291">
            <v>413.20847675735968</v>
          </cell>
          <cell r="U291" t="str">
            <v>QAC8</v>
          </cell>
          <cell r="V291" t="str">
            <v>LNG Ships</v>
          </cell>
          <cell r="Z291">
            <v>0</v>
          </cell>
          <cell r="AA291">
            <v>0</v>
          </cell>
          <cell r="AB291">
            <v>0</v>
          </cell>
          <cell r="AC291">
            <v>0</v>
          </cell>
          <cell r="AD291">
            <v>0</v>
          </cell>
          <cell r="AE291">
            <v>176.84415120145715</v>
          </cell>
          <cell r="AF291">
            <v>209.20107387329716</v>
          </cell>
          <cell r="AG291">
            <v>250.03419441809717</v>
          </cell>
          <cell r="AH291">
            <v>285.67478798742843</v>
          </cell>
          <cell r="AI291">
            <v>319.85049735322843</v>
          </cell>
          <cell r="AJ291">
            <v>357.86516918702841</v>
          </cell>
          <cell r="AK291">
            <v>413.20847675735968</v>
          </cell>
        </row>
        <row r="292">
          <cell r="A292" t="str">
            <v>FC50</v>
          </cell>
          <cell r="B292" t="str">
            <v>Other</v>
          </cell>
          <cell r="F292">
            <v>0</v>
          </cell>
          <cell r="G292">
            <v>0</v>
          </cell>
          <cell r="H292">
            <v>0</v>
          </cell>
          <cell r="I292">
            <v>0</v>
          </cell>
          <cell r="J292">
            <v>0</v>
          </cell>
          <cell r="K292">
            <v>731.25560625896082</v>
          </cell>
          <cell r="L292">
            <v>105.87428299996691</v>
          </cell>
          <cell r="M292">
            <v>136.27274514582075</v>
          </cell>
          <cell r="N292">
            <v>115.43426537817703</v>
          </cell>
          <cell r="O292">
            <v>117.98382537717706</v>
          </cell>
          <cell r="P292">
            <v>121.13774652917706</v>
          </cell>
          <cell r="Q292">
            <v>191.40560522148746</v>
          </cell>
          <cell r="R292">
            <v>1519.3640769107669</v>
          </cell>
          <cell r="U292" t="str">
            <v>FC50</v>
          </cell>
          <cell r="V292" t="str">
            <v>Other</v>
          </cell>
          <cell r="Z292">
            <v>0</v>
          </cell>
          <cell r="AA292">
            <v>0</v>
          </cell>
          <cell r="AB292">
            <v>0</v>
          </cell>
          <cell r="AC292">
            <v>0</v>
          </cell>
          <cell r="AD292">
            <v>0</v>
          </cell>
          <cell r="AE292">
            <v>731.25560625896082</v>
          </cell>
          <cell r="AF292">
            <v>837.12988925892773</v>
          </cell>
          <cell r="AG292">
            <v>973.40263440474848</v>
          </cell>
          <cell r="AH292">
            <v>1088.8368997829255</v>
          </cell>
          <cell r="AI292">
            <v>1206.8207251601025</v>
          </cell>
          <cell r="AJ292">
            <v>1327.9584716892796</v>
          </cell>
          <cell r="AK292">
            <v>1519.3640769107669</v>
          </cell>
        </row>
        <row r="293">
          <cell r="A293" t="str">
            <v>ZAC5</v>
          </cell>
          <cell r="B293" t="str">
            <v>Genting Sanyen Power</v>
          </cell>
          <cell r="F293">
            <v>0</v>
          </cell>
          <cell r="G293">
            <v>0</v>
          </cell>
          <cell r="H293">
            <v>0</v>
          </cell>
          <cell r="I293">
            <v>0</v>
          </cell>
          <cell r="J293">
            <v>0</v>
          </cell>
          <cell r="K293">
            <v>62.032959875100339</v>
          </cell>
          <cell r="L293">
            <v>14.034017653862072</v>
          </cell>
          <cell r="M293">
            <v>15.460109737586208</v>
          </cell>
          <cell r="N293">
            <v>16.080731452048312</v>
          </cell>
          <cell r="O293">
            <v>15.217721044626437</v>
          </cell>
          <cell r="P293">
            <v>17.684710394626439</v>
          </cell>
          <cell r="Q293">
            <v>34.655316503341425</v>
          </cell>
          <cell r="R293">
            <v>175.16556666119124</v>
          </cell>
          <cell r="U293" t="str">
            <v>ZAC5</v>
          </cell>
          <cell r="V293" t="str">
            <v>Genting Sanyen Power</v>
          </cell>
          <cell r="Z293">
            <v>0</v>
          </cell>
          <cell r="AA293">
            <v>0</v>
          </cell>
          <cell r="AB293">
            <v>0</v>
          </cell>
          <cell r="AC293">
            <v>0</v>
          </cell>
          <cell r="AD293">
            <v>0</v>
          </cell>
          <cell r="AE293">
            <v>62.032959875100339</v>
          </cell>
          <cell r="AF293">
            <v>76.066977528962411</v>
          </cell>
          <cell r="AG293">
            <v>91.527087266548619</v>
          </cell>
          <cell r="AH293">
            <v>107.60781871859693</v>
          </cell>
          <cell r="AI293">
            <v>122.82553976322336</v>
          </cell>
          <cell r="AJ293">
            <v>140.51025015784981</v>
          </cell>
          <cell r="AK293">
            <v>175.16556666119124</v>
          </cell>
        </row>
        <row r="294">
          <cell r="R294">
            <v>0</v>
          </cell>
          <cell r="U294">
            <v>0</v>
          </cell>
          <cell r="V294">
            <v>0</v>
          </cell>
          <cell r="Z294">
            <v>0</v>
          </cell>
          <cell r="AA294">
            <v>0</v>
          </cell>
          <cell r="AB294">
            <v>0</v>
          </cell>
          <cell r="AC294">
            <v>0</v>
          </cell>
          <cell r="AD294">
            <v>0</v>
          </cell>
          <cell r="AE294">
            <v>0</v>
          </cell>
          <cell r="AF294">
            <v>0</v>
          </cell>
          <cell r="AG294">
            <v>0</v>
          </cell>
          <cell r="AH294">
            <v>0</v>
          </cell>
          <cell r="AI294">
            <v>0</v>
          </cell>
          <cell r="AJ294">
            <v>0</v>
          </cell>
          <cell r="AK294">
            <v>0</v>
          </cell>
        </row>
        <row r="295">
          <cell r="B295" t="str">
            <v>Total</v>
          </cell>
          <cell r="F295">
            <v>0</v>
          </cell>
          <cell r="G295">
            <v>0</v>
          </cell>
          <cell r="H295">
            <v>0</v>
          </cell>
          <cell r="I295">
            <v>0</v>
          </cell>
          <cell r="J295">
            <v>0</v>
          </cell>
          <cell r="K295">
            <v>970.13271733551835</v>
          </cell>
          <cell r="L295">
            <v>152.26522332566896</v>
          </cell>
          <cell r="M295">
            <v>192.56597542820697</v>
          </cell>
          <cell r="N295">
            <v>167.15559039955662</v>
          </cell>
          <cell r="O295">
            <v>167.3772557876035</v>
          </cell>
          <cell r="P295">
            <v>176.83712875760352</v>
          </cell>
          <cell r="Q295">
            <v>281.40422929516012</v>
          </cell>
          <cell r="R295">
            <v>2107.738120329318</v>
          </cell>
          <cell r="U295">
            <v>0</v>
          </cell>
          <cell r="V295" t="str">
            <v>Total</v>
          </cell>
          <cell r="Z295">
            <v>0</v>
          </cell>
          <cell r="AA295">
            <v>0</v>
          </cell>
          <cell r="AB295">
            <v>0</v>
          </cell>
          <cell r="AC295">
            <v>0</v>
          </cell>
          <cell r="AD295">
            <v>0</v>
          </cell>
          <cell r="AE295">
            <v>970.13271733551835</v>
          </cell>
          <cell r="AF295">
            <v>1122.3979406611872</v>
          </cell>
          <cell r="AG295">
            <v>1314.9639160893942</v>
          </cell>
          <cell r="AH295">
            <v>1482.1195064889507</v>
          </cell>
          <cell r="AI295">
            <v>1649.4967622765541</v>
          </cell>
          <cell r="AJ295">
            <v>1826.3338910341577</v>
          </cell>
          <cell r="AK295">
            <v>2107.738120329318</v>
          </cell>
        </row>
        <row r="296">
          <cell r="R296">
            <v>0</v>
          </cell>
          <cell r="U296">
            <v>0</v>
          </cell>
          <cell r="V296">
            <v>0</v>
          </cell>
          <cell r="Z296">
            <v>0</v>
          </cell>
          <cell r="AA296">
            <v>0</v>
          </cell>
          <cell r="AB296">
            <v>0</v>
          </cell>
          <cell r="AC296">
            <v>0</v>
          </cell>
          <cell r="AD296">
            <v>0</v>
          </cell>
          <cell r="AE296">
            <v>0</v>
          </cell>
          <cell r="AF296">
            <v>0</v>
          </cell>
          <cell r="AG296">
            <v>0</v>
          </cell>
          <cell r="AH296">
            <v>0</v>
          </cell>
          <cell r="AI296">
            <v>0</v>
          </cell>
          <cell r="AJ296">
            <v>0</v>
          </cell>
          <cell r="AK296">
            <v>0</v>
          </cell>
        </row>
        <row r="297">
          <cell r="A297" t="str">
            <v>Philippines</v>
          </cell>
          <cell r="R297">
            <v>0</v>
          </cell>
          <cell r="U297" t="str">
            <v>Philippines</v>
          </cell>
          <cell r="V297">
            <v>0</v>
          </cell>
          <cell r="Z297">
            <v>0</v>
          </cell>
          <cell r="AA297">
            <v>0</v>
          </cell>
          <cell r="AB297">
            <v>0</v>
          </cell>
          <cell r="AC297">
            <v>0</v>
          </cell>
          <cell r="AD297">
            <v>0</v>
          </cell>
          <cell r="AE297">
            <v>0</v>
          </cell>
          <cell r="AF297">
            <v>0</v>
          </cell>
          <cell r="AG297">
            <v>0</v>
          </cell>
          <cell r="AH297">
            <v>0</v>
          </cell>
          <cell r="AI297">
            <v>0</v>
          </cell>
          <cell r="AJ297">
            <v>0</v>
          </cell>
          <cell r="AK297">
            <v>0</v>
          </cell>
        </row>
        <row r="298">
          <cell r="A298" t="str">
            <v>QAV10</v>
          </cell>
          <cell r="B298" t="str">
            <v>FGP Corp (San Lorenzo 500Mw)</v>
          </cell>
          <cell r="F298">
            <v>0</v>
          </cell>
          <cell r="G298">
            <v>0</v>
          </cell>
          <cell r="H298">
            <v>0</v>
          </cell>
          <cell r="I298">
            <v>0</v>
          </cell>
          <cell r="J298">
            <v>0</v>
          </cell>
          <cell r="K298">
            <v>206.21950000000001</v>
          </cell>
          <cell r="L298">
            <v>31.324000000000002</v>
          </cell>
          <cell r="M298">
            <v>52.844000000000001</v>
          </cell>
          <cell r="N298">
            <v>41.612000000000002</v>
          </cell>
          <cell r="O298">
            <v>94.903999999999996</v>
          </cell>
          <cell r="P298">
            <v>38.564</v>
          </cell>
          <cell r="Q298">
            <v>36.852000000000004</v>
          </cell>
          <cell r="R298">
            <v>502.31950000000006</v>
          </cell>
          <cell r="U298" t="str">
            <v>QAV10</v>
          </cell>
          <cell r="V298" t="str">
            <v>FGP Corp (San Lorenzo 500Mw)</v>
          </cell>
          <cell r="Z298">
            <v>0</v>
          </cell>
          <cell r="AA298">
            <v>0</v>
          </cell>
          <cell r="AB298">
            <v>0</v>
          </cell>
          <cell r="AC298">
            <v>0</v>
          </cell>
          <cell r="AD298">
            <v>0</v>
          </cell>
          <cell r="AE298">
            <v>206.21950000000001</v>
          </cell>
          <cell r="AF298">
            <v>237.54350000000002</v>
          </cell>
          <cell r="AG298">
            <v>290.38750000000005</v>
          </cell>
          <cell r="AH298">
            <v>331.99950000000007</v>
          </cell>
          <cell r="AI298">
            <v>426.90350000000007</v>
          </cell>
          <cell r="AJ298">
            <v>465.46750000000009</v>
          </cell>
          <cell r="AK298">
            <v>502.31950000000006</v>
          </cell>
        </row>
        <row r="299">
          <cell r="A299" t="str">
            <v>QAV7</v>
          </cell>
          <cell r="B299" t="str">
            <v>FGP Corp 100Mw</v>
          </cell>
          <cell r="F299">
            <v>0</v>
          </cell>
          <cell r="G299">
            <v>0</v>
          </cell>
          <cell r="H299">
            <v>0</v>
          </cell>
          <cell r="I299">
            <v>0</v>
          </cell>
          <cell r="J299">
            <v>0</v>
          </cell>
          <cell r="K299">
            <v>446.95</v>
          </cell>
          <cell r="L299">
            <v>59.804000000000002</v>
          </cell>
          <cell r="M299">
            <v>99.244</v>
          </cell>
          <cell r="N299">
            <v>77.771999999999991</v>
          </cell>
          <cell r="O299">
            <v>183.22399999999999</v>
          </cell>
          <cell r="P299">
            <v>71.524000000000001</v>
          </cell>
          <cell r="Q299">
            <v>68.532000000000011</v>
          </cell>
          <cell r="R299">
            <v>1007.05</v>
          </cell>
          <cell r="U299" t="str">
            <v>QAV7</v>
          </cell>
          <cell r="V299" t="str">
            <v>FGP Corp 100Mw</v>
          </cell>
          <cell r="Z299">
            <v>0</v>
          </cell>
          <cell r="AA299">
            <v>0</v>
          </cell>
          <cell r="AB299">
            <v>0</v>
          </cell>
          <cell r="AC299">
            <v>0</v>
          </cell>
          <cell r="AD299">
            <v>0</v>
          </cell>
          <cell r="AE299">
            <v>446.95</v>
          </cell>
          <cell r="AF299">
            <v>506.75400000000002</v>
          </cell>
          <cell r="AG299">
            <v>605.99800000000005</v>
          </cell>
          <cell r="AH299">
            <v>683.77</v>
          </cell>
          <cell r="AI299">
            <v>866.99399999999991</v>
          </cell>
          <cell r="AJ299">
            <v>938.51799999999992</v>
          </cell>
          <cell r="AK299">
            <v>1007.05</v>
          </cell>
        </row>
        <row r="300">
          <cell r="A300" t="str">
            <v>QAPSC</v>
          </cell>
          <cell r="B300" t="str">
            <v>Supply Chain</v>
          </cell>
          <cell r="F300">
            <v>0</v>
          </cell>
          <cell r="G300">
            <v>0</v>
          </cell>
          <cell r="H300">
            <v>0</v>
          </cell>
          <cell r="I300">
            <v>0</v>
          </cell>
          <cell r="J300">
            <v>0</v>
          </cell>
          <cell r="K300">
            <v>91</v>
          </cell>
          <cell r="L300">
            <v>14.666666666666666</v>
          </cell>
          <cell r="M300">
            <v>14.666666666666666</v>
          </cell>
          <cell r="N300">
            <v>14.666666666666666</v>
          </cell>
          <cell r="O300">
            <v>14.666666666666666</v>
          </cell>
          <cell r="P300">
            <v>14.666666666666666</v>
          </cell>
          <cell r="Q300">
            <v>14.666666666666666</v>
          </cell>
          <cell r="R300">
            <v>178.99999999999997</v>
          </cell>
          <cell r="U300" t="str">
            <v>QAPSC</v>
          </cell>
          <cell r="V300" t="str">
            <v>Supply Chain</v>
          </cell>
          <cell r="Z300">
            <v>0</v>
          </cell>
          <cell r="AA300">
            <v>0</v>
          </cell>
          <cell r="AB300">
            <v>0</v>
          </cell>
          <cell r="AC300">
            <v>0</v>
          </cell>
          <cell r="AD300">
            <v>0</v>
          </cell>
          <cell r="AE300">
            <v>91</v>
          </cell>
          <cell r="AF300">
            <v>105.66666666666667</v>
          </cell>
          <cell r="AG300">
            <v>120.33333333333334</v>
          </cell>
          <cell r="AH300">
            <v>135</v>
          </cell>
          <cell r="AI300">
            <v>149.66666666666666</v>
          </cell>
          <cell r="AJ300">
            <v>164.33333333333331</v>
          </cell>
          <cell r="AK300">
            <v>178.99999999999997</v>
          </cell>
        </row>
        <row r="301">
          <cell r="A301" t="str">
            <v>AD22</v>
          </cell>
          <cell r="B301" t="str">
            <v>MSU</v>
          </cell>
          <cell r="F301">
            <v>0</v>
          </cell>
          <cell r="G301">
            <v>0</v>
          </cell>
          <cell r="H301">
            <v>0</v>
          </cell>
          <cell r="I301">
            <v>0</v>
          </cell>
          <cell r="J301">
            <v>0</v>
          </cell>
          <cell r="K301">
            <v>112.5</v>
          </cell>
          <cell r="L301">
            <v>23.583333333333332</v>
          </cell>
          <cell r="M301">
            <v>23.583333333333332</v>
          </cell>
          <cell r="N301">
            <v>23.583333333333332</v>
          </cell>
          <cell r="O301">
            <v>23.583333333333332</v>
          </cell>
          <cell r="P301">
            <v>23.583333333333332</v>
          </cell>
          <cell r="Q301">
            <v>23.583333333333332</v>
          </cell>
          <cell r="R301">
            <v>254.00000000000006</v>
          </cell>
          <cell r="U301" t="str">
            <v>AD22</v>
          </cell>
          <cell r="V301" t="str">
            <v>MSU</v>
          </cell>
          <cell r="Z301">
            <v>0</v>
          </cell>
          <cell r="AA301">
            <v>0</v>
          </cell>
          <cell r="AB301">
            <v>0</v>
          </cell>
          <cell r="AC301">
            <v>0</v>
          </cell>
          <cell r="AD301">
            <v>0</v>
          </cell>
          <cell r="AE301">
            <v>112.5</v>
          </cell>
          <cell r="AF301">
            <v>136.08333333333334</v>
          </cell>
          <cell r="AG301">
            <v>159.66666666666669</v>
          </cell>
          <cell r="AH301">
            <v>183.25000000000003</v>
          </cell>
          <cell r="AI301">
            <v>206.83333333333337</v>
          </cell>
          <cell r="AJ301">
            <v>230.41666666666671</v>
          </cell>
          <cell r="AK301">
            <v>254.00000000000006</v>
          </cell>
        </row>
        <row r="302">
          <cell r="R302">
            <v>0</v>
          </cell>
          <cell r="U302">
            <v>0</v>
          </cell>
          <cell r="V302">
            <v>0</v>
          </cell>
          <cell r="Z302">
            <v>0</v>
          </cell>
          <cell r="AA302">
            <v>0</v>
          </cell>
          <cell r="AB302">
            <v>0</v>
          </cell>
          <cell r="AC302">
            <v>0</v>
          </cell>
          <cell r="AD302">
            <v>0</v>
          </cell>
          <cell r="AE302">
            <v>0</v>
          </cell>
          <cell r="AF302">
            <v>0</v>
          </cell>
          <cell r="AG302">
            <v>0</v>
          </cell>
          <cell r="AH302">
            <v>0</v>
          </cell>
          <cell r="AI302">
            <v>0</v>
          </cell>
          <cell r="AJ302">
            <v>0</v>
          </cell>
          <cell r="AK302">
            <v>0</v>
          </cell>
        </row>
        <row r="303">
          <cell r="B303" t="str">
            <v>Total</v>
          </cell>
          <cell r="F303">
            <v>0</v>
          </cell>
          <cell r="G303">
            <v>0</v>
          </cell>
          <cell r="H303">
            <v>0</v>
          </cell>
          <cell r="I303">
            <v>0</v>
          </cell>
          <cell r="J303">
            <v>0</v>
          </cell>
          <cell r="K303">
            <v>856.66949999999997</v>
          </cell>
          <cell r="L303">
            <v>129.37800000000001</v>
          </cell>
          <cell r="M303">
            <v>190.33799999999999</v>
          </cell>
          <cell r="N303">
            <v>157.63399999999999</v>
          </cell>
          <cell r="O303">
            <v>316.37799999999999</v>
          </cell>
          <cell r="P303">
            <v>148.33799999999999</v>
          </cell>
          <cell r="Q303">
            <v>143.63400000000001</v>
          </cell>
          <cell r="R303">
            <v>1942.3695</v>
          </cell>
          <cell r="U303">
            <v>0</v>
          </cell>
          <cell r="V303" t="str">
            <v>Total</v>
          </cell>
          <cell r="Z303">
            <v>0</v>
          </cell>
          <cell r="AA303">
            <v>0</v>
          </cell>
          <cell r="AB303">
            <v>0</v>
          </cell>
          <cell r="AC303">
            <v>0</v>
          </cell>
          <cell r="AD303">
            <v>0</v>
          </cell>
          <cell r="AE303">
            <v>856.66949999999997</v>
          </cell>
          <cell r="AF303">
            <v>986.04750000000001</v>
          </cell>
          <cell r="AG303">
            <v>1176.3855000000001</v>
          </cell>
          <cell r="AH303">
            <v>1334.0195000000001</v>
          </cell>
          <cell r="AI303">
            <v>1650.3975</v>
          </cell>
          <cell r="AJ303">
            <v>1798.7355</v>
          </cell>
          <cell r="AK303">
            <v>1942.3695</v>
          </cell>
        </row>
        <row r="304">
          <cell r="R304">
            <v>0</v>
          </cell>
          <cell r="U304">
            <v>0</v>
          </cell>
          <cell r="V304">
            <v>0</v>
          </cell>
          <cell r="Z304">
            <v>0</v>
          </cell>
          <cell r="AA304">
            <v>0</v>
          </cell>
          <cell r="AB304">
            <v>0</v>
          </cell>
          <cell r="AC304">
            <v>0</v>
          </cell>
          <cell r="AD304">
            <v>0</v>
          </cell>
          <cell r="AE304">
            <v>0</v>
          </cell>
          <cell r="AF304">
            <v>0</v>
          </cell>
          <cell r="AG304">
            <v>0</v>
          </cell>
          <cell r="AH304">
            <v>0</v>
          </cell>
          <cell r="AI304">
            <v>0</v>
          </cell>
          <cell r="AJ304">
            <v>0</v>
          </cell>
          <cell r="AK304">
            <v>0</v>
          </cell>
        </row>
        <row r="305">
          <cell r="A305" t="str">
            <v>Southern Cone</v>
          </cell>
          <cell r="R305">
            <v>0</v>
          </cell>
          <cell r="U305" t="str">
            <v>Southern Cone</v>
          </cell>
          <cell r="V305">
            <v>0</v>
          </cell>
          <cell r="Z305">
            <v>0</v>
          </cell>
          <cell r="AA305">
            <v>0</v>
          </cell>
          <cell r="AB305">
            <v>0</v>
          </cell>
          <cell r="AC305">
            <v>0</v>
          </cell>
          <cell r="AD305">
            <v>0</v>
          </cell>
          <cell r="AE305">
            <v>0</v>
          </cell>
          <cell r="AF305">
            <v>0</v>
          </cell>
          <cell r="AG305">
            <v>0</v>
          </cell>
          <cell r="AH305">
            <v>0</v>
          </cell>
          <cell r="AI305">
            <v>0</v>
          </cell>
          <cell r="AJ305">
            <v>0</v>
          </cell>
          <cell r="AK305">
            <v>0</v>
          </cell>
        </row>
        <row r="306">
          <cell r="A306" t="str">
            <v>QAVIN</v>
          </cell>
          <cell r="B306" t="str">
            <v>Vintage</v>
          </cell>
          <cell r="F306">
            <v>0</v>
          </cell>
          <cell r="G306">
            <v>0</v>
          </cell>
          <cell r="H306">
            <v>0</v>
          </cell>
          <cell r="I306">
            <v>0</v>
          </cell>
          <cell r="J306">
            <v>0</v>
          </cell>
          <cell r="K306">
            <v>12.000000000000002</v>
          </cell>
          <cell r="L306">
            <v>0</v>
          </cell>
          <cell r="M306">
            <v>50.730000000000011</v>
          </cell>
          <cell r="N306">
            <v>65.040000000000006</v>
          </cell>
          <cell r="O306">
            <v>69.040000000000006</v>
          </cell>
          <cell r="P306">
            <v>65.040000000000006</v>
          </cell>
          <cell r="Q306">
            <v>69.640000000000015</v>
          </cell>
          <cell r="R306">
            <v>331.49</v>
          </cell>
          <cell r="U306" t="str">
            <v>QAVIN</v>
          </cell>
          <cell r="V306" t="str">
            <v>Vintage</v>
          </cell>
          <cell r="Z306">
            <v>0</v>
          </cell>
          <cell r="AA306">
            <v>0</v>
          </cell>
          <cell r="AB306">
            <v>0</v>
          </cell>
          <cell r="AC306">
            <v>0</v>
          </cell>
          <cell r="AD306">
            <v>0</v>
          </cell>
          <cell r="AE306">
            <v>12.000000000000002</v>
          </cell>
          <cell r="AF306">
            <v>12.000000000000002</v>
          </cell>
          <cell r="AG306">
            <v>62.730000000000011</v>
          </cell>
          <cell r="AH306">
            <v>127.77000000000001</v>
          </cell>
          <cell r="AI306">
            <v>196.81</v>
          </cell>
          <cell r="AJ306">
            <v>261.85000000000002</v>
          </cell>
          <cell r="AK306">
            <v>331.49</v>
          </cell>
        </row>
        <row r="307">
          <cell r="A307" t="str">
            <v>ZAD4</v>
          </cell>
          <cell r="B307" t="str">
            <v>Southern Cross  - Shareholder Monitoring</v>
          </cell>
          <cell r="F307">
            <v>0</v>
          </cell>
          <cell r="G307">
            <v>0</v>
          </cell>
          <cell r="H307">
            <v>0</v>
          </cell>
          <cell r="I307">
            <v>0</v>
          </cell>
          <cell r="J307">
            <v>0</v>
          </cell>
          <cell r="K307">
            <v>185.67296551724141</v>
          </cell>
          <cell r="L307">
            <v>40.09302068965517</v>
          </cell>
          <cell r="M307">
            <v>54.677704894408592</v>
          </cell>
          <cell r="N307">
            <v>56.077758657849458</v>
          </cell>
          <cell r="O307">
            <v>52.682839303010759</v>
          </cell>
          <cell r="P307">
            <v>52.840446829892471</v>
          </cell>
          <cell r="Q307">
            <v>56.699532851397848</v>
          </cell>
          <cell r="R307">
            <v>498.74426874345573</v>
          </cell>
          <cell r="U307" t="str">
            <v>ZAD4</v>
          </cell>
          <cell r="V307" t="str">
            <v>Southern Cross  - Shareholder Monitoring</v>
          </cell>
          <cell r="Z307">
            <v>0</v>
          </cell>
          <cell r="AA307">
            <v>0</v>
          </cell>
          <cell r="AB307">
            <v>0</v>
          </cell>
          <cell r="AC307">
            <v>0</v>
          </cell>
          <cell r="AD307">
            <v>0</v>
          </cell>
          <cell r="AE307">
            <v>185.67296551724141</v>
          </cell>
          <cell r="AF307">
            <v>225.76598620689657</v>
          </cell>
          <cell r="AG307">
            <v>280.44369110130515</v>
          </cell>
          <cell r="AH307">
            <v>336.52144975915462</v>
          </cell>
          <cell r="AI307">
            <v>389.2042890621654</v>
          </cell>
          <cell r="AJ307">
            <v>442.04473589205787</v>
          </cell>
          <cell r="AK307">
            <v>498.74426874345573</v>
          </cell>
        </row>
        <row r="308">
          <cell r="A308" t="str">
            <v>ZAF1</v>
          </cell>
          <cell r="B308" t="str">
            <v>SC Link SH Monitoring</v>
          </cell>
          <cell r="F308">
            <v>0</v>
          </cell>
          <cell r="G308">
            <v>0</v>
          </cell>
          <cell r="H308">
            <v>0</v>
          </cell>
          <cell r="I308">
            <v>0</v>
          </cell>
          <cell r="J308">
            <v>0</v>
          </cell>
          <cell r="K308">
            <v>113.65</v>
          </cell>
          <cell r="L308">
            <v>16.3965</v>
          </cell>
          <cell r="M308">
            <v>25.71125</v>
          </cell>
          <cell r="N308">
            <v>25.332083333333333</v>
          </cell>
          <cell r="O308">
            <v>25.900833333333338</v>
          </cell>
          <cell r="P308">
            <v>24.57375</v>
          </cell>
          <cell r="Q308">
            <v>30.019583333333337</v>
          </cell>
          <cell r="R308">
            <v>261.584</v>
          </cell>
          <cell r="U308" t="str">
            <v>ZAF1</v>
          </cell>
          <cell r="V308" t="str">
            <v>SC Link SH Monitoring</v>
          </cell>
          <cell r="Z308">
            <v>0</v>
          </cell>
          <cell r="AA308">
            <v>0</v>
          </cell>
          <cell r="AB308">
            <v>0</v>
          </cell>
          <cell r="AC308">
            <v>0</v>
          </cell>
          <cell r="AD308">
            <v>0</v>
          </cell>
          <cell r="AE308">
            <v>113.65</v>
          </cell>
          <cell r="AF308">
            <v>130.04650000000001</v>
          </cell>
          <cell r="AG308">
            <v>155.75775000000002</v>
          </cell>
          <cell r="AH308">
            <v>181.08983333333336</v>
          </cell>
          <cell r="AI308">
            <v>206.9906666666667</v>
          </cell>
          <cell r="AJ308">
            <v>231.56441666666669</v>
          </cell>
          <cell r="AK308">
            <v>261.584</v>
          </cell>
        </row>
        <row r="309">
          <cell r="A309" t="str">
            <v>ZAF2</v>
          </cell>
          <cell r="B309" t="str">
            <v>SC Link Rechargeable</v>
          </cell>
          <cell r="F309">
            <v>0</v>
          </cell>
          <cell r="G309">
            <v>0</v>
          </cell>
          <cell r="H309">
            <v>0</v>
          </cell>
          <cell r="I309">
            <v>0</v>
          </cell>
          <cell r="J309">
            <v>0</v>
          </cell>
          <cell r="K309">
            <v>56.79999999999999</v>
          </cell>
          <cell r="L309">
            <v>16.648</v>
          </cell>
          <cell r="M309">
            <v>11.747499999999999</v>
          </cell>
          <cell r="N309">
            <v>11.339166666666666</v>
          </cell>
          <cell r="O309">
            <v>11.951666666666664</v>
          </cell>
          <cell r="P309">
            <v>10.522499999999999</v>
          </cell>
          <cell r="Q309">
            <v>17.464166666666664</v>
          </cell>
          <cell r="R309">
            <v>136.47299999999998</v>
          </cell>
          <cell r="U309" t="str">
            <v>ZAF2</v>
          </cell>
          <cell r="V309" t="str">
            <v>SC Link Rechargeable</v>
          </cell>
          <cell r="Z309">
            <v>0</v>
          </cell>
          <cell r="AA309">
            <v>0</v>
          </cell>
          <cell r="AB309">
            <v>0</v>
          </cell>
          <cell r="AC309">
            <v>0</v>
          </cell>
          <cell r="AD309">
            <v>0</v>
          </cell>
          <cell r="AE309">
            <v>56.79999999999999</v>
          </cell>
          <cell r="AF309">
            <v>73.447999999999993</v>
          </cell>
          <cell r="AG309">
            <v>85.195499999999996</v>
          </cell>
          <cell r="AH309">
            <v>96.534666666666666</v>
          </cell>
          <cell r="AI309">
            <v>108.48633333333333</v>
          </cell>
          <cell r="AJ309">
            <v>119.00883333333333</v>
          </cell>
          <cell r="AK309">
            <v>136.47299999999998</v>
          </cell>
        </row>
        <row r="310">
          <cell r="A310" t="str">
            <v>QAGMR</v>
          </cell>
          <cell r="B310" t="str">
            <v>GASA Metrogas Restructuring</v>
          </cell>
          <cell r="F310">
            <v>0</v>
          </cell>
          <cell r="G310">
            <v>0</v>
          </cell>
          <cell r="H310">
            <v>0</v>
          </cell>
          <cell r="I310">
            <v>0</v>
          </cell>
          <cell r="J310">
            <v>0</v>
          </cell>
          <cell r="K310">
            <v>43</v>
          </cell>
          <cell r="L310">
            <v>0</v>
          </cell>
          <cell r="M310">
            <v>61</v>
          </cell>
          <cell r="N310">
            <v>63</v>
          </cell>
          <cell r="O310">
            <v>63</v>
          </cell>
          <cell r="P310">
            <v>63</v>
          </cell>
          <cell r="Q310">
            <v>64</v>
          </cell>
          <cell r="R310">
            <v>357</v>
          </cell>
          <cell r="U310" t="str">
            <v>QAGMR</v>
          </cell>
          <cell r="V310" t="str">
            <v>GASA Metrogas Restructuring</v>
          </cell>
          <cell r="Z310">
            <v>0</v>
          </cell>
          <cell r="AA310">
            <v>0</v>
          </cell>
          <cell r="AB310">
            <v>0</v>
          </cell>
          <cell r="AC310">
            <v>0</v>
          </cell>
          <cell r="AD310">
            <v>0</v>
          </cell>
          <cell r="AE310">
            <v>43</v>
          </cell>
          <cell r="AF310">
            <v>43</v>
          </cell>
          <cell r="AG310">
            <v>104</v>
          </cell>
          <cell r="AH310">
            <v>167</v>
          </cell>
          <cell r="AI310">
            <v>230</v>
          </cell>
          <cell r="AJ310">
            <v>293</v>
          </cell>
          <cell r="AK310">
            <v>357</v>
          </cell>
        </row>
        <row r="311">
          <cell r="A311" t="str">
            <v>QAGMSM</v>
          </cell>
          <cell r="B311" t="str">
            <v>GASA Metrogas Shareholder Monitoring</v>
          </cell>
          <cell r="F311">
            <v>0</v>
          </cell>
          <cell r="G311">
            <v>0</v>
          </cell>
          <cell r="H311">
            <v>0</v>
          </cell>
          <cell r="I311">
            <v>0</v>
          </cell>
          <cell r="J311">
            <v>0</v>
          </cell>
          <cell r="K311">
            <v>103.23</v>
          </cell>
          <cell r="L311">
            <v>24</v>
          </cell>
          <cell r="M311">
            <v>35</v>
          </cell>
          <cell r="N311">
            <v>34</v>
          </cell>
          <cell r="O311">
            <v>32</v>
          </cell>
          <cell r="P311">
            <v>29</v>
          </cell>
          <cell r="Q311">
            <v>44</v>
          </cell>
          <cell r="R311">
            <v>301.23</v>
          </cell>
          <cell r="U311" t="str">
            <v>QAGMSM</v>
          </cell>
          <cell r="V311" t="str">
            <v>GASA Metrogas Shareholder Monitoring</v>
          </cell>
          <cell r="Z311">
            <v>0</v>
          </cell>
          <cell r="AA311">
            <v>0</v>
          </cell>
          <cell r="AB311">
            <v>0</v>
          </cell>
          <cell r="AC311">
            <v>0</v>
          </cell>
          <cell r="AD311">
            <v>0</v>
          </cell>
          <cell r="AE311">
            <v>103.23</v>
          </cell>
          <cell r="AF311">
            <v>127.23</v>
          </cell>
          <cell r="AG311">
            <v>162.23000000000002</v>
          </cell>
          <cell r="AH311">
            <v>196.23000000000002</v>
          </cell>
          <cell r="AI311">
            <v>228.23000000000002</v>
          </cell>
          <cell r="AJ311">
            <v>257.23</v>
          </cell>
          <cell r="AK311">
            <v>301.23</v>
          </cell>
        </row>
        <row r="312">
          <cell r="A312" t="str">
            <v>QACSM</v>
          </cell>
          <cell r="B312" t="str">
            <v>Comgas Shareholder Monitoring</v>
          </cell>
          <cell r="F312">
            <v>0</v>
          </cell>
          <cell r="G312">
            <v>0</v>
          </cell>
          <cell r="H312">
            <v>0</v>
          </cell>
          <cell r="I312">
            <v>0</v>
          </cell>
          <cell r="J312">
            <v>0</v>
          </cell>
          <cell r="K312">
            <v>186.26</v>
          </cell>
          <cell r="L312">
            <v>50.94</v>
          </cell>
          <cell r="M312">
            <v>23.5</v>
          </cell>
          <cell r="N312">
            <v>17.2</v>
          </cell>
          <cell r="O312">
            <v>11.5</v>
          </cell>
          <cell r="P312">
            <v>12.4</v>
          </cell>
          <cell r="Q312">
            <v>12.2</v>
          </cell>
          <cell r="R312">
            <v>313.99999999999994</v>
          </cell>
          <cell r="U312" t="str">
            <v>QACSM</v>
          </cell>
          <cell r="V312" t="str">
            <v>Comgas Shareholder Monitoring</v>
          </cell>
          <cell r="Z312">
            <v>0</v>
          </cell>
          <cell r="AA312">
            <v>0</v>
          </cell>
          <cell r="AB312">
            <v>0</v>
          </cell>
          <cell r="AC312">
            <v>0</v>
          </cell>
          <cell r="AD312">
            <v>0</v>
          </cell>
          <cell r="AE312">
            <v>186.26</v>
          </cell>
          <cell r="AF312">
            <v>237.2</v>
          </cell>
          <cell r="AG312">
            <v>260.7</v>
          </cell>
          <cell r="AH312">
            <v>277.89999999999998</v>
          </cell>
          <cell r="AI312">
            <v>289.39999999999998</v>
          </cell>
          <cell r="AJ312">
            <v>301.79999999999995</v>
          </cell>
          <cell r="AK312">
            <v>313.99999999999994</v>
          </cell>
        </row>
        <row r="313">
          <cell r="A313" t="str">
            <v>MH27</v>
          </cell>
          <cell r="B313" t="str">
            <v>Recharge -Share Monitoring</v>
          </cell>
          <cell r="F313">
            <v>0</v>
          </cell>
          <cell r="G313">
            <v>0</v>
          </cell>
          <cell r="H313">
            <v>0</v>
          </cell>
          <cell r="I313">
            <v>0</v>
          </cell>
          <cell r="J313">
            <v>0</v>
          </cell>
          <cell r="K313">
            <v>-289.49</v>
          </cell>
          <cell r="L313">
            <v>-74.94</v>
          </cell>
          <cell r="M313">
            <v>-58.5</v>
          </cell>
          <cell r="N313">
            <v>-51.2</v>
          </cell>
          <cell r="O313">
            <v>-43.5</v>
          </cell>
          <cell r="P313">
            <v>-41.4</v>
          </cell>
          <cell r="Q313">
            <v>-56.2</v>
          </cell>
          <cell r="R313">
            <v>-615.23</v>
          </cell>
          <cell r="U313" t="str">
            <v>MH27</v>
          </cell>
          <cell r="V313" t="str">
            <v>Recharge -Share Monitoring</v>
          </cell>
          <cell r="Z313">
            <v>0</v>
          </cell>
          <cell r="AA313">
            <v>0</v>
          </cell>
          <cell r="AB313">
            <v>0</v>
          </cell>
          <cell r="AC313">
            <v>0</v>
          </cell>
          <cell r="AD313">
            <v>0</v>
          </cell>
          <cell r="AE313">
            <v>-289.49</v>
          </cell>
          <cell r="AF313">
            <v>-364.43</v>
          </cell>
          <cell r="AG313">
            <v>-422.93</v>
          </cell>
          <cell r="AH313">
            <v>-474.13</v>
          </cell>
          <cell r="AI313">
            <v>-517.63</v>
          </cell>
          <cell r="AJ313">
            <v>-559.03</v>
          </cell>
          <cell r="AK313">
            <v>-615.23</v>
          </cell>
        </row>
        <row r="314">
          <cell r="A314" t="str">
            <v>ZAD7</v>
          </cell>
          <cell r="B314" t="str">
            <v>Shipco - Shareholder Monitoring</v>
          </cell>
          <cell r="F314">
            <v>0</v>
          </cell>
          <cell r="G314">
            <v>0</v>
          </cell>
          <cell r="H314">
            <v>0</v>
          </cell>
          <cell r="I314">
            <v>0</v>
          </cell>
          <cell r="J314">
            <v>0</v>
          </cell>
          <cell r="K314">
            <v>96</v>
          </cell>
          <cell r="L314">
            <v>5.21</v>
          </cell>
          <cell r="M314">
            <v>52.498249999999999</v>
          </cell>
          <cell r="N314">
            <v>51.53575</v>
          </cell>
          <cell r="O314">
            <v>52.979500000000002</v>
          </cell>
          <cell r="P314">
            <v>49.610749999999996</v>
          </cell>
          <cell r="Q314">
            <v>65.173249999999996</v>
          </cell>
          <cell r="R314">
            <v>373.00749999999999</v>
          </cell>
          <cell r="U314" t="str">
            <v>ZAD7</v>
          </cell>
          <cell r="V314" t="str">
            <v>Shipco - Shareholder Monitoring</v>
          </cell>
          <cell r="Z314">
            <v>0</v>
          </cell>
          <cell r="AA314">
            <v>0</v>
          </cell>
          <cell r="AB314">
            <v>0</v>
          </cell>
          <cell r="AC314">
            <v>0</v>
          </cell>
          <cell r="AD314">
            <v>0</v>
          </cell>
          <cell r="AE314">
            <v>96</v>
          </cell>
          <cell r="AF314">
            <v>101.21</v>
          </cell>
          <cell r="AG314">
            <v>153.70824999999999</v>
          </cell>
          <cell r="AH314">
            <v>205.244</v>
          </cell>
          <cell r="AI314">
            <v>258.2235</v>
          </cell>
          <cell r="AJ314">
            <v>307.83425</v>
          </cell>
          <cell r="AK314">
            <v>373.00749999999999</v>
          </cell>
        </row>
        <row r="315">
          <cell r="A315" t="str">
            <v>QAS7</v>
          </cell>
          <cell r="B315" t="str">
            <v>Bolivia Brazil Pipeline</v>
          </cell>
          <cell r="F315">
            <v>0</v>
          </cell>
          <cell r="G315">
            <v>0</v>
          </cell>
          <cell r="H315">
            <v>0</v>
          </cell>
          <cell r="I315">
            <v>0</v>
          </cell>
          <cell r="J315">
            <v>0</v>
          </cell>
          <cell r="K315">
            <v>89.875</v>
          </cell>
          <cell r="L315">
            <v>34</v>
          </cell>
          <cell r="M315">
            <v>-0.5</v>
          </cell>
          <cell r="N315">
            <v>15</v>
          </cell>
          <cell r="O315">
            <v>13.5</v>
          </cell>
          <cell r="P315">
            <v>11</v>
          </cell>
          <cell r="Q315">
            <v>12.5</v>
          </cell>
          <cell r="R315">
            <v>175.375</v>
          </cell>
          <cell r="U315" t="str">
            <v>QAS7</v>
          </cell>
          <cell r="V315" t="str">
            <v>Bolivia Brazil Pipeline</v>
          </cell>
          <cell r="Z315">
            <v>0</v>
          </cell>
          <cell r="AA315">
            <v>0</v>
          </cell>
          <cell r="AB315">
            <v>0</v>
          </cell>
          <cell r="AC315">
            <v>0</v>
          </cell>
          <cell r="AD315">
            <v>0</v>
          </cell>
          <cell r="AE315">
            <v>89.875</v>
          </cell>
          <cell r="AF315">
            <v>123.875</v>
          </cell>
          <cell r="AG315">
            <v>123.375</v>
          </cell>
          <cell r="AH315">
            <v>138.375</v>
          </cell>
          <cell r="AI315">
            <v>151.875</v>
          </cell>
          <cell r="AJ315">
            <v>162.875</v>
          </cell>
          <cell r="AK315">
            <v>175.375</v>
          </cell>
        </row>
        <row r="316">
          <cell r="A316" t="str">
            <v>QASSC</v>
          </cell>
          <cell r="B316" t="str">
            <v>Supply Chain</v>
          </cell>
          <cell r="F316">
            <v>0</v>
          </cell>
          <cell r="G316">
            <v>0</v>
          </cell>
          <cell r="H316">
            <v>0</v>
          </cell>
          <cell r="I316">
            <v>0</v>
          </cell>
          <cell r="J316">
            <v>0</v>
          </cell>
          <cell r="K316">
            <v>44</v>
          </cell>
          <cell r="L316">
            <v>2.75</v>
          </cell>
          <cell r="M316">
            <v>2.75</v>
          </cell>
          <cell r="N316">
            <v>2.75</v>
          </cell>
          <cell r="O316">
            <v>2.75</v>
          </cell>
          <cell r="P316">
            <v>2.75</v>
          </cell>
          <cell r="Q316">
            <v>2.75</v>
          </cell>
          <cell r="R316">
            <v>60.5</v>
          </cell>
          <cell r="U316" t="str">
            <v>QASSC</v>
          </cell>
          <cell r="V316" t="str">
            <v>Supply Chain</v>
          </cell>
          <cell r="Z316">
            <v>0</v>
          </cell>
          <cell r="AA316">
            <v>0</v>
          </cell>
          <cell r="AB316">
            <v>0</v>
          </cell>
          <cell r="AC316">
            <v>0</v>
          </cell>
          <cell r="AD316">
            <v>0</v>
          </cell>
          <cell r="AE316">
            <v>44</v>
          </cell>
          <cell r="AF316">
            <v>46.75</v>
          </cell>
          <cell r="AG316">
            <v>49.5</v>
          </cell>
          <cell r="AH316">
            <v>52.25</v>
          </cell>
          <cell r="AI316">
            <v>55</v>
          </cell>
          <cell r="AJ316">
            <v>57.75</v>
          </cell>
          <cell r="AK316">
            <v>60.5</v>
          </cell>
        </row>
        <row r="317">
          <cell r="A317" t="str">
            <v>QASMSU</v>
          </cell>
          <cell r="B317" t="str">
            <v>MSU</v>
          </cell>
          <cell r="F317">
            <v>0</v>
          </cell>
          <cell r="G317">
            <v>0</v>
          </cell>
          <cell r="H317">
            <v>0</v>
          </cell>
          <cell r="I317">
            <v>0</v>
          </cell>
          <cell r="J317">
            <v>0</v>
          </cell>
          <cell r="K317">
            <v>294.60000000000002</v>
          </cell>
          <cell r="L317">
            <v>50</v>
          </cell>
          <cell r="M317">
            <v>50</v>
          </cell>
          <cell r="N317">
            <v>50</v>
          </cell>
          <cell r="O317">
            <v>50</v>
          </cell>
          <cell r="P317">
            <v>50</v>
          </cell>
          <cell r="Q317">
            <v>50</v>
          </cell>
          <cell r="R317">
            <v>594.6</v>
          </cell>
          <cell r="U317" t="str">
            <v>QASMSU</v>
          </cell>
          <cell r="V317" t="str">
            <v>MSU</v>
          </cell>
          <cell r="Z317">
            <v>0</v>
          </cell>
          <cell r="AA317">
            <v>0</v>
          </cell>
          <cell r="AB317">
            <v>0</v>
          </cell>
          <cell r="AC317">
            <v>0</v>
          </cell>
          <cell r="AD317">
            <v>0</v>
          </cell>
          <cell r="AE317">
            <v>294.60000000000002</v>
          </cell>
          <cell r="AF317">
            <v>344.6</v>
          </cell>
          <cell r="AG317">
            <v>394.6</v>
          </cell>
          <cell r="AH317">
            <v>444.6</v>
          </cell>
          <cell r="AI317">
            <v>494.6</v>
          </cell>
          <cell r="AJ317">
            <v>544.6</v>
          </cell>
          <cell r="AK317">
            <v>594.6</v>
          </cell>
        </row>
        <row r="318">
          <cell r="A318" t="str">
            <v>AD25</v>
          </cell>
          <cell r="B318" t="str">
            <v>Admin</v>
          </cell>
          <cell r="F318">
            <v>0</v>
          </cell>
          <cell r="G318">
            <v>0</v>
          </cell>
          <cell r="H318">
            <v>0</v>
          </cell>
          <cell r="I318">
            <v>0</v>
          </cell>
          <cell r="J318">
            <v>0</v>
          </cell>
          <cell r="K318">
            <v>919</v>
          </cell>
          <cell r="L318">
            <v>-200</v>
          </cell>
          <cell r="M318">
            <v>-719</v>
          </cell>
          <cell r="N318">
            <v>0</v>
          </cell>
          <cell r="O318">
            <v>0</v>
          </cell>
          <cell r="P318">
            <v>0</v>
          </cell>
          <cell r="Q318">
            <v>0</v>
          </cell>
          <cell r="R318">
            <v>0</v>
          </cell>
          <cell r="U318" t="str">
            <v>AD25</v>
          </cell>
          <cell r="V318" t="str">
            <v>Admin</v>
          </cell>
          <cell r="Z318">
            <v>0</v>
          </cell>
          <cell r="AA318">
            <v>0</v>
          </cell>
          <cell r="AB318">
            <v>0</v>
          </cell>
          <cell r="AC318">
            <v>0</v>
          </cell>
          <cell r="AD318">
            <v>0</v>
          </cell>
          <cell r="AE318">
            <v>919</v>
          </cell>
          <cell r="AF318">
            <v>719</v>
          </cell>
          <cell r="AG318">
            <v>0</v>
          </cell>
          <cell r="AH318">
            <v>0</v>
          </cell>
          <cell r="AI318">
            <v>0</v>
          </cell>
          <cell r="AJ318">
            <v>0</v>
          </cell>
          <cell r="AK318">
            <v>0</v>
          </cell>
        </row>
        <row r="319">
          <cell r="R319">
            <v>0</v>
          </cell>
          <cell r="U319">
            <v>0</v>
          </cell>
          <cell r="V319">
            <v>0</v>
          </cell>
          <cell r="Z319">
            <v>0</v>
          </cell>
          <cell r="AA319">
            <v>0</v>
          </cell>
          <cell r="AB319">
            <v>0</v>
          </cell>
          <cell r="AC319">
            <v>0</v>
          </cell>
          <cell r="AD319">
            <v>0</v>
          </cell>
          <cell r="AE319">
            <v>0</v>
          </cell>
          <cell r="AF319">
            <v>0</v>
          </cell>
          <cell r="AG319">
            <v>0</v>
          </cell>
          <cell r="AH319">
            <v>0</v>
          </cell>
          <cell r="AI319">
            <v>0</v>
          </cell>
          <cell r="AJ319">
            <v>0</v>
          </cell>
          <cell r="AK319">
            <v>0</v>
          </cell>
        </row>
        <row r="320">
          <cell r="B320" t="str">
            <v>Total</v>
          </cell>
          <cell r="F320">
            <v>0</v>
          </cell>
          <cell r="G320">
            <v>0</v>
          </cell>
          <cell r="H320">
            <v>0</v>
          </cell>
          <cell r="I320">
            <v>0</v>
          </cell>
          <cell r="J320">
            <v>0</v>
          </cell>
          <cell r="K320">
            <v>1854.5979655172414</v>
          </cell>
          <cell r="L320">
            <v>-34.902479310344859</v>
          </cell>
          <cell r="M320">
            <v>-410.38529510559141</v>
          </cell>
          <cell r="N320">
            <v>340.07475865784949</v>
          </cell>
          <cell r="O320">
            <v>341.80483930301079</v>
          </cell>
          <cell r="P320">
            <v>329.33744682989243</v>
          </cell>
          <cell r="Q320">
            <v>368.24653285139783</v>
          </cell>
          <cell r="R320">
            <v>2788.7737687434555</v>
          </cell>
          <cell r="U320">
            <v>0</v>
          </cell>
          <cell r="V320" t="str">
            <v>Total</v>
          </cell>
          <cell r="Z320">
            <v>0</v>
          </cell>
          <cell r="AA320">
            <v>0</v>
          </cell>
          <cell r="AB320">
            <v>0</v>
          </cell>
          <cell r="AC320">
            <v>0</v>
          </cell>
          <cell r="AD320">
            <v>0</v>
          </cell>
          <cell r="AE320">
            <v>1854.5979655172414</v>
          </cell>
          <cell r="AF320">
            <v>1819.6954862068965</v>
          </cell>
          <cell r="AG320">
            <v>1409.310191101305</v>
          </cell>
          <cell r="AH320">
            <v>1749.3849497591546</v>
          </cell>
          <cell r="AI320">
            <v>2091.1897890621653</v>
          </cell>
          <cell r="AJ320">
            <v>2420.5272358920579</v>
          </cell>
          <cell r="AK320">
            <v>2788.7737687434555</v>
          </cell>
        </row>
        <row r="321">
          <cell r="R321">
            <v>0</v>
          </cell>
          <cell r="U321">
            <v>0</v>
          </cell>
          <cell r="V321">
            <v>0</v>
          </cell>
          <cell r="Z321">
            <v>0</v>
          </cell>
          <cell r="AA321">
            <v>0</v>
          </cell>
          <cell r="AB321">
            <v>0</v>
          </cell>
          <cell r="AC321">
            <v>0</v>
          </cell>
          <cell r="AD321">
            <v>0</v>
          </cell>
          <cell r="AE321">
            <v>0</v>
          </cell>
          <cell r="AF321">
            <v>0</v>
          </cell>
          <cell r="AG321">
            <v>0</v>
          </cell>
          <cell r="AH321">
            <v>0</v>
          </cell>
          <cell r="AI321">
            <v>0</v>
          </cell>
          <cell r="AJ321">
            <v>0</v>
          </cell>
          <cell r="AK321">
            <v>0</v>
          </cell>
        </row>
        <row r="322">
          <cell r="A322" t="str">
            <v>Trinidad</v>
          </cell>
          <cell r="R322">
            <v>0</v>
          </cell>
          <cell r="U322" t="str">
            <v>Trinidad</v>
          </cell>
          <cell r="V322">
            <v>0</v>
          </cell>
          <cell r="Z322">
            <v>0</v>
          </cell>
          <cell r="AA322">
            <v>0</v>
          </cell>
          <cell r="AB322">
            <v>0</v>
          </cell>
          <cell r="AC322">
            <v>0</v>
          </cell>
          <cell r="AD322">
            <v>0</v>
          </cell>
          <cell r="AE322">
            <v>0</v>
          </cell>
          <cell r="AF322">
            <v>0</v>
          </cell>
          <cell r="AG322">
            <v>0</v>
          </cell>
          <cell r="AH322">
            <v>0</v>
          </cell>
          <cell r="AI322">
            <v>0</v>
          </cell>
          <cell r="AJ322">
            <v>0</v>
          </cell>
          <cell r="AK322">
            <v>0</v>
          </cell>
        </row>
        <row r="323">
          <cell r="A323" t="str">
            <v>ZAD1</v>
          </cell>
          <cell r="B323" t="str">
            <v>Train I</v>
          </cell>
          <cell r="F323">
            <v>0</v>
          </cell>
          <cell r="G323">
            <v>0</v>
          </cell>
          <cell r="H323">
            <v>0</v>
          </cell>
          <cell r="I323">
            <v>0</v>
          </cell>
          <cell r="J323">
            <v>0</v>
          </cell>
          <cell r="K323">
            <v>161.74355096527779</v>
          </cell>
          <cell r="L323">
            <v>28.151</v>
          </cell>
          <cell r="M323">
            <v>25.263999999999999</v>
          </cell>
          <cell r="N323">
            <v>31.163</v>
          </cell>
          <cell r="O323">
            <v>34.489000000000004</v>
          </cell>
          <cell r="P323">
            <v>23.151</v>
          </cell>
          <cell r="Q323">
            <v>27.151</v>
          </cell>
          <cell r="R323">
            <v>331.11255096527782</v>
          </cell>
          <cell r="U323" t="str">
            <v>ZAD1</v>
          </cell>
          <cell r="V323" t="str">
            <v>Train I</v>
          </cell>
          <cell r="Z323">
            <v>0</v>
          </cell>
          <cell r="AA323">
            <v>0</v>
          </cell>
          <cell r="AB323">
            <v>0</v>
          </cell>
          <cell r="AC323">
            <v>0</v>
          </cell>
          <cell r="AD323">
            <v>0</v>
          </cell>
          <cell r="AE323">
            <v>161.74355096527779</v>
          </cell>
          <cell r="AF323">
            <v>189.8945509652778</v>
          </cell>
          <cell r="AG323">
            <v>215.15855096527781</v>
          </cell>
          <cell r="AH323">
            <v>246.32155096527782</v>
          </cell>
          <cell r="AI323">
            <v>280.8105509652778</v>
          </cell>
          <cell r="AJ323">
            <v>303.96155096527781</v>
          </cell>
          <cell r="AK323">
            <v>331.11255096527782</v>
          </cell>
        </row>
        <row r="324">
          <cell r="A324" t="str">
            <v>ZAD2</v>
          </cell>
          <cell r="B324" t="str">
            <v>Train II &amp; III</v>
          </cell>
          <cell r="F324">
            <v>0</v>
          </cell>
          <cell r="G324">
            <v>0</v>
          </cell>
          <cell r="H324">
            <v>0</v>
          </cell>
          <cell r="I324">
            <v>0</v>
          </cell>
          <cell r="J324">
            <v>0</v>
          </cell>
          <cell r="K324">
            <v>308.13565972222221</v>
          </cell>
          <cell r="L324">
            <v>63.694000000000003</v>
          </cell>
          <cell r="M324">
            <v>64.966000000000008</v>
          </cell>
          <cell r="N324">
            <v>56.74</v>
          </cell>
          <cell r="O324">
            <v>51.945</v>
          </cell>
          <cell r="P324">
            <v>51.945</v>
          </cell>
          <cell r="Q324">
            <v>55.945</v>
          </cell>
          <cell r="R324">
            <v>653.3706597222224</v>
          </cell>
          <cell r="U324" t="str">
            <v>ZAD2</v>
          </cell>
          <cell r="V324" t="str">
            <v>Train II &amp; III</v>
          </cell>
          <cell r="Z324">
            <v>0</v>
          </cell>
          <cell r="AA324">
            <v>0</v>
          </cell>
          <cell r="AB324">
            <v>0</v>
          </cell>
          <cell r="AC324">
            <v>0</v>
          </cell>
          <cell r="AD324">
            <v>0</v>
          </cell>
          <cell r="AE324">
            <v>308.13565972222221</v>
          </cell>
          <cell r="AF324">
            <v>371.82965972222223</v>
          </cell>
          <cell r="AG324">
            <v>436.79565972222224</v>
          </cell>
          <cell r="AH324">
            <v>493.53565972222225</v>
          </cell>
          <cell r="AI324">
            <v>545.4806597222223</v>
          </cell>
          <cell r="AJ324">
            <v>597.42565972222235</v>
          </cell>
          <cell r="AK324">
            <v>653.3706597222224</v>
          </cell>
        </row>
        <row r="325">
          <cell r="R325">
            <v>0</v>
          </cell>
          <cell r="U325">
            <v>0</v>
          </cell>
          <cell r="V325">
            <v>0</v>
          </cell>
          <cell r="Z325">
            <v>0</v>
          </cell>
          <cell r="AA325">
            <v>0</v>
          </cell>
          <cell r="AB325">
            <v>0</v>
          </cell>
          <cell r="AC325">
            <v>0</v>
          </cell>
          <cell r="AD325">
            <v>0</v>
          </cell>
          <cell r="AE325">
            <v>0</v>
          </cell>
          <cell r="AF325">
            <v>0</v>
          </cell>
          <cell r="AG325">
            <v>0</v>
          </cell>
          <cell r="AH325">
            <v>0</v>
          </cell>
          <cell r="AI325">
            <v>0</v>
          </cell>
          <cell r="AJ325">
            <v>0</v>
          </cell>
          <cell r="AK325">
            <v>0</v>
          </cell>
        </row>
        <row r="326">
          <cell r="B326" t="str">
            <v>Total</v>
          </cell>
          <cell r="F326">
            <v>0</v>
          </cell>
          <cell r="G326">
            <v>0</v>
          </cell>
          <cell r="H326">
            <v>0</v>
          </cell>
          <cell r="I326">
            <v>0</v>
          </cell>
          <cell r="J326">
            <v>0</v>
          </cell>
          <cell r="K326">
            <v>469.87921068750001</v>
          </cell>
          <cell r="L326">
            <v>91.844999999999999</v>
          </cell>
          <cell r="M326">
            <v>90.23</v>
          </cell>
          <cell r="N326">
            <v>87.903000000000006</v>
          </cell>
          <cell r="O326">
            <v>86.433999999999997</v>
          </cell>
          <cell r="P326">
            <v>75.096000000000004</v>
          </cell>
          <cell r="Q326">
            <v>83.096000000000004</v>
          </cell>
          <cell r="R326">
            <v>984.48321068749999</v>
          </cell>
          <cell r="U326">
            <v>0</v>
          </cell>
          <cell r="V326" t="str">
            <v>Total</v>
          </cell>
          <cell r="Z326">
            <v>0</v>
          </cell>
          <cell r="AA326">
            <v>0</v>
          </cell>
          <cell r="AB326">
            <v>0</v>
          </cell>
          <cell r="AC326">
            <v>0</v>
          </cell>
          <cell r="AD326">
            <v>0</v>
          </cell>
          <cell r="AE326">
            <v>469.87921068750001</v>
          </cell>
          <cell r="AF326">
            <v>561.72421068749998</v>
          </cell>
          <cell r="AG326">
            <v>651.95421068749999</v>
          </cell>
          <cell r="AH326">
            <v>739.85721068750001</v>
          </cell>
          <cell r="AI326">
            <v>826.29121068749998</v>
          </cell>
          <cell r="AJ326">
            <v>901.38721068749999</v>
          </cell>
          <cell r="AK326">
            <v>984.48321068749999</v>
          </cell>
        </row>
        <row r="327">
          <cell r="R327">
            <v>0</v>
          </cell>
          <cell r="U327">
            <v>0</v>
          </cell>
          <cell r="V327">
            <v>0</v>
          </cell>
          <cell r="Z327">
            <v>0</v>
          </cell>
          <cell r="AA327">
            <v>0</v>
          </cell>
          <cell r="AB327">
            <v>0</v>
          </cell>
          <cell r="AC327">
            <v>0</v>
          </cell>
          <cell r="AD327">
            <v>0</v>
          </cell>
          <cell r="AE327">
            <v>0</v>
          </cell>
          <cell r="AF327">
            <v>0</v>
          </cell>
          <cell r="AG327">
            <v>0</v>
          </cell>
          <cell r="AH327">
            <v>0</v>
          </cell>
          <cell r="AI327">
            <v>0</v>
          </cell>
          <cell r="AJ327">
            <v>0</v>
          </cell>
          <cell r="AK327">
            <v>0</v>
          </cell>
        </row>
        <row r="328">
          <cell r="A328" t="str">
            <v>Comgas</v>
          </cell>
          <cell r="R328">
            <v>0</v>
          </cell>
          <cell r="U328" t="str">
            <v>Comgas</v>
          </cell>
          <cell r="V328">
            <v>0</v>
          </cell>
          <cell r="Z328">
            <v>0</v>
          </cell>
          <cell r="AA328">
            <v>0</v>
          </cell>
          <cell r="AB328">
            <v>0</v>
          </cell>
          <cell r="AC328">
            <v>0</v>
          </cell>
          <cell r="AD328">
            <v>0</v>
          </cell>
          <cell r="AE328">
            <v>0</v>
          </cell>
          <cell r="AF328">
            <v>0</v>
          </cell>
          <cell r="AG328">
            <v>0</v>
          </cell>
          <cell r="AH328">
            <v>0</v>
          </cell>
          <cell r="AI328">
            <v>0</v>
          </cell>
          <cell r="AJ328">
            <v>0</v>
          </cell>
          <cell r="AK328">
            <v>0</v>
          </cell>
        </row>
        <row r="329">
          <cell r="A329" t="str">
            <v>QAV8</v>
          </cell>
          <cell r="B329" t="str">
            <v>Comgas Shareholder Monitoring</v>
          </cell>
          <cell r="F329">
            <v>0</v>
          </cell>
          <cell r="G329">
            <v>0</v>
          </cell>
          <cell r="H329">
            <v>0</v>
          </cell>
          <cell r="I329">
            <v>0</v>
          </cell>
          <cell r="J329">
            <v>0</v>
          </cell>
          <cell r="K329">
            <v>186.26</v>
          </cell>
          <cell r="L329">
            <v>50.94</v>
          </cell>
          <cell r="M329">
            <v>23.5</v>
          </cell>
          <cell r="N329">
            <v>17.2</v>
          </cell>
          <cell r="O329">
            <v>11.5</v>
          </cell>
          <cell r="P329">
            <v>12.4</v>
          </cell>
          <cell r="Q329">
            <v>12.2</v>
          </cell>
          <cell r="R329">
            <v>313.99999999999994</v>
          </cell>
          <cell r="U329" t="str">
            <v>QAV8</v>
          </cell>
          <cell r="V329" t="str">
            <v>Comgas Shareholder Monitoring</v>
          </cell>
          <cell r="Z329">
            <v>0</v>
          </cell>
          <cell r="AA329">
            <v>0</v>
          </cell>
          <cell r="AB329">
            <v>0</v>
          </cell>
          <cell r="AC329">
            <v>0</v>
          </cell>
          <cell r="AD329">
            <v>0</v>
          </cell>
          <cell r="AE329">
            <v>186.26</v>
          </cell>
          <cell r="AF329">
            <v>237.2</v>
          </cell>
          <cell r="AG329">
            <v>260.7</v>
          </cell>
          <cell r="AH329">
            <v>277.89999999999998</v>
          </cell>
          <cell r="AI329">
            <v>289.39999999999998</v>
          </cell>
          <cell r="AJ329">
            <v>301.79999999999995</v>
          </cell>
          <cell r="AK329">
            <v>313.99999999999994</v>
          </cell>
        </row>
        <row r="330">
          <cell r="A330" t="str">
            <v>ZAE1</v>
          </cell>
          <cell r="B330" t="str">
            <v>Comgas Management Fee</v>
          </cell>
          <cell r="F330">
            <v>0</v>
          </cell>
          <cell r="G330">
            <v>0</v>
          </cell>
          <cell r="H330">
            <v>0</v>
          </cell>
          <cell r="I330">
            <v>0</v>
          </cell>
          <cell r="J330">
            <v>0</v>
          </cell>
          <cell r="K330">
            <v>-3102.2580645161288</v>
          </cell>
          <cell r="L330">
            <v>-242.42424242424244</v>
          </cell>
          <cell r="M330">
            <v>-272.72727272727275</v>
          </cell>
          <cell r="N330">
            <v>-272.72727272727275</v>
          </cell>
          <cell r="O330">
            <v>-272.72727272727275</v>
          </cell>
          <cell r="P330">
            <v>-303.03030303030306</v>
          </cell>
          <cell r="Q330">
            <v>-303.03030303030306</v>
          </cell>
          <cell r="R330">
            <v>-4768.9247311827958</v>
          </cell>
          <cell r="U330" t="str">
            <v>ZAE1</v>
          </cell>
          <cell r="V330" t="str">
            <v>Comgas Management Fee</v>
          </cell>
          <cell r="Z330">
            <v>0</v>
          </cell>
          <cell r="AA330">
            <v>0</v>
          </cell>
          <cell r="AB330">
            <v>0</v>
          </cell>
          <cell r="AC330">
            <v>0</v>
          </cell>
          <cell r="AD330">
            <v>0</v>
          </cell>
          <cell r="AE330">
            <v>-3102.2580645161288</v>
          </cell>
          <cell r="AF330">
            <v>-3344.6823069403713</v>
          </cell>
          <cell r="AG330">
            <v>-3617.4095796676438</v>
          </cell>
          <cell r="AH330">
            <v>-3890.1368523949168</v>
          </cell>
          <cell r="AI330">
            <v>-4162.8641251221898</v>
          </cell>
          <cell r="AJ330">
            <v>-4465.8944281524928</v>
          </cell>
          <cell r="AK330">
            <v>-4768.9247311827958</v>
          </cell>
        </row>
        <row r="331">
          <cell r="A331" t="str">
            <v>QAV9</v>
          </cell>
          <cell r="B331" t="str">
            <v>Comgas Rechargeable</v>
          </cell>
          <cell r="R331">
            <v>0</v>
          </cell>
          <cell r="U331" t="str">
            <v>QAV9</v>
          </cell>
          <cell r="V331" t="str">
            <v>Comgas Rechargeable</v>
          </cell>
          <cell r="Z331">
            <v>0</v>
          </cell>
          <cell r="AA331">
            <v>0</v>
          </cell>
          <cell r="AB331">
            <v>0</v>
          </cell>
          <cell r="AC331">
            <v>0</v>
          </cell>
          <cell r="AD331">
            <v>0</v>
          </cell>
          <cell r="AE331">
            <v>0</v>
          </cell>
          <cell r="AF331">
            <v>0</v>
          </cell>
          <cell r="AG331">
            <v>0</v>
          </cell>
          <cell r="AH331">
            <v>0</v>
          </cell>
          <cell r="AI331">
            <v>0</v>
          </cell>
          <cell r="AJ331">
            <v>0</v>
          </cell>
          <cell r="AK331">
            <v>0</v>
          </cell>
        </row>
        <row r="332">
          <cell r="A332" t="str">
            <v>QACSC</v>
          </cell>
          <cell r="B332" t="str">
            <v>Supply Chain</v>
          </cell>
          <cell r="R332">
            <v>0</v>
          </cell>
          <cell r="U332" t="str">
            <v>QACSC</v>
          </cell>
          <cell r="V332" t="str">
            <v>Supply Chain</v>
          </cell>
          <cell r="Z332">
            <v>0</v>
          </cell>
          <cell r="AA332">
            <v>0</v>
          </cell>
          <cell r="AB332">
            <v>0</v>
          </cell>
          <cell r="AC332">
            <v>0</v>
          </cell>
          <cell r="AD332">
            <v>0</v>
          </cell>
          <cell r="AE332">
            <v>0</v>
          </cell>
          <cell r="AF332">
            <v>0</v>
          </cell>
          <cell r="AG332">
            <v>0</v>
          </cell>
          <cell r="AH332">
            <v>0</v>
          </cell>
          <cell r="AI332">
            <v>0</v>
          </cell>
          <cell r="AJ332">
            <v>0</v>
          </cell>
          <cell r="AK332">
            <v>0</v>
          </cell>
        </row>
        <row r="333">
          <cell r="A333" t="str">
            <v>QACMSU</v>
          </cell>
          <cell r="B333" t="str">
            <v>MSU</v>
          </cell>
          <cell r="F333">
            <v>0</v>
          </cell>
          <cell r="G333">
            <v>0</v>
          </cell>
          <cell r="H333">
            <v>0</v>
          </cell>
          <cell r="I333">
            <v>0</v>
          </cell>
          <cell r="J333">
            <v>0</v>
          </cell>
          <cell r="K333">
            <v>0</v>
          </cell>
          <cell r="L333">
            <v>43.5</v>
          </cell>
          <cell r="M333">
            <v>43.5</v>
          </cell>
          <cell r="N333">
            <v>43.5</v>
          </cell>
          <cell r="O333">
            <v>43.5</v>
          </cell>
          <cell r="P333">
            <v>43.5</v>
          </cell>
          <cell r="Q333">
            <v>43.5</v>
          </cell>
          <cell r="R333">
            <v>261</v>
          </cell>
          <cell r="U333" t="str">
            <v>QACMSU</v>
          </cell>
          <cell r="V333" t="str">
            <v>MSU</v>
          </cell>
          <cell r="Z333">
            <v>0</v>
          </cell>
          <cell r="AA333">
            <v>0</v>
          </cell>
          <cell r="AB333">
            <v>0</v>
          </cell>
          <cell r="AC333">
            <v>0</v>
          </cell>
          <cell r="AD333">
            <v>0</v>
          </cell>
          <cell r="AE333">
            <v>0</v>
          </cell>
          <cell r="AF333">
            <v>43.5</v>
          </cell>
          <cell r="AG333">
            <v>87</v>
          </cell>
          <cell r="AH333">
            <v>130.5</v>
          </cell>
          <cell r="AI333">
            <v>174</v>
          </cell>
          <cell r="AJ333">
            <v>217.5</v>
          </cell>
          <cell r="AK333">
            <v>261</v>
          </cell>
        </row>
        <row r="334">
          <cell r="R334">
            <v>0</v>
          </cell>
          <cell r="U334">
            <v>0</v>
          </cell>
          <cell r="V334">
            <v>0</v>
          </cell>
          <cell r="Z334">
            <v>0</v>
          </cell>
          <cell r="AA334">
            <v>0</v>
          </cell>
          <cell r="AB334">
            <v>0</v>
          </cell>
          <cell r="AC334">
            <v>0</v>
          </cell>
          <cell r="AD334">
            <v>0</v>
          </cell>
          <cell r="AE334">
            <v>0</v>
          </cell>
          <cell r="AF334">
            <v>0</v>
          </cell>
          <cell r="AG334">
            <v>0</v>
          </cell>
          <cell r="AH334">
            <v>0</v>
          </cell>
          <cell r="AI334">
            <v>0</v>
          </cell>
          <cell r="AJ334">
            <v>0</v>
          </cell>
          <cell r="AK334">
            <v>0</v>
          </cell>
        </row>
        <row r="335">
          <cell r="B335" t="str">
            <v>Total</v>
          </cell>
          <cell r="F335">
            <v>0</v>
          </cell>
          <cell r="G335">
            <v>0</v>
          </cell>
          <cell r="H335">
            <v>0</v>
          </cell>
          <cell r="I335">
            <v>0</v>
          </cell>
          <cell r="J335">
            <v>0</v>
          </cell>
          <cell r="K335">
            <v>-2915.9980645161286</v>
          </cell>
          <cell r="L335">
            <v>-147.98424242424244</v>
          </cell>
          <cell r="M335">
            <v>-205.72727272727275</v>
          </cell>
          <cell r="N335">
            <v>-212.02727272727276</v>
          </cell>
          <cell r="O335">
            <v>-217.72727272727275</v>
          </cell>
          <cell r="P335">
            <v>-247.13030303030308</v>
          </cell>
          <cell r="Q335">
            <v>-247.33030303030307</v>
          </cell>
          <cell r="R335">
            <v>-4193.9247311827949</v>
          </cell>
          <cell r="U335">
            <v>0</v>
          </cell>
          <cell r="V335" t="str">
            <v>Total</v>
          </cell>
          <cell r="Z335">
            <v>0</v>
          </cell>
          <cell r="AA335">
            <v>0</v>
          </cell>
          <cell r="AB335">
            <v>0</v>
          </cell>
          <cell r="AC335">
            <v>0</v>
          </cell>
          <cell r="AD335">
            <v>0</v>
          </cell>
          <cell r="AE335">
            <v>-2915.9980645161286</v>
          </cell>
          <cell r="AF335">
            <v>-3063.982306940371</v>
          </cell>
          <cell r="AG335">
            <v>-3269.709579667644</v>
          </cell>
          <cell r="AH335">
            <v>-3481.7368523949167</v>
          </cell>
          <cell r="AI335">
            <v>-3699.4641251221892</v>
          </cell>
          <cell r="AJ335">
            <v>-3946.5944281524921</v>
          </cell>
          <cell r="AK335">
            <v>-4193.9247311827949</v>
          </cell>
        </row>
        <row r="336">
          <cell r="R336">
            <v>0</v>
          </cell>
          <cell r="U336">
            <v>0</v>
          </cell>
          <cell r="V336">
            <v>0</v>
          </cell>
          <cell r="Z336">
            <v>0</v>
          </cell>
          <cell r="AA336">
            <v>0</v>
          </cell>
          <cell r="AB336">
            <v>0</v>
          </cell>
          <cell r="AC336">
            <v>0</v>
          </cell>
          <cell r="AD336">
            <v>0</v>
          </cell>
          <cell r="AE336">
            <v>0</v>
          </cell>
          <cell r="AF336">
            <v>0</v>
          </cell>
          <cell r="AG336">
            <v>0</v>
          </cell>
          <cell r="AH336">
            <v>0</v>
          </cell>
          <cell r="AI336">
            <v>0</v>
          </cell>
          <cell r="AJ336">
            <v>0</v>
          </cell>
          <cell r="AK336">
            <v>0</v>
          </cell>
        </row>
        <row r="337">
          <cell r="A337" t="str">
            <v>Metrogas</v>
          </cell>
          <cell r="R337">
            <v>0</v>
          </cell>
          <cell r="U337" t="str">
            <v>Metrogas</v>
          </cell>
          <cell r="V337">
            <v>0</v>
          </cell>
          <cell r="Z337">
            <v>0</v>
          </cell>
          <cell r="AA337">
            <v>0</v>
          </cell>
          <cell r="AB337">
            <v>0</v>
          </cell>
          <cell r="AC337">
            <v>0</v>
          </cell>
          <cell r="AD337">
            <v>0</v>
          </cell>
          <cell r="AE337">
            <v>0</v>
          </cell>
          <cell r="AF337">
            <v>0</v>
          </cell>
          <cell r="AG337">
            <v>0</v>
          </cell>
          <cell r="AH337">
            <v>0</v>
          </cell>
          <cell r="AI337">
            <v>0</v>
          </cell>
          <cell r="AJ337">
            <v>0</v>
          </cell>
          <cell r="AK337">
            <v>0</v>
          </cell>
        </row>
        <row r="338">
          <cell r="A338" t="str">
            <v>ZAE2</v>
          </cell>
          <cell r="B338" t="str">
            <v>GASA Metrogas Shareholder Monitoring</v>
          </cell>
          <cell r="F338">
            <v>0</v>
          </cell>
          <cell r="G338">
            <v>0</v>
          </cell>
          <cell r="H338">
            <v>0</v>
          </cell>
          <cell r="I338">
            <v>0</v>
          </cell>
          <cell r="J338">
            <v>0</v>
          </cell>
          <cell r="K338">
            <v>103.23</v>
          </cell>
          <cell r="L338">
            <v>24</v>
          </cell>
          <cell r="M338">
            <v>35</v>
          </cell>
          <cell r="N338">
            <v>34</v>
          </cell>
          <cell r="O338">
            <v>32</v>
          </cell>
          <cell r="P338">
            <v>29</v>
          </cell>
          <cell r="Q338">
            <v>44</v>
          </cell>
          <cell r="R338">
            <v>301.23</v>
          </cell>
          <cell r="U338" t="str">
            <v>ZAE2</v>
          </cell>
          <cell r="V338" t="str">
            <v>GASA Metrogas Shareholder Monitoring</v>
          </cell>
          <cell r="Z338">
            <v>0</v>
          </cell>
          <cell r="AA338">
            <v>0</v>
          </cell>
          <cell r="AB338">
            <v>0</v>
          </cell>
          <cell r="AC338">
            <v>0</v>
          </cell>
          <cell r="AD338">
            <v>0</v>
          </cell>
          <cell r="AE338">
            <v>103.23</v>
          </cell>
          <cell r="AF338">
            <v>127.23</v>
          </cell>
          <cell r="AG338">
            <v>162.23000000000002</v>
          </cell>
          <cell r="AH338">
            <v>196.23000000000002</v>
          </cell>
          <cell r="AI338">
            <v>228.23000000000002</v>
          </cell>
          <cell r="AJ338">
            <v>257.23</v>
          </cell>
          <cell r="AK338">
            <v>301.23</v>
          </cell>
        </row>
        <row r="339">
          <cell r="A339" t="str">
            <v>QAA7</v>
          </cell>
          <cell r="B339" t="str">
            <v>Metrogas Management Fee</v>
          </cell>
          <cell r="F339">
            <v>0</v>
          </cell>
          <cell r="G339">
            <v>0</v>
          </cell>
          <cell r="H339">
            <v>0</v>
          </cell>
          <cell r="I339">
            <v>0</v>
          </cell>
          <cell r="J339">
            <v>0</v>
          </cell>
          <cell r="K339">
            <v>-1792.0833333333335</v>
          </cell>
          <cell r="L339">
            <v>-942.20689655172418</v>
          </cell>
          <cell r="M339">
            <v>-837.51724137931046</v>
          </cell>
          <cell r="N339">
            <v>-628.13793103448279</v>
          </cell>
          <cell r="O339">
            <v>-418.75862068965523</v>
          </cell>
          <cell r="P339">
            <v>-183.20689655172413</v>
          </cell>
          <cell r="Q339">
            <v>-130.86206896551724</v>
          </cell>
          <cell r="R339">
            <v>-4932.772988505747</v>
          </cell>
          <cell r="U339" t="str">
            <v>QAA7</v>
          </cell>
          <cell r="V339" t="str">
            <v>Metrogas Management Fee</v>
          </cell>
          <cell r="Z339">
            <v>0</v>
          </cell>
          <cell r="AA339">
            <v>0</v>
          </cell>
          <cell r="AB339">
            <v>0</v>
          </cell>
          <cell r="AC339">
            <v>0</v>
          </cell>
          <cell r="AD339">
            <v>0</v>
          </cell>
          <cell r="AE339">
            <v>-1792.0833333333335</v>
          </cell>
          <cell r="AF339">
            <v>-2734.2902298850577</v>
          </cell>
          <cell r="AG339">
            <v>-3571.8074712643684</v>
          </cell>
          <cell r="AH339">
            <v>-4199.9454022988511</v>
          </cell>
          <cell r="AI339">
            <v>-4618.704022988506</v>
          </cell>
          <cell r="AJ339">
            <v>-4801.9109195402298</v>
          </cell>
          <cell r="AK339">
            <v>-4932.772988505747</v>
          </cell>
        </row>
        <row r="340">
          <cell r="A340" t="str">
            <v>ZAE3</v>
          </cell>
          <cell r="B340" t="str">
            <v>GASA Metrogas Rechargeable</v>
          </cell>
          <cell r="F340">
            <v>0</v>
          </cell>
          <cell r="G340">
            <v>0</v>
          </cell>
          <cell r="H340">
            <v>0</v>
          </cell>
          <cell r="I340">
            <v>0</v>
          </cell>
          <cell r="J340">
            <v>0</v>
          </cell>
          <cell r="K340">
            <v>23.611111111111111</v>
          </cell>
          <cell r="L340">
            <v>20.833333333333336</v>
          </cell>
          <cell r="M340">
            <v>81.25</v>
          </cell>
          <cell r="N340">
            <v>4.166666666666667</v>
          </cell>
          <cell r="O340">
            <v>9.0277777777777786</v>
          </cell>
          <cell r="P340">
            <v>6.25</v>
          </cell>
          <cell r="Q340">
            <v>10.416666666666668</v>
          </cell>
          <cell r="R340">
            <v>155.55555555555554</v>
          </cell>
          <cell r="U340" t="str">
            <v>ZAE3</v>
          </cell>
          <cell r="V340" t="str">
            <v>GASA Metrogas Rechargeable</v>
          </cell>
          <cell r="Z340">
            <v>0</v>
          </cell>
          <cell r="AA340">
            <v>0</v>
          </cell>
          <cell r="AB340">
            <v>0</v>
          </cell>
          <cell r="AC340">
            <v>0</v>
          </cell>
          <cell r="AD340">
            <v>0</v>
          </cell>
          <cell r="AE340">
            <v>23.611111111111111</v>
          </cell>
          <cell r="AF340">
            <v>44.444444444444443</v>
          </cell>
          <cell r="AG340">
            <v>125.69444444444444</v>
          </cell>
          <cell r="AH340">
            <v>129.86111111111111</v>
          </cell>
          <cell r="AI340">
            <v>138.88888888888889</v>
          </cell>
          <cell r="AJ340">
            <v>145.13888888888889</v>
          </cell>
          <cell r="AK340">
            <v>155.55555555555554</v>
          </cell>
        </row>
        <row r="341">
          <cell r="A341" t="str">
            <v>QAMSC</v>
          </cell>
          <cell r="B341" t="str">
            <v>Supply Chain</v>
          </cell>
          <cell r="F341">
            <v>0</v>
          </cell>
          <cell r="G341">
            <v>0</v>
          </cell>
          <cell r="H341">
            <v>0</v>
          </cell>
          <cell r="I341">
            <v>0</v>
          </cell>
          <cell r="J341">
            <v>0</v>
          </cell>
          <cell r="K341">
            <v>0</v>
          </cell>
          <cell r="L341">
            <v>10</v>
          </cell>
          <cell r="M341">
            <v>10</v>
          </cell>
          <cell r="N341">
            <v>10</v>
          </cell>
          <cell r="O341">
            <v>10</v>
          </cell>
          <cell r="P341">
            <v>10</v>
          </cell>
          <cell r="Q341">
            <v>10</v>
          </cell>
          <cell r="R341">
            <v>60</v>
          </cell>
          <cell r="U341" t="str">
            <v>QAMSC</v>
          </cell>
          <cell r="V341" t="str">
            <v>Supply Chain</v>
          </cell>
          <cell r="Z341">
            <v>0</v>
          </cell>
          <cell r="AA341">
            <v>0</v>
          </cell>
          <cell r="AB341">
            <v>0</v>
          </cell>
          <cell r="AC341">
            <v>0</v>
          </cell>
          <cell r="AD341">
            <v>0</v>
          </cell>
          <cell r="AE341">
            <v>0</v>
          </cell>
          <cell r="AF341">
            <v>10</v>
          </cell>
          <cell r="AG341">
            <v>20</v>
          </cell>
          <cell r="AH341">
            <v>30</v>
          </cell>
          <cell r="AI341">
            <v>40</v>
          </cell>
          <cell r="AJ341">
            <v>50</v>
          </cell>
          <cell r="AK341">
            <v>60</v>
          </cell>
        </row>
        <row r="342">
          <cell r="A342" t="str">
            <v>QAMMSU</v>
          </cell>
          <cell r="B342" t="str">
            <v>MSU</v>
          </cell>
          <cell r="F342">
            <v>0</v>
          </cell>
          <cell r="G342">
            <v>0</v>
          </cell>
          <cell r="H342">
            <v>0</v>
          </cell>
          <cell r="I342">
            <v>0</v>
          </cell>
          <cell r="J342">
            <v>0</v>
          </cell>
          <cell r="K342">
            <v>0</v>
          </cell>
          <cell r="L342">
            <v>0</v>
          </cell>
          <cell r="M342">
            <v>0</v>
          </cell>
          <cell r="N342">
            <v>0</v>
          </cell>
          <cell r="O342">
            <v>0</v>
          </cell>
          <cell r="P342">
            <v>0</v>
          </cell>
          <cell r="Q342">
            <v>0</v>
          </cell>
          <cell r="R342">
            <v>0</v>
          </cell>
          <cell r="U342" t="str">
            <v>QAMMSU</v>
          </cell>
          <cell r="V342" t="str">
            <v>MSU</v>
          </cell>
          <cell r="Z342">
            <v>0</v>
          </cell>
          <cell r="AA342">
            <v>0</v>
          </cell>
          <cell r="AB342">
            <v>0</v>
          </cell>
          <cell r="AC342">
            <v>0</v>
          </cell>
          <cell r="AD342">
            <v>0</v>
          </cell>
          <cell r="AE342">
            <v>0</v>
          </cell>
          <cell r="AF342">
            <v>0</v>
          </cell>
          <cell r="AG342">
            <v>0</v>
          </cell>
          <cell r="AH342">
            <v>0</v>
          </cell>
          <cell r="AI342">
            <v>0</v>
          </cell>
          <cell r="AJ342">
            <v>0</v>
          </cell>
          <cell r="AK342">
            <v>0</v>
          </cell>
        </row>
        <row r="343">
          <cell r="R343">
            <v>0</v>
          </cell>
          <cell r="U343">
            <v>0</v>
          </cell>
          <cell r="V343">
            <v>0</v>
          </cell>
          <cell r="Z343">
            <v>0</v>
          </cell>
          <cell r="AA343">
            <v>0</v>
          </cell>
          <cell r="AB343">
            <v>0</v>
          </cell>
          <cell r="AC343">
            <v>0</v>
          </cell>
          <cell r="AD343">
            <v>0</v>
          </cell>
          <cell r="AE343">
            <v>0</v>
          </cell>
          <cell r="AF343">
            <v>0</v>
          </cell>
          <cell r="AG343">
            <v>0</v>
          </cell>
          <cell r="AH343">
            <v>0</v>
          </cell>
          <cell r="AI343">
            <v>0</v>
          </cell>
          <cell r="AJ343">
            <v>0</v>
          </cell>
          <cell r="AK343">
            <v>0</v>
          </cell>
        </row>
        <row r="344">
          <cell r="B344" t="str">
            <v>Total</v>
          </cell>
          <cell r="F344">
            <v>0</v>
          </cell>
          <cell r="G344">
            <v>0</v>
          </cell>
          <cell r="H344">
            <v>0</v>
          </cell>
          <cell r="I344">
            <v>0</v>
          </cell>
          <cell r="J344">
            <v>0</v>
          </cell>
          <cell r="K344">
            <v>-1665.2422222222224</v>
          </cell>
          <cell r="L344">
            <v>-887.37356321839081</v>
          </cell>
          <cell r="M344">
            <v>-711.26724137931046</v>
          </cell>
          <cell r="N344">
            <v>-579.97126436781616</v>
          </cell>
          <cell r="O344">
            <v>-367.73084291187746</v>
          </cell>
          <cell r="P344">
            <v>-137.95689655172413</v>
          </cell>
          <cell r="Q344">
            <v>-66.445402298850567</v>
          </cell>
          <cell r="R344">
            <v>-4415.9874329501909</v>
          </cell>
          <cell r="U344">
            <v>0</v>
          </cell>
          <cell r="V344" t="str">
            <v>Total</v>
          </cell>
          <cell r="Z344">
            <v>0</v>
          </cell>
          <cell r="AA344">
            <v>0</v>
          </cell>
          <cell r="AB344">
            <v>0</v>
          </cell>
          <cell r="AC344">
            <v>0</v>
          </cell>
          <cell r="AD344">
            <v>0</v>
          </cell>
          <cell r="AE344">
            <v>-1665.2422222222224</v>
          </cell>
          <cell r="AF344">
            <v>-2552.6157854406133</v>
          </cell>
          <cell r="AG344">
            <v>-3263.8830268199235</v>
          </cell>
          <cell r="AH344">
            <v>-3843.8542911877398</v>
          </cell>
          <cell r="AI344">
            <v>-4211.5851340996169</v>
          </cell>
          <cell r="AJ344">
            <v>-4349.5420306513406</v>
          </cell>
          <cell r="AK344">
            <v>-4415.9874329501909</v>
          </cell>
        </row>
        <row r="345">
          <cell r="R345">
            <v>0</v>
          </cell>
        </row>
        <row r="346">
          <cell r="A346" t="str">
            <v>Other</v>
          </cell>
          <cell r="R346">
            <v>0</v>
          </cell>
          <cell r="U346" t="str">
            <v>Other</v>
          </cell>
          <cell r="V346">
            <v>0</v>
          </cell>
          <cell r="Z346">
            <v>0</v>
          </cell>
          <cell r="AA346">
            <v>0</v>
          </cell>
          <cell r="AB346">
            <v>0</v>
          </cell>
          <cell r="AC346">
            <v>0</v>
          </cell>
          <cell r="AD346">
            <v>0</v>
          </cell>
          <cell r="AE346">
            <v>0</v>
          </cell>
          <cell r="AF346">
            <v>0</v>
          </cell>
          <cell r="AG346">
            <v>0</v>
          </cell>
          <cell r="AH346">
            <v>0</v>
          </cell>
          <cell r="AI346">
            <v>0</v>
          </cell>
          <cell r="AJ346">
            <v>0</v>
          </cell>
          <cell r="AK346">
            <v>0</v>
          </cell>
        </row>
        <row r="347">
          <cell r="A347" t="str">
            <v>AD43</v>
          </cell>
          <cell r="B347" t="str">
            <v>Guarantee Fee Transco - Power</v>
          </cell>
          <cell r="F347">
            <v>0</v>
          </cell>
          <cell r="G347">
            <v>0</v>
          </cell>
          <cell r="H347">
            <v>0</v>
          </cell>
          <cell r="I347">
            <v>0</v>
          </cell>
          <cell r="J347">
            <v>0</v>
          </cell>
          <cell r="K347">
            <v>132</v>
          </cell>
          <cell r="L347">
            <v>65</v>
          </cell>
          <cell r="M347">
            <v>22</v>
          </cell>
          <cell r="N347">
            <v>22</v>
          </cell>
          <cell r="O347">
            <v>22</v>
          </cell>
          <cell r="P347">
            <v>22</v>
          </cell>
          <cell r="Q347">
            <v>22</v>
          </cell>
          <cell r="R347">
            <v>307</v>
          </cell>
          <cell r="U347" t="str">
            <v>AD43</v>
          </cell>
          <cell r="V347" t="str">
            <v>Guarantee Fee Transco - Power</v>
          </cell>
          <cell r="Z347">
            <v>0</v>
          </cell>
          <cell r="AA347">
            <v>0</v>
          </cell>
          <cell r="AB347">
            <v>0</v>
          </cell>
          <cell r="AC347">
            <v>0</v>
          </cell>
          <cell r="AD347">
            <v>0</v>
          </cell>
          <cell r="AE347">
            <v>132</v>
          </cell>
          <cell r="AF347">
            <v>197</v>
          </cell>
          <cell r="AG347">
            <v>219</v>
          </cell>
          <cell r="AH347">
            <v>241</v>
          </cell>
          <cell r="AI347">
            <v>263</v>
          </cell>
          <cell r="AJ347">
            <v>285</v>
          </cell>
          <cell r="AK347">
            <v>307</v>
          </cell>
        </row>
        <row r="348">
          <cell r="A348" t="str">
            <v>AD44</v>
          </cell>
          <cell r="B348" t="str">
            <v>Guarantee Fee Transco - LNG</v>
          </cell>
          <cell r="F348">
            <v>0</v>
          </cell>
          <cell r="G348">
            <v>0</v>
          </cell>
          <cell r="H348">
            <v>0</v>
          </cell>
          <cell r="I348">
            <v>0</v>
          </cell>
          <cell r="J348">
            <v>0</v>
          </cell>
          <cell r="K348">
            <v>148</v>
          </cell>
          <cell r="L348">
            <v>74</v>
          </cell>
          <cell r="M348">
            <v>25</v>
          </cell>
          <cell r="N348">
            <v>25</v>
          </cell>
          <cell r="O348">
            <v>25</v>
          </cell>
          <cell r="P348">
            <v>25</v>
          </cell>
          <cell r="Q348">
            <v>25</v>
          </cell>
          <cell r="R348">
            <v>347</v>
          </cell>
          <cell r="U348" t="str">
            <v>AD44</v>
          </cell>
          <cell r="V348" t="str">
            <v>Guarantee Fee Transco - LNG</v>
          </cell>
          <cell r="Z348">
            <v>0</v>
          </cell>
          <cell r="AA348">
            <v>0</v>
          </cell>
          <cell r="AB348">
            <v>0</v>
          </cell>
          <cell r="AC348">
            <v>0</v>
          </cell>
          <cell r="AD348">
            <v>0</v>
          </cell>
          <cell r="AE348">
            <v>148</v>
          </cell>
          <cell r="AF348">
            <v>222</v>
          </cell>
          <cell r="AG348">
            <v>247</v>
          </cell>
          <cell r="AH348">
            <v>272</v>
          </cell>
          <cell r="AI348">
            <v>297</v>
          </cell>
          <cell r="AJ348">
            <v>322</v>
          </cell>
          <cell r="AK348">
            <v>347</v>
          </cell>
        </row>
        <row r="349">
          <cell r="A349" t="str">
            <v>AD45</v>
          </cell>
          <cell r="B349" t="str">
            <v>Guarantee Fee Transco - T&amp;D</v>
          </cell>
          <cell r="F349">
            <v>0</v>
          </cell>
          <cell r="G349">
            <v>0</v>
          </cell>
          <cell r="H349">
            <v>0</v>
          </cell>
          <cell r="I349">
            <v>0</v>
          </cell>
          <cell r="J349">
            <v>0</v>
          </cell>
          <cell r="K349">
            <v>247</v>
          </cell>
          <cell r="L349">
            <v>122</v>
          </cell>
          <cell r="M349">
            <v>41</v>
          </cell>
          <cell r="N349">
            <v>41</v>
          </cell>
          <cell r="O349">
            <v>41</v>
          </cell>
          <cell r="P349">
            <v>41</v>
          </cell>
          <cell r="Q349">
            <v>41</v>
          </cell>
          <cell r="R349">
            <v>574</v>
          </cell>
          <cell r="U349" t="str">
            <v>AD45</v>
          </cell>
          <cell r="V349" t="str">
            <v>Guarantee Fee Transco - T&amp;D</v>
          </cell>
          <cell r="Z349">
            <v>0</v>
          </cell>
          <cell r="AA349">
            <v>0</v>
          </cell>
          <cell r="AB349">
            <v>0</v>
          </cell>
          <cell r="AC349">
            <v>0</v>
          </cell>
          <cell r="AD349">
            <v>0</v>
          </cell>
          <cell r="AE349">
            <v>247</v>
          </cell>
          <cell r="AF349">
            <v>369</v>
          </cell>
          <cell r="AG349">
            <v>410</v>
          </cell>
          <cell r="AH349">
            <v>451</v>
          </cell>
          <cell r="AI349">
            <v>492</v>
          </cell>
          <cell r="AJ349">
            <v>533</v>
          </cell>
          <cell r="AK349">
            <v>574</v>
          </cell>
        </row>
        <row r="350">
          <cell r="A350" t="str">
            <v>SSAPLNG</v>
          </cell>
          <cell r="B350" t="str">
            <v>SSAP/LTIS/STIS LNG</v>
          </cell>
          <cell r="F350">
            <v>0</v>
          </cell>
          <cell r="G350">
            <v>0</v>
          </cell>
          <cell r="H350">
            <v>0</v>
          </cell>
          <cell r="I350">
            <v>0</v>
          </cell>
          <cell r="J350">
            <v>0</v>
          </cell>
          <cell r="K350">
            <v>0</v>
          </cell>
          <cell r="L350">
            <v>0</v>
          </cell>
          <cell r="M350">
            <v>0</v>
          </cell>
          <cell r="N350">
            <v>0</v>
          </cell>
          <cell r="O350">
            <v>-144.55500000000001</v>
          </cell>
          <cell r="P350">
            <v>-144.55500000000001</v>
          </cell>
          <cell r="Q350">
            <v>-144.55500000000001</v>
          </cell>
          <cell r="R350">
            <v>-433.66500000000002</v>
          </cell>
          <cell r="U350" t="str">
            <v>SSAPLNG</v>
          </cell>
          <cell r="V350" t="str">
            <v>SSAP/LTIS/STIS LNG</v>
          </cell>
          <cell r="Z350">
            <v>0</v>
          </cell>
          <cell r="AA350">
            <v>0</v>
          </cell>
          <cell r="AB350">
            <v>0</v>
          </cell>
          <cell r="AC350">
            <v>0</v>
          </cell>
          <cell r="AD350">
            <v>0</v>
          </cell>
          <cell r="AE350">
            <v>0</v>
          </cell>
          <cell r="AF350">
            <v>0</v>
          </cell>
          <cell r="AG350">
            <v>0</v>
          </cell>
          <cell r="AH350">
            <v>0</v>
          </cell>
          <cell r="AI350">
            <v>-144.55500000000001</v>
          </cell>
          <cell r="AJ350">
            <v>-289.11</v>
          </cell>
          <cell r="AK350">
            <v>-433.66500000000002</v>
          </cell>
        </row>
        <row r="351">
          <cell r="A351" t="str">
            <v>SSAPT&amp;D</v>
          </cell>
          <cell r="B351" t="str">
            <v>SSAP/LTIS/STIS T&amp;D</v>
          </cell>
          <cell r="F351">
            <v>0</v>
          </cell>
          <cell r="G351">
            <v>0</v>
          </cell>
          <cell r="H351">
            <v>0</v>
          </cell>
          <cell r="I351">
            <v>0</v>
          </cell>
          <cell r="J351">
            <v>0</v>
          </cell>
          <cell r="K351">
            <v>0</v>
          </cell>
          <cell r="L351">
            <v>0</v>
          </cell>
          <cell r="M351">
            <v>0</v>
          </cell>
          <cell r="N351">
            <v>0</v>
          </cell>
          <cell r="O351">
            <v>-233.85599999999999</v>
          </cell>
          <cell r="P351">
            <v>-233.85599999999999</v>
          </cell>
          <cell r="Q351">
            <v>-233.85599999999999</v>
          </cell>
          <cell r="R351">
            <v>-701.56799999999998</v>
          </cell>
          <cell r="U351" t="str">
            <v>SSAPT&amp;D</v>
          </cell>
          <cell r="V351" t="str">
            <v>SSAP/LTIS/STIS T&amp;D</v>
          </cell>
          <cell r="Z351">
            <v>0</v>
          </cell>
          <cell r="AA351">
            <v>0</v>
          </cell>
          <cell r="AB351">
            <v>0</v>
          </cell>
          <cell r="AC351">
            <v>0</v>
          </cell>
          <cell r="AD351">
            <v>0</v>
          </cell>
          <cell r="AE351">
            <v>0</v>
          </cell>
          <cell r="AF351">
            <v>0</v>
          </cell>
          <cell r="AG351">
            <v>0</v>
          </cell>
          <cell r="AH351">
            <v>0</v>
          </cell>
          <cell r="AI351">
            <v>-233.85599999999999</v>
          </cell>
          <cell r="AJ351">
            <v>-467.71199999999999</v>
          </cell>
          <cell r="AK351">
            <v>-701.56799999999998</v>
          </cell>
        </row>
        <row r="352">
          <cell r="A352" t="str">
            <v>SSAPPOW</v>
          </cell>
          <cell r="B352" t="str">
            <v>SSAP/LTIS/STIS POW</v>
          </cell>
          <cell r="F352">
            <v>0</v>
          </cell>
          <cell r="G352">
            <v>0</v>
          </cell>
          <cell r="H352">
            <v>0</v>
          </cell>
          <cell r="I352">
            <v>0</v>
          </cell>
          <cell r="J352">
            <v>0</v>
          </cell>
          <cell r="K352">
            <v>0</v>
          </cell>
          <cell r="L352">
            <v>0</v>
          </cell>
          <cell r="M352">
            <v>0</v>
          </cell>
          <cell r="N352">
            <v>0</v>
          </cell>
          <cell r="O352">
            <v>-129.91999999999999</v>
          </cell>
          <cell r="P352">
            <v>-129.91999999999999</v>
          </cell>
          <cell r="Q352">
            <v>-129.91999999999999</v>
          </cell>
          <cell r="R352">
            <v>-389.76</v>
          </cell>
          <cell r="U352" t="str">
            <v>SSAPPOW</v>
          </cell>
          <cell r="V352" t="str">
            <v>SSAP/LTIS/STIS POW</v>
          </cell>
          <cell r="Z352">
            <v>0</v>
          </cell>
          <cell r="AA352">
            <v>0</v>
          </cell>
          <cell r="AB352">
            <v>0</v>
          </cell>
          <cell r="AC352">
            <v>0</v>
          </cell>
          <cell r="AD352">
            <v>0</v>
          </cell>
          <cell r="AE352">
            <v>0</v>
          </cell>
          <cell r="AF352">
            <v>0</v>
          </cell>
          <cell r="AG352">
            <v>0</v>
          </cell>
          <cell r="AH352">
            <v>0</v>
          </cell>
          <cell r="AI352">
            <v>-129.91999999999999</v>
          </cell>
          <cell r="AJ352">
            <v>-259.83999999999997</v>
          </cell>
          <cell r="AK352">
            <v>-389.76</v>
          </cell>
        </row>
        <row r="353">
          <cell r="A353" t="str">
            <v>AD39</v>
          </cell>
          <cell r="B353" t="str">
            <v>Cost Allocation to Segment Power</v>
          </cell>
          <cell r="F353">
            <v>0</v>
          </cell>
          <cell r="G353">
            <v>0</v>
          </cell>
          <cell r="H353">
            <v>0</v>
          </cell>
          <cell r="I353">
            <v>0</v>
          </cell>
          <cell r="J353">
            <v>0</v>
          </cell>
          <cell r="K353">
            <v>2237</v>
          </cell>
          <cell r="L353">
            <v>133</v>
          </cell>
          <cell r="M353">
            <v>527</v>
          </cell>
          <cell r="N353">
            <v>527</v>
          </cell>
          <cell r="O353">
            <v>527</v>
          </cell>
          <cell r="P353">
            <v>527</v>
          </cell>
          <cell r="Q353">
            <v>527</v>
          </cell>
          <cell r="R353">
            <v>5005</v>
          </cell>
          <cell r="U353" t="str">
            <v>AD39</v>
          </cell>
          <cell r="V353" t="str">
            <v>Cost Allocation to Segment Power</v>
          </cell>
          <cell r="Z353">
            <v>0</v>
          </cell>
          <cell r="AA353">
            <v>0</v>
          </cell>
          <cell r="AB353">
            <v>0</v>
          </cell>
          <cell r="AC353">
            <v>0</v>
          </cell>
          <cell r="AD353">
            <v>0</v>
          </cell>
          <cell r="AE353">
            <v>2237</v>
          </cell>
          <cell r="AF353">
            <v>2370</v>
          </cell>
          <cell r="AG353">
            <v>2897</v>
          </cell>
          <cell r="AH353">
            <v>3424</v>
          </cell>
          <cell r="AI353">
            <v>3951</v>
          </cell>
          <cell r="AJ353">
            <v>4478</v>
          </cell>
          <cell r="AK353">
            <v>5005</v>
          </cell>
        </row>
        <row r="354">
          <cell r="A354" t="str">
            <v>AD40</v>
          </cell>
          <cell r="B354" t="str">
            <v>Cost Allocation to Segment T&amp;D</v>
          </cell>
          <cell r="F354">
            <v>0</v>
          </cell>
          <cell r="G354">
            <v>0</v>
          </cell>
          <cell r="H354">
            <v>0</v>
          </cell>
          <cell r="I354">
            <v>0</v>
          </cell>
          <cell r="J354">
            <v>0</v>
          </cell>
          <cell r="K354">
            <v>25</v>
          </cell>
          <cell r="L354">
            <v>906.66666666666663</v>
          </cell>
          <cell r="M354">
            <v>1162.0666666666666</v>
          </cell>
          <cell r="N354">
            <v>1162.0666666666666</v>
          </cell>
          <cell r="O354">
            <v>1162.0666666666666</v>
          </cell>
          <cell r="P354">
            <v>1162.0666666666666</v>
          </cell>
          <cell r="Q354">
            <v>1162.0666666666666</v>
          </cell>
          <cell r="R354">
            <v>6742</v>
          </cell>
          <cell r="U354" t="str">
            <v>AD40</v>
          </cell>
          <cell r="V354" t="str">
            <v>Cost Allocation to Segment T&amp;D</v>
          </cell>
          <cell r="Z354">
            <v>0</v>
          </cell>
          <cell r="AA354">
            <v>0</v>
          </cell>
          <cell r="AB354">
            <v>0</v>
          </cell>
          <cell r="AC354">
            <v>0</v>
          </cell>
          <cell r="AD354">
            <v>0</v>
          </cell>
          <cell r="AE354">
            <v>25</v>
          </cell>
          <cell r="AF354">
            <v>931.66666666666663</v>
          </cell>
          <cell r="AG354">
            <v>2093.7333333333331</v>
          </cell>
          <cell r="AH354">
            <v>3255.7999999999997</v>
          </cell>
          <cell r="AI354">
            <v>4417.8666666666668</v>
          </cell>
          <cell r="AJ354">
            <v>5579.9333333333334</v>
          </cell>
          <cell r="AK354">
            <v>6742</v>
          </cell>
        </row>
        <row r="355">
          <cell r="A355" t="str">
            <v>AD41</v>
          </cell>
          <cell r="B355" t="str">
            <v>Cost Allocation to Segment LNG</v>
          </cell>
          <cell r="F355">
            <v>0</v>
          </cell>
          <cell r="G355">
            <v>0</v>
          </cell>
          <cell r="H355">
            <v>0</v>
          </cell>
          <cell r="I355">
            <v>0</v>
          </cell>
          <cell r="J355">
            <v>0</v>
          </cell>
          <cell r="K355">
            <v>2488</v>
          </cell>
          <cell r="L355">
            <v>148</v>
          </cell>
          <cell r="M355">
            <v>321.60000000000002</v>
          </cell>
          <cell r="N355">
            <v>321.60000000000002</v>
          </cell>
          <cell r="O355">
            <v>321.60000000000002</v>
          </cell>
          <cell r="P355">
            <v>321.60000000000002</v>
          </cell>
          <cell r="Q355">
            <v>321.60000000000002</v>
          </cell>
          <cell r="R355">
            <v>4244</v>
          </cell>
          <cell r="U355" t="str">
            <v>AD41</v>
          </cell>
          <cell r="V355" t="str">
            <v>Cost Allocation to Segment LNG</v>
          </cell>
          <cell r="Z355">
            <v>0</v>
          </cell>
          <cell r="AA355">
            <v>0</v>
          </cell>
          <cell r="AB355">
            <v>0</v>
          </cell>
          <cell r="AC355">
            <v>0</v>
          </cell>
          <cell r="AD355">
            <v>0</v>
          </cell>
          <cell r="AE355">
            <v>2488</v>
          </cell>
          <cell r="AF355">
            <v>2636</v>
          </cell>
          <cell r="AG355">
            <v>2957.6</v>
          </cell>
          <cell r="AH355">
            <v>3279.2</v>
          </cell>
          <cell r="AI355">
            <v>3600.7999999999997</v>
          </cell>
          <cell r="AJ355">
            <v>3922.3999999999996</v>
          </cell>
          <cell r="AK355">
            <v>4244</v>
          </cell>
        </row>
        <row r="356">
          <cell r="A356" t="str">
            <v>AD42</v>
          </cell>
          <cell r="B356" t="str">
            <v>Other Admin</v>
          </cell>
          <cell r="F356">
            <v>0</v>
          </cell>
          <cell r="G356">
            <v>0</v>
          </cell>
          <cell r="H356">
            <v>0</v>
          </cell>
          <cell r="I356">
            <v>0</v>
          </cell>
          <cell r="J356">
            <v>0</v>
          </cell>
          <cell r="K356">
            <v>-1126</v>
          </cell>
          <cell r="L356">
            <v>-754.16666666666663</v>
          </cell>
          <cell r="M356">
            <v>439.43333333333328</v>
          </cell>
          <cell r="N356">
            <v>439.43333333333328</v>
          </cell>
          <cell r="O356">
            <v>439.43333333333328</v>
          </cell>
          <cell r="P356">
            <v>439.43333333333328</v>
          </cell>
          <cell r="Q356">
            <v>439.43333333333328</v>
          </cell>
          <cell r="R356">
            <v>317</v>
          </cell>
          <cell r="U356" t="str">
            <v>AD42</v>
          </cell>
          <cell r="V356" t="str">
            <v>Other Admin</v>
          </cell>
          <cell r="Z356">
            <v>0</v>
          </cell>
          <cell r="AA356">
            <v>0</v>
          </cell>
          <cell r="AB356">
            <v>0</v>
          </cell>
          <cell r="AC356">
            <v>0</v>
          </cell>
          <cell r="AD356">
            <v>0</v>
          </cell>
          <cell r="AE356">
            <v>-1126</v>
          </cell>
          <cell r="AF356">
            <v>-1880.1666666666665</v>
          </cell>
          <cell r="AG356">
            <v>-1440.7333333333331</v>
          </cell>
          <cell r="AH356">
            <v>-1001.2999999999998</v>
          </cell>
          <cell r="AI356">
            <v>-561.86666666666656</v>
          </cell>
          <cell r="AJ356">
            <v>-122.43333333333328</v>
          </cell>
          <cell r="AK356">
            <v>317</v>
          </cell>
        </row>
        <row r="357">
          <cell r="A357" t="str">
            <v>JS43</v>
          </cell>
          <cell r="B357" t="str">
            <v>LNG Services</v>
          </cell>
          <cell r="F357">
            <v>0</v>
          </cell>
          <cell r="G357">
            <v>0</v>
          </cell>
          <cell r="H357">
            <v>0</v>
          </cell>
          <cell r="I357">
            <v>0</v>
          </cell>
          <cell r="J357">
            <v>0</v>
          </cell>
          <cell r="K357">
            <v>43.398000000000003</v>
          </cell>
          <cell r="L357">
            <v>448.53624999999994</v>
          </cell>
          <cell r="M357">
            <v>427.83624999999995</v>
          </cell>
          <cell r="N357">
            <v>473.00812499999995</v>
          </cell>
          <cell r="O357">
            <v>514.13312499999995</v>
          </cell>
          <cell r="P357">
            <v>549.13312499999995</v>
          </cell>
          <cell r="Q357">
            <v>543.88312499999995</v>
          </cell>
          <cell r="R357">
            <v>2999.9279999999994</v>
          </cell>
          <cell r="U357" t="str">
            <v>JS43</v>
          </cell>
          <cell r="V357" t="str">
            <v>LNG Services</v>
          </cell>
          <cell r="Z357">
            <v>0</v>
          </cell>
          <cell r="AA357">
            <v>0</v>
          </cell>
          <cell r="AB357">
            <v>0</v>
          </cell>
          <cell r="AC357">
            <v>0</v>
          </cell>
          <cell r="AD357">
            <v>0</v>
          </cell>
          <cell r="AE357">
            <v>43.398000000000003</v>
          </cell>
          <cell r="AF357">
            <v>491.93424999999996</v>
          </cell>
          <cell r="AG357">
            <v>919.77049999999986</v>
          </cell>
          <cell r="AH357">
            <v>1392.7786249999999</v>
          </cell>
          <cell r="AI357">
            <v>1906.9117499999998</v>
          </cell>
          <cell r="AJ357">
            <v>2456.0448749999996</v>
          </cell>
          <cell r="AK357">
            <v>2999.9279999999994</v>
          </cell>
        </row>
        <row r="358">
          <cell r="R358">
            <v>0</v>
          </cell>
          <cell r="U358">
            <v>0</v>
          </cell>
          <cell r="V358">
            <v>0</v>
          </cell>
          <cell r="Z358">
            <v>0</v>
          </cell>
          <cell r="AA358">
            <v>0</v>
          </cell>
          <cell r="AB358">
            <v>0</v>
          </cell>
          <cell r="AC358">
            <v>0</v>
          </cell>
          <cell r="AD358">
            <v>0</v>
          </cell>
          <cell r="AE358">
            <v>0</v>
          </cell>
          <cell r="AF358">
            <v>0</v>
          </cell>
          <cell r="AG358">
            <v>0</v>
          </cell>
          <cell r="AH358">
            <v>0</v>
          </cell>
          <cell r="AI358">
            <v>0</v>
          </cell>
          <cell r="AJ358">
            <v>0</v>
          </cell>
          <cell r="AK358">
            <v>0</v>
          </cell>
        </row>
        <row r="359">
          <cell r="B359" t="str">
            <v>Total</v>
          </cell>
          <cell r="F359">
            <v>0</v>
          </cell>
          <cell r="G359">
            <v>0</v>
          </cell>
          <cell r="H359">
            <v>0</v>
          </cell>
          <cell r="I359">
            <v>0</v>
          </cell>
          <cell r="J359">
            <v>0</v>
          </cell>
          <cell r="K359">
            <v>4194.3980000000001</v>
          </cell>
          <cell r="L359">
            <v>1143.0362499999999</v>
          </cell>
          <cell r="M359">
            <v>2965.9362499999997</v>
          </cell>
          <cell r="N359">
            <v>3011.1081249999997</v>
          </cell>
          <cell r="O359">
            <v>2543.9021249999996</v>
          </cell>
          <cell r="P359">
            <v>2578.9021249999996</v>
          </cell>
          <cell r="Q359">
            <v>2573.6521249999996</v>
          </cell>
          <cell r="R359">
            <v>19010.935000000001</v>
          </cell>
          <cell r="U359">
            <v>0</v>
          </cell>
          <cell r="V359" t="str">
            <v>Total</v>
          </cell>
          <cell r="Z359">
            <v>0</v>
          </cell>
          <cell r="AA359">
            <v>0</v>
          </cell>
          <cell r="AB359">
            <v>0</v>
          </cell>
          <cell r="AC359">
            <v>0</v>
          </cell>
          <cell r="AD359">
            <v>0</v>
          </cell>
          <cell r="AE359">
            <v>4194.3980000000001</v>
          </cell>
          <cell r="AF359">
            <v>5337.4342500000002</v>
          </cell>
          <cell r="AG359">
            <v>8303.3705000000009</v>
          </cell>
          <cell r="AH359">
            <v>11314.478625</v>
          </cell>
          <cell r="AI359">
            <v>13858.38075</v>
          </cell>
          <cell r="AJ359">
            <v>16437.282875000001</v>
          </cell>
          <cell r="AK359">
            <v>19010.935000000001</v>
          </cell>
        </row>
        <row r="360">
          <cell r="R360">
            <v>0</v>
          </cell>
          <cell r="U360">
            <v>0</v>
          </cell>
          <cell r="V360">
            <v>0</v>
          </cell>
        </row>
        <row r="361">
          <cell r="B361" t="str">
            <v>Total for Asset Management</v>
          </cell>
          <cell r="F361">
            <v>0</v>
          </cell>
          <cell r="G361">
            <v>0</v>
          </cell>
          <cell r="H361">
            <v>0</v>
          </cell>
          <cell r="I361">
            <v>0</v>
          </cell>
          <cell r="J361">
            <v>0</v>
          </cell>
          <cell r="K361">
            <v>7349.7993487639897</v>
          </cell>
          <cell r="L361">
            <v>1934.5591218078707</v>
          </cell>
          <cell r="M361">
            <v>3067.9575448112678</v>
          </cell>
          <cell r="N361">
            <v>1446.9907237764128</v>
          </cell>
          <cell r="O361">
            <v>4057.4781946688008</v>
          </cell>
          <cell r="P361">
            <v>4189.6488542365041</v>
          </cell>
          <cell r="Q361">
            <v>4624.5547994387143</v>
          </cell>
          <cell r="R361">
            <v>26670.988587503562</v>
          </cell>
          <cell r="U361">
            <v>0</v>
          </cell>
          <cell r="V361" t="str">
            <v>Total for Asset Management</v>
          </cell>
          <cell r="Z361">
            <v>0</v>
          </cell>
          <cell r="AA361">
            <v>0</v>
          </cell>
          <cell r="AB361">
            <v>0</v>
          </cell>
          <cell r="AC361">
            <v>0</v>
          </cell>
          <cell r="AD361">
            <v>0</v>
          </cell>
          <cell r="AE361">
            <v>7349.7993487639897</v>
          </cell>
          <cell r="AF361">
            <v>9284.3584705718604</v>
          </cell>
          <cell r="AG361">
            <v>12352.316015383129</v>
          </cell>
          <cell r="AH361">
            <v>13799.306739159541</v>
          </cell>
          <cell r="AI361">
            <v>17856.784933828341</v>
          </cell>
          <cell r="AJ361">
            <v>22046.433788064845</v>
          </cell>
          <cell r="AK361">
            <v>26670.988587503562</v>
          </cell>
        </row>
        <row r="362">
          <cell r="U362">
            <v>0</v>
          </cell>
          <cell r="V362">
            <v>0</v>
          </cell>
        </row>
        <row r="363">
          <cell r="U363">
            <v>0</v>
          </cell>
          <cell r="V363">
            <v>0</v>
          </cell>
        </row>
        <row r="364">
          <cell r="U364">
            <v>0</v>
          </cell>
          <cell r="V364">
            <v>0</v>
          </cell>
        </row>
        <row r="365">
          <cell r="U365">
            <v>0</v>
          </cell>
          <cell r="V365">
            <v>0</v>
          </cell>
        </row>
        <row r="366">
          <cell r="U366">
            <v>0</v>
          </cell>
          <cell r="V366">
            <v>0</v>
          </cell>
          <cell r="Z366">
            <v>0</v>
          </cell>
          <cell r="AA366">
            <v>0</v>
          </cell>
          <cell r="AB366">
            <v>0</v>
          </cell>
          <cell r="AC366">
            <v>0</v>
          </cell>
          <cell r="AD366">
            <v>0</v>
          </cell>
          <cell r="AE366">
            <v>0</v>
          </cell>
          <cell r="AF366">
            <v>0</v>
          </cell>
          <cell r="AG366">
            <v>0</v>
          </cell>
          <cell r="AH366">
            <v>0</v>
          </cell>
          <cell r="AI366">
            <v>0</v>
          </cell>
          <cell r="AJ366">
            <v>0</v>
          </cell>
          <cell r="AK366">
            <v>0</v>
          </cell>
        </row>
        <row r="367">
          <cell r="A367" t="str">
            <v>Cash Flow Figures</v>
          </cell>
          <cell r="U367" t="str">
            <v>Cash Flow Figures</v>
          </cell>
          <cell r="V367">
            <v>0</v>
          </cell>
        </row>
        <row r="368">
          <cell r="U368">
            <v>0</v>
          </cell>
          <cell r="V368">
            <v>0</v>
          </cell>
        </row>
        <row r="369">
          <cell r="A369" t="str">
            <v>Budget</v>
          </cell>
          <cell r="F369">
            <v>36892</v>
          </cell>
          <cell r="G369">
            <v>36923</v>
          </cell>
          <cell r="H369">
            <v>36951</v>
          </cell>
          <cell r="I369">
            <v>36982</v>
          </cell>
          <cell r="J369">
            <v>37012</v>
          </cell>
          <cell r="K369">
            <v>37043</v>
          </cell>
          <cell r="L369">
            <v>37073</v>
          </cell>
          <cell r="M369">
            <v>37104</v>
          </cell>
          <cell r="N369">
            <v>37135</v>
          </cell>
          <cell r="O369">
            <v>37165</v>
          </cell>
          <cell r="P369">
            <v>37196</v>
          </cell>
          <cell r="Q369">
            <v>37226</v>
          </cell>
          <cell r="R369" t="str">
            <v>Total</v>
          </cell>
          <cell r="U369" t="str">
            <v>Budget</v>
          </cell>
          <cell r="Z369">
            <v>36526</v>
          </cell>
          <cell r="AA369">
            <v>36557</v>
          </cell>
          <cell r="AB369">
            <v>36586</v>
          </cell>
          <cell r="AC369">
            <v>36617</v>
          </cell>
          <cell r="AD369">
            <v>36647</v>
          </cell>
          <cell r="AE369">
            <v>36678</v>
          </cell>
          <cell r="AF369">
            <v>36708</v>
          </cell>
          <cell r="AG369">
            <v>36739</v>
          </cell>
          <cell r="AH369">
            <v>36770</v>
          </cell>
          <cell r="AI369">
            <v>36800</v>
          </cell>
          <cell r="AJ369">
            <v>36831</v>
          </cell>
          <cell r="AK369">
            <v>36861</v>
          </cell>
        </row>
        <row r="370">
          <cell r="U370">
            <v>0</v>
          </cell>
          <cell r="V370">
            <v>0</v>
          </cell>
        </row>
        <row r="371">
          <cell r="A371" t="str">
            <v>Cost Code</v>
          </cell>
          <cell r="B371" t="str">
            <v>Description</v>
          </cell>
          <cell r="U371" t="str">
            <v>Cost Code</v>
          </cell>
          <cell r="V371" t="str">
            <v>Description</v>
          </cell>
          <cell r="Z371">
            <v>0</v>
          </cell>
          <cell r="AA371">
            <v>0</v>
          </cell>
          <cell r="AB371">
            <v>0</v>
          </cell>
          <cell r="AC371">
            <v>0</v>
          </cell>
          <cell r="AD371">
            <v>0</v>
          </cell>
          <cell r="AE371">
            <v>0</v>
          </cell>
          <cell r="AF371">
            <v>0</v>
          </cell>
          <cell r="AG371">
            <v>0</v>
          </cell>
          <cell r="AH371">
            <v>0</v>
          </cell>
          <cell r="AI371">
            <v>0</v>
          </cell>
          <cell r="AJ371">
            <v>0</v>
          </cell>
          <cell r="AK371">
            <v>0</v>
          </cell>
        </row>
        <row r="372">
          <cell r="U372">
            <v>0</v>
          </cell>
          <cell r="V372">
            <v>0</v>
          </cell>
          <cell r="Z372">
            <v>0</v>
          </cell>
          <cell r="AA372">
            <v>0</v>
          </cell>
          <cell r="AB372">
            <v>0</v>
          </cell>
          <cell r="AC372">
            <v>0</v>
          </cell>
          <cell r="AD372">
            <v>0</v>
          </cell>
          <cell r="AE372">
            <v>0</v>
          </cell>
          <cell r="AF372">
            <v>0</v>
          </cell>
          <cell r="AG372">
            <v>0</v>
          </cell>
          <cell r="AH372">
            <v>0</v>
          </cell>
          <cell r="AI372">
            <v>0</v>
          </cell>
          <cell r="AJ372">
            <v>0</v>
          </cell>
          <cell r="AK372">
            <v>0</v>
          </cell>
        </row>
        <row r="373">
          <cell r="A373" t="str">
            <v>Cash flow from Operations</v>
          </cell>
          <cell r="U373" t="str">
            <v>Cash flow from Operations</v>
          </cell>
          <cell r="V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U374">
            <v>0</v>
          </cell>
          <cell r="V374">
            <v>0</v>
          </cell>
          <cell r="Z374">
            <v>0</v>
          </cell>
          <cell r="AA374">
            <v>0</v>
          </cell>
          <cell r="AB374">
            <v>0</v>
          </cell>
          <cell r="AC374">
            <v>0</v>
          </cell>
          <cell r="AD374">
            <v>0</v>
          </cell>
          <cell r="AE374">
            <v>0</v>
          </cell>
          <cell r="AF374">
            <v>0</v>
          </cell>
          <cell r="AG374">
            <v>0</v>
          </cell>
          <cell r="AH374">
            <v>0</v>
          </cell>
          <cell r="AI374">
            <v>0</v>
          </cell>
          <cell r="AJ374">
            <v>0</v>
          </cell>
          <cell r="AK374">
            <v>0</v>
          </cell>
        </row>
        <row r="375">
          <cell r="A375" t="str">
            <v>JS04</v>
          </cell>
          <cell r="B375" t="str">
            <v>Premier Power</v>
          </cell>
          <cell r="F375">
            <v>0</v>
          </cell>
          <cell r="G375">
            <v>0</v>
          </cell>
          <cell r="H375">
            <v>0</v>
          </cell>
          <cell r="I375">
            <v>0</v>
          </cell>
          <cell r="J375">
            <v>0</v>
          </cell>
          <cell r="K375">
            <v>13972</v>
          </cell>
          <cell r="L375">
            <v>-4078</v>
          </cell>
          <cell r="M375">
            <v>2970</v>
          </cell>
          <cell r="N375">
            <v>-451</v>
          </cell>
          <cell r="O375">
            <v>2010</v>
          </cell>
          <cell r="P375">
            <v>2785</v>
          </cell>
          <cell r="Q375">
            <v>220</v>
          </cell>
          <cell r="R375">
            <v>17428</v>
          </cell>
          <cell r="U375" t="str">
            <v>JS04</v>
          </cell>
          <cell r="V375" t="str">
            <v>Premier Power</v>
          </cell>
          <cell r="Z375">
            <v>0</v>
          </cell>
          <cell r="AA375">
            <v>0</v>
          </cell>
          <cell r="AB375">
            <v>0</v>
          </cell>
          <cell r="AC375">
            <v>0</v>
          </cell>
          <cell r="AD375">
            <v>0</v>
          </cell>
          <cell r="AE375">
            <v>13972</v>
          </cell>
          <cell r="AF375">
            <v>9894</v>
          </cell>
          <cell r="AG375">
            <v>12864</v>
          </cell>
          <cell r="AH375">
            <v>12413</v>
          </cell>
          <cell r="AI375">
            <v>14423</v>
          </cell>
          <cell r="AJ375">
            <v>17208</v>
          </cell>
          <cell r="AK375">
            <v>17428</v>
          </cell>
        </row>
        <row r="376">
          <cell r="A376" t="str">
            <v>FC01</v>
          </cell>
          <cell r="B376" t="str">
            <v>Premier Power CCGT</v>
          </cell>
          <cell r="F376">
            <v>0</v>
          </cell>
          <cell r="G376">
            <v>0</v>
          </cell>
          <cell r="H376">
            <v>0</v>
          </cell>
          <cell r="I376">
            <v>0</v>
          </cell>
          <cell r="J376">
            <v>0</v>
          </cell>
          <cell r="R376">
            <v>0</v>
          </cell>
          <cell r="U376" t="str">
            <v>FC01</v>
          </cell>
          <cell r="V376" t="str">
            <v>Premier Power CCGT</v>
          </cell>
          <cell r="Z376">
            <v>0</v>
          </cell>
          <cell r="AA376">
            <v>0</v>
          </cell>
          <cell r="AB376">
            <v>0</v>
          </cell>
          <cell r="AC376">
            <v>0</v>
          </cell>
          <cell r="AD376">
            <v>0</v>
          </cell>
          <cell r="AE376">
            <v>0</v>
          </cell>
          <cell r="AF376">
            <v>0</v>
          </cell>
          <cell r="AG376">
            <v>0</v>
          </cell>
          <cell r="AH376">
            <v>0</v>
          </cell>
          <cell r="AI376">
            <v>0</v>
          </cell>
          <cell r="AJ376">
            <v>0</v>
          </cell>
          <cell r="AK376">
            <v>0</v>
          </cell>
        </row>
        <row r="377">
          <cell r="A377" t="str">
            <v>JS30</v>
          </cell>
          <cell r="B377" t="str">
            <v>Comgas</v>
          </cell>
          <cell r="F377">
            <v>0</v>
          </cell>
          <cell r="G377">
            <v>0</v>
          </cell>
          <cell r="H377">
            <v>0</v>
          </cell>
          <cell r="I377">
            <v>0</v>
          </cell>
          <cell r="J377">
            <v>0</v>
          </cell>
          <cell r="K377">
            <v>11969.43307157876</v>
          </cell>
          <cell r="L377">
            <v>-5656.1807549723917</v>
          </cell>
          <cell r="M377">
            <v>5325.7542907281213</v>
          </cell>
          <cell r="N377">
            <v>6135.622101672674</v>
          </cell>
          <cell r="O377">
            <v>-6546.4777352007413</v>
          </cell>
          <cell r="P377">
            <v>5220.5790040467227</v>
          </cell>
          <cell r="Q377">
            <v>3430.6862787105983</v>
          </cell>
          <cell r="R377">
            <v>19879.416256563745</v>
          </cell>
          <cell r="U377" t="str">
            <v>JS30</v>
          </cell>
          <cell r="V377" t="str">
            <v>Comgas</v>
          </cell>
          <cell r="Z377">
            <v>0</v>
          </cell>
          <cell r="AA377">
            <v>0</v>
          </cell>
          <cell r="AB377">
            <v>0</v>
          </cell>
          <cell r="AC377">
            <v>0</v>
          </cell>
          <cell r="AD377">
            <v>0</v>
          </cell>
          <cell r="AE377">
            <v>11969.43307157876</v>
          </cell>
          <cell r="AF377">
            <v>6313.2523166063684</v>
          </cell>
          <cell r="AG377">
            <v>11639.00660733449</v>
          </cell>
          <cell r="AH377">
            <v>17774.628709007164</v>
          </cell>
          <cell r="AI377">
            <v>11228.150973806423</v>
          </cell>
          <cell r="AJ377">
            <v>16448.729977853145</v>
          </cell>
          <cell r="AK377">
            <v>19879.416256563745</v>
          </cell>
        </row>
        <row r="378">
          <cell r="A378" t="str">
            <v>JS02</v>
          </cell>
          <cell r="B378" t="str">
            <v>Phoenix</v>
          </cell>
          <cell r="F378">
            <v>0</v>
          </cell>
          <cell r="G378">
            <v>0</v>
          </cell>
          <cell r="H378">
            <v>0</v>
          </cell>
          <cell r="I378">
            <v>0</v>
          </cell>
          <cell r="J378">
            <v>0</v>
          </cell>
          <cell r="K378">
            <v>-650</v>
          </cell>
          <cell r="L378">
            <v>617</v>
          </cell>
          <cell r="M378">
            <v>-415</v>
          </cell>
          <cell r="N378">
            <v>-708</v>
          </cell>
          <cell r="O378">
            <v>-168</v>
          </cell>
          <cell r="P378">
            <v>-85</v>
          </cell>
          <cell r="Q378">
            <v>550</v>
          </cell>
          <cell r="R378">
            <v>-859</v>
          </cell>
          <cell r="U378" t="str">
            <v>JS02</v>
          </cell>
          <cell r="V378" t="str">
            <v>Phoenix</v>
          </cell>
          <cell r="Z378">
            <v>0</v>
          </cell>
          <cell r="AA378">
            <v>0</v>
          </cell>
          <cell r="AB378">
            <v>0</v>
          </cell>
          <cell r="AC378">
            <v>0</v>
          </cell>
          <cell r="AD378">
            <v>0</v>
          </cell>
          <cell r="AE378">
            <v>-650</v>
          </cell>
          <cell r="AF378">
            <v>-33</v>
          </cell>
          <cell r="AG378">
            <v>-448</v>
          </cell>
          <cell r="AH378">
            <v>-1156</v>
          </cell>
          <cell r="AI378">
            <v>-1324</v>
          </cell>
          <cell r="AJ378">
            <v>-1409</v>
          </cell>
          <cell r="AK378">
            <v>-859</v>
          </cell>
        </row>
        <row r="379">
          <cell r="A379" t="str">
            <v>JS07</v>
          </cell>
          <cell r="B379" t="str">
            <v>LNG Ships</v>
          </cell>
          <cell r="F379">
            <v>0</v>
          </cell>
          <cell r="G379">
            <v>0</v>
          </cell>
          <cell r="H379">
            <v>0</v>
          </cell>
          <cell r="I379">
            <v>0</v>
          </cell>
          <cell r="J379">
            <v>0</v>
          </cell>
          <cell r="K379">
            <v>4741.1701388888896</v>
          </cell>
          <cell r="L379">
            <v>-110.15724137931056</v>
          </cell>
          <cell r="M379">
            <v>174.75586206896548</v>
          </cell>
          <cell r="N379">
            <v>729.92137931034483</v>
          </cell>
          <cell r="O379">
            <v>815.30068965517239</v>
          </cell>
          <cell r="P379">
            <v>815.30068965517239</v>
          </cell>
          <cell r="Q379">
            <v>776.87379310344818</v>
          </cell>
          <cell r="R379">
            <v>7943.1653113026823</v>
          </cell>
          <cell r="U379" t="str">
            <v>JS07</v>
          </cell>
          <cell r="V379" t="str">
            <v>LNG Ships</v>
          </cell>
          <cell r="Z379">
            <v>0</v>
          </cell>
          <cell r="AA379">
            <v>0</v>
          </cell>
          <cell r="AB379">
            <v>0</v>
          </cell>
          <cell r="AC379">
            <v>0</v>
          </cell>
          <cell r="AD379">
            <v>0</v>
          </cell>
          <cell r="AE379">
            <v>4741.1701388888896</v>
          </cell>
          <cell r="AF379">
            <v>4631.0128975095795</v>
          </cell>
          <cell r="AG379">
            <v>4805.7687595785446</v>
          </cell>
          <cell r="AH379">
            <v>5535.6901388888891</v>
          </cell>
          <cell r="AI379">
            <v>6350.9908285440615</v>
          </cell>
          <cell r="AJ379">
            <v>7166.2915181992339</v>
          </cell>
          <cell r="AK379">
            <v>7943.1653113026823</v>
          </cell>
        </row>
        <row r="380">
          <cell r="A380" t="str">
            <v>JS24</v>
          </cell>
          <cell r="B380" t="str">
            <v>Gujarat Gas</v>
          </cell>
          <cell r="F380">
            <v>0</v>
          </cell>
          <cell r="G380">
            <v>0</v>
          </cell>
          <cell r="H380">
            <v>0</v>
          </cell>
          <cell r="I380">
            <v>0</v>
          </cell>
          <cell r="J380">
            <v>0</v>
          </cell>
          <cell r="K380">
            <v>-1305.0593471810091</v>
          </cell>
          <cell r="L380">
            <v>1387.7262636854527</v>
          </cell>
          <cell r="M380">
            <v>1483.578259196132</v>
          </cell>
          <cell r="N380">
            <v>1098.2906033464292</v>
          </cell>
          <cell r="O380">
            <v>1442.2596435466412</v>
          </cell>
          <cell r="P380">
            <v>1467.1219965618461</v>
          </cell>
          <cell r="Q380">
            <v>1304.953683740926</v>
          </cell>
          <cell r="R380">
            <v>6878.8711028964181</v>
          </cell>
          <cell r="U380" t="str">
            <v>JS24</v>
          </cell>
          <cell r="V380" t="str">
            <v>Gujarat Gas</v>
          </cell>
          <cell r="Z380">
            <v>0</v>
          </cell>
          <cell r="AA380">
            <v>0</v>
          </cell>
          <cell r="AB380">
            <v>0</v>
          </cell>
          <cell r="AC380">
            <v>0</v>
          </cell>
          <cell r="AD380">
            <v>0</v>
          </cell>
          <cell r="AE380">
            <v>-1305.0593471810091</v>
          </cell>
          <cell r="AF380">
            <v>82.666916504443634</v>
          </cell>
          <cell r="AG380">
            <v>1566.2451757005756</v>
          </cell>
          <cell r="AH380">
            <v>2664.5357790470048</v>
          </cell>
          <cell r="AI380">
            <v>4106.7954225936464</v>
          </cell>
          <cell r="AJ380">
            <v>5573.9174191554921</v>
          </cell>
          <cell r="AK380">
            <v>6878.8711028964181</v>
          </cell>
        </row>
        <row r="381">
          <cell r="A381" t="str">
            <v>JS32</v>
          </cell>
          <cell r="B381" t="str">
            <v>BG Argentina</v>
          </cell>
          <cell r="R381">
            <v>0</v>
          </cell>
          <cell r="U381" t="str">
            <v>JS32</v>
          </cell>
          <cell r="V381" t="str">
            <v>BG Argentina</v>
          </cell>
          <cell r="Z381">
            <v>0</v>
          </cell>
          <cell r="AA381">
            <v>0</v>
          </cell>
          <cell r="AB381">
            <v>0</v>
          </cell>
          <cell r="AC381">
            <v>0</v>
          </cell>
          <cell r="AD381">
            <v>0</v>
          </cell>
          <cell r="AE381">
            <v>0</v>
          </cell>
          <cell r="AF381">
            <v>0</v>
          </cell>
          <cell r="AG381">
            <v>0</v>
          </cell>
          <cell r="AH381">
            <v>0</v>
          </cell>
          <cell r="AI381">
            <v>0</v>
          </cell>
          <cell r="AJ381">
            <v>0</v>
          </cell>
          <cell r="AK381">
            <v>0</v>
          </cell>
        </row>
        <row r="382">
          <cell r="A382" t="str">
            <v>JS17</v>
          </cell>
          <cell r="B382" t="str">
            <v>Methane Services</v>
          </cell>
          <cell r="F382">
            <v>0</v>
          </cell>
          <cell r="G382">
            <v>0</v>
          </cell>
          <cell r="H382">
            <v>0</v>
          </cell>
          <cell r="I382">
            <v>0</v>
          </cell>
          <cell r="J382">
            <v>0</v>
          </cell>
          <cell r="K382">
            <v>5631.1070000000027</v>
          </cell>
          <cell r="L382">
            <v>755.89200000000005</v>
          </cell>
          <cell r="M382">
            <v>469.96199999999999</v>
          </cell>
          <cell r="N382">
            <v>1250.4589999999998</v>
          </cell>
          <cell r="O382">
            <v>1250.4589999999998</v>
          </cell>
          <cell r="P382">
            <v>1274.9589999999998</v>
          </cell>
          <cell r="Q382">
            <v>1275.4589999999998</v>
          </cell>
          <cell r="R382">
            <v>11908.297000000002</v>
          </cell>
          <cell r="U382" t="str">
            <v>JS17</v>
          </cell>
          <cell r="V382" t="str">
            <v>Methane Services</v>
          </cell>
          <cell r="Z382">
            <v>0</v>
          </cell>
          <cell r="AA382">
            <v>0</v>
          </cell>
          <cell r="AB382">
            <v>0</v>
          </cell>
          <cell r="AC382">
            <v>0</v>
          </cell>
          <cell r="AD382">
            <v>0</v>
          </cell>
          <cell r="AE382">
            <v>5631.1070000000027</v>
          </cell>
          <cell r="AF382">
            <v>6386.9990000000025</v>
          </cell>
          <cell r="AG382">
            <v>6856.961000000003</v>
          </cell>
          <cell r="AH382">
            <v>8107.4200000000028</v>
          </cell>
          <cell r="AI382">
            <v>9357.8790000000026</v>
          </cell>
          <cell r="AJ382">
            <v>10632.838000000003</v>
          </cell>
          <cell r="AK382">
            <v>11908.297000000002</v>
          </cell>
        </row>
        <row r="383">
          <cell r="A383" t="str">
            <v>JS26</v>
          </cell>
          <cell r="B383" t="str">
            <v>GASA/Metrogas</v>
          </cell>
          <cell r="F383">
            <v>0</v>
          </cell>
          <cell r="G383">
            <v>0</v>
          </cell>
          <cell r="H383">
            <v>0</v>
          </cell>
          <cell r="I383">
            <v>0</v>
          </cell>
          <cell r="J383">
            <v>0</v>
          </cell>
          <cell r="K383">
            <v>16762.742222222223</v>
          </cell>
          <cell r="L383">
            <v>5967.7528735632213</v>
          </cell>
          <cell r="M383">
            <v>20362.543103448275</v>
          </cell>
          <cell r="N383">
            <v>20869.729885057492</v>
          </cell>
          <cell r="O383">
            <v>13190.937739463587</v>
          </cell>
          <cell r="P383">
            <v>15477.818965517234</v>
          </cell>
          <cell r="Q383">
            <v>-5778.1408045977023</v>
          </cell>
          <cell r="R383">
            <v>86853.383984674321</v>
          </cell>
          <cell r="U383" t="str">
            <v>JS26</v>
          </cell>
          <cell r="V383" t="str">
            <v>GASA/Metrogas</v>
          </cell>
          <cell r="Z383">
            <v>0</v>
          </cell>
          <cell r="AA383">
            <v>0</v>
          </cell>
          <cell r="AB383">
            <v>0</v>
          </cell>
          <cell r="AC383">
            <v>0</v>
          </cell>
          <cell r="AD383">
            <v>0</v>
          </cell>
          <cell r="AE383">
            <v>16762.742222222223</v>
          </cell>
          <cell r="AF383">
            <v>22730.495095785445</v>
          </cell>
          <cell r="AG383">
            <v>43093.038199233721</v>
          </cell>
          <cell r="AH383">
            <v>63962.768084291209</v>
          </cell>
          <cell r="AI383">
            <v>77153.70582375479</v>
          </cell>
          <cell r="AJ383">
            <v>92631.524789272022</v>
          </cell>
          <cell r="AK383">
            <v>86853.383984674321</v>
          </cell>
        </row>
        <row r="384">
          <cell r="A384" t="str">
            <v>QDH7</v>
          </cell>
          <cell r="B384" t="str">
            <v>I(UK) &amp; Distrigas</v>
          </cell>
          <cell r="F384">
            <v>0</v>
          </cell>
          <cell r="G384">
            <v>0</v>
          </cell>
          <cell r="H384">
            <v>0</v>
          </cell>
          <cell r="I384">
            <v>0</v>
          </cell>
          <cell r="J384">
            <v>0</v>
          </cell>
          <cell r="K384">
            <v>-3941.605147342194</v>
          </cell>
          <cell r="L384">
            <v>-691.05038818828052</v>
          </cell>
          <cell r="M384">
            <v>-746.56156890226612</v>
          </cell>
          <cell r="N384">
            <v>-826.12705402951133</v>
          </cell>
          <cell r="O384">
            <v>-1076.2486633470303</v>
          </cell>
          <cell r="P384">
            <v>-1060.7033695557984</v>
          </cell>
          <cell r="Q384">
            <v>-1076.6998329628991</v>
          </cell>
          <cell r="R384">
            <v>-9418.9960243279802</v>
          </cell>
          <cell r="U384" t="str">
            <v>QDH7</v>
          </cell>
          <cell r="V384" t="str">
            <v>I(UK) &amp; Distrigas</v>
          </cell>
          <cell r="Z384">
            <v>0</v>
          </cell>
          <cell r="AA384">
            <v>0</v>
          </cell>
          <cell r="AB384">
            <v>0</v>
          </cell>
          <cell r="AC384">
            <v>0</v>
          </cell>
          <cell r="AD384">
            <v>0</v>
          </cell>
          <cell r="AE384">
            <v>-3941.605147342194</v>
          </cell>
          <cell r="AF384">
            <v>-4632.6555355304745</v>
          </cell>
          <cell r="AG384">
            <v>-5379.2171044327406</v>
          </cell>
          <cell r="AH384">
            <v>-6205.3441584622524</v>
          </cell>
          <cell r="AI384">
            <v>-7281.5928218092831</v>
          </cell>
          <cell r="AJ384">
            <v>-8342.2961913650815</v>
          </cell>
          <cell r="AK384">
            <v>-9418.9960243279802</v>
          </cell>
        </row>
        <row r="385">
          <cell r="A385" t="str">
            <v>WING</v>
          </cell>
          <cell r="B385" t="str">
            <v>Wingas &amp; Frigg</v>
          </cell>
          <cell r="F385">
            <v>0</v>
          </cell>
          <cell r="G385">
            <v>0</v>
          </cell>
          <cell r="H385">
            <v>0</v>
          </cell>
          <cell r="I385">
            <v>0</v>
          </cell>
          <cell r="J385">
            <v>0</v>
          </cell>
          <cell r="K385">
            <v>-185724</v>
          </cell>
          <cell r="L385">
            <v>9694.3844921260606</v>
          </cell>
          <cell r="M385">
            <v>-317.94060052447321</v>
          </cell>
          <cell r="N385">
            <v>-376.3289932676787</v>
          </cell>
          <cell r="O385">
            <v>-1523.2768216171116</v>
          </cell>
          <cell r="P385">
            <v>-2239.6605762901745</v>
          </cell>
          <cell r="Q385">
            <v>-1966.8553548407417</v>
          </cell>
          <cell r="R385">
            <v>-182453.67785441416</v>
          </cell>
          <cell r="U385" t="str">
            <v>WING</v>
          </cell>
          <cell r="V385" t="str">
            <v>Wingas &amp; Frigg</v>
          </cell>
          <cell r="Z385">
            <v>0</v>
          </cell>
          <cell r="AA385">
            <v>0</v>
          </cell>
          <cell r="AB385">
            <v>0</v>
          </cell>
          <cell r="AC385">
            <v>0</v>
          </cell>
          <cell r="AD385">
            <v>0</v>
          </cell>
          <cell r="AE385">
            <v>-185724</v>
          </cell>
          <cell r="AF385">
            <v>-176029.61550787394</v>
          </cell>
          <cell r="AG385">
            <v>-176347.55610839842</v>
          </cell>
          <cell r="AH385">
            <v>-176723.88510166609</v>
          </cell>
          <cell r="AI385">
            <v>-178247.16192328322</v>
          </cell>
          <cell r="AJ385">
            <v>-180486.82249957341</v>
          </cell>
          <cell r="AK385">
            <v>-182453.67785441416</v>
          </cell>
        </row>
        <row r="386">
          <cell r="A386" t="str">
            <v>FC10</v>
          </cell>
          <cell r="B386" t="str">
            <v>Other - T&amp;D</v>
          </cell>
          <cell r="F386">
            <v>0</v>
          </cell>
          <cell r="G386">
            <v>0</v>
          </cell>
          <cell r="H386">
            <v>0</v>
          </cell>
          <cell r="I386">
            <v>0</v>
          </cell>
          <cell r="J386">
            <v>0</v>
          </cell>
          <cell r="K386">
            <v>-272</v>
          </cell>
          <cell r="L386">
            <v>-1028.6666666666665</v>
          </cell>
          <cell r="M386">
            <v>-1203.0666666666666</v>
          </cell>
          <cell r="N386">
            <v>-1203.0666666666666</v>
          </cell>
          <cell r="O386">
            <v>-969.21066666666661</v>
          </cell>
          <cell r="P386">
            <v>-969.21066666666661</v>
          </cell>
          <cell r="Q386">
            <v>-969.21066666666661</v>
          </cell>
          <cell r="R386">
            <v>-6614.4319999999998</v>
          </cell>
          <cell r="U386" t="str">
            <v>FC10</v>
          </cell>
          <cell r="V386" t="str">
            <v>Other - T&amp;D</v>
          </cell>
          <cell r="Z386">
            <v>0</v>
          </cell>
          <cell r="AA386">
            <v>0</v>
          </cell>
          <cell r="AB386">
            <v>0</v>
          </cell>
          <cell r="AC386">
            <v>0</v>
          </cell>
          <cell r="AD386">
            <v>0</v>
          </cell>
          <cell r="AE386">
            <v>-272</v>
          </cell>
          <cell r="AF386">
            <v>-1300.6666666666665</v>
          </cell>
          <cell r="AG386">
            <v>-2503.7333333333331</v>
          </cell>
          <cell r="AH386">
            <v>-3706.7999999999997</v>
          </cell>
          <cell r="AI386">
            <v>-4676.0106666666661</v>
          </cell>
          <cell r="AJ386">
            <v>-5645.221333333333</v>
          </cell>
          <cell r="AK386">
            <v>-6614.4319999999998</v>
          </cell>
        </row>
        <row r="387">
          <cell r="A387" t="str">
            <v>FC11</v>
          </cell>
          <cell r="B387" t="str">
            <v>Other - Power</v>
          </cell>
          <cell r="F387">
            <v>0</v>
          </cell>
          <cell r="G387">
            <v>0</v>
          </cell>
          <cell r="H387">
            <v>0</v>
          </cell>
          <cell r="I387">
            <v>0</v>
          </cell>
          <cell r="J387">
            <v>0</v>
          </cell>
          <cell r="K387">
            <v>-2369</v>
          </cell>
          <cell r="L387">
            <v>-198</v>
          </cell>
          <cell r="M387">
            <v>-549</v>
          </cell>
          <cell r="N387">
            <v>-549</v>
          </cell>
          <cell r="O387">
            <v>-419.08000000000004</v>
          </cell>
          <cell r="P387">
            <v>-419.08000000000004</v>
          </cell>
          <cell r="Q387">
            <v>-419.08000000000004</v>
          </cell>
          <cell r="R387">
            <v>-4922.24</v>
          </cell>
          <cell r="U387" t="str">
            <v>FC11</v>
          </cell>
          <cell r="V387" t="str">
            <v>Other - Power</v>
          </cell>
          <cell r="Z387">
            <v>0</v>
          </cell>
          <cell r="AA387">
            <v>0</v>
          </cell>
          <cell r="AB387">
            <v>0</v>
          </cell>
          <cell r="AC387">
            <v>0</v>
          </cell>
          <cell r="AD387">
            <v>0</v>
          </cell>
          <cell r="AE387">
            <v>-2369</v>
          </cell>
          <cell r="AF387">
            <v>-2567</v>
          </cell>
          <cell r="AG387">
            <v>-3116</v>
          </cell>
          <cell r="AH387">
            <v>-3665</v>
          </cell>
          <cell r="AI387">
            <v>-4084.08</v>
          </cell>
          <cell r="AJ387">
            <v>-4503.16</v>
          </cell>
          <cell r="AK387">
            <v>-4922.24</v>
          </cell>
        </row>
        <row r="388">
          <cell r="A388" t="str">
            <v>FC12</v>
          </cell>
          <cell r="B388" t="str">
            <v>Other - LNG</v>
          </cell>
          <cell r="F388">
            <v>0</v>
          </cell>
          <cell r="G388">
            <v>0</v>
          </cell>
          <cell r="H388">
            <v>0</v>
          </cell>
          <cell r="I388">
            <v>0</v>
          </cell>
          <cell r="J388">
            <v>0</v>
          </cell>
          <cell r="K388">
            <v>-2636</v>
          </cell>
          <cell r="L388">
            <v>-222</v>
          </cell>
          <cell r="M388">
            <v>-346.6</v>
          </cell>
          <cell r="N388">
            <v>-346.6</v>
          </cell>
          <cell r="O388">
            <v>-202.04500000000002</v>
          </cell>
          <cell r="P388">
            <v>-202.04500000000002</v>
          </cell>
          <cell r="Q388">
            <v>-202.04500000000002</v>
          </cell>
          <cell r="R388">
            <v>-4157.335</v>
          </cell>
          <cell r="U388" t="str">
            <v>FC12</v>
          </cell>
          <cell r="V388" t="str">
            <v>Other - LNG</v>
          </cell>
          <cell r="Z388">
            <v>0</v>
          </cell>
          <cell r="AA388">
            <v>0</v>
          </cell>
          <cell r="AB388">
            <v>0</v>
          </cell>
          <cell r="AC388">
            <v>0</v>
          </cell>
          <cell r="AD388">
            <v>0</v>
          </cell>
          <cell r="AE388">
            <v>-2636</v>
          </cell>
          <cell r="AF388">
            <v>-2858</v>
          </cell>
          <cell r="AG388">
            <v>-3204.6</v>
          </cell>
          <cell r="AH388">
            <v>-3551.2</v>
          </cell>
          <cell r="AI388">
            <v>-3753.2449999999999</v>
          </cell>
          <cell r="AJ388">
            <v>-3955.29</v>
          </cell>
          <cell r="AK388">
            <v>-4157.335</v>
          </cell>
        </row>
        <row r="389">
          <cell r="A389" t="str">
            <v>FC13</v>
          </cell>
          <cell r="B389" t="str">
            <v>Other - Other</v>
          </cell>
          <cell r="F389">
            <v>0</v>
          </cell>
          <cell r="G389">
            <v>0</v>
          </cell>
          <cell r="H389">
            <v>0</v>
          </cell>
          <cell r="I389">
            <v>0</v>
          </cell>
          <cell r="J389">
            <v>0</v>
          </cell>
          <cell r="K389">
            <v>25026</v>
          </cell>
          <cell r="L389">
            <v>-5579.1666666666661</v>
          </cell>
          <cell r="M389">
            <v>-22.766666666666595</v>
          </cell>
          <cell r="N389">
            <v>6727.2333333333336</v>
          </cell>
          <cell r="O389">
            <v>3977.2333333333336</v>
          </cell>
          <cell r="P389">
            <v>-22.766666666666595</v>
          </cell>
          <cell r="Q389">
            <v>-22.766666666666595</v>
          </cell>
          <cell r="R389">
            <v>30083.000000000004</v>
          </cell>
          <cell r="U389" t="str">
            <v>FC13</v>
          </cell>
          <cell r="V389" t="str">
            <v>Other - Other</v>
          </cell>
          <cell r="Z389">
            <v>0</v>
          </cell>
          <cell r="AA389">
            <v>0</v>
          </cell>
          <cell r="AB389">
            <v>0</v>
          </cell>
          <cell r="AC389">
            <v>0</v>
          </cell>
          <cell r="AD389">
            <v>0</v>
          </cell>
          <cell r="AE389">
            <v>25026</v>
          </cell>
          <cell r="AF389">
            <v>19446.833333333336</v>
          </cell>
          <cell r="AG389">
            <v>19424.066666666669</v>
          </cell>
          <cell r="AH389">
            <v>26151.300000000003</v>
          </cell>
          <cell r="AI389">
            <v>30128.533333333336</v>
          </cell>
          <cell r="AJ389">
            <v>30105.76666666667</v>
          </cell>
          <cell r="AK389">
            <v>30083.000000000004</v>
          </cell>
        </row>
        <row r="390">
          <cell r="R390">
            <v>0</v>
          </cell>
          <cell r="U390">
            <v>0</v>
          </cell>
          <cell r="V390">
            <v>0</v>
          </cell>
          <cell r="Z390">
            <v>0</v>
          </cell>
          <cell r="AA390">
            <v>0</v>
          </cell>
          <cell r="AB390">
            <v>0</v>
          </cell>
          <cell r="AC390">
            <v>0</v>
          </cell>
          <cell r="AD390">
            <v>0</v>
          </cell>
          <cell r="AE390">
            <v>0</v>
          </cell>
          <cell r="AF390">
            <v>0</v>
          </cell>
          <cell r="AG390">
            <v>0</v>
          </cell>
          <cell r="AH390">
            <v>0</v>
          </cell>
          <cell r="AI390">
            <v>0</v>
          </cell>
          <cell r="AJ390">
            <v>0</v>
          </cell>
          <cell r="AK390">
            <v>0</v>
          </cell>
        </row>
        <row r="391">
          <cell r="R391">
            <v>0</v>
          </cell>
          <cell r="U391">
            <v>0</v>
          </cell>
          <cell r="V391">
            <v>0</v>
          </cell>
          <cell r="Z391">
            <v>0</v>
          </cell>
          <cell r="AA391">
            <v>0</v>
          </cell>
          <cell r="AB391">
            <v>0</v>
          </cell>
          <cell r="AC391">
            <v>0</v>
          </cell>
          <cell r="AD391">
            <v>0</v>
          </cell>
          <cell r="AE391">
            <v>0</v>
          </cell>
          <cell r="AF391">
            <v>0</v>
          </cell>
          <cell r="AG391">
            <v>0</v>
          </cell>
          <cell r="AH391">
            <v>0</v>
          </cell>
          <cell r="AI391">
            <v>0</v>
          </cell>
          <cell r="AJ391">
            <v>0</v>
          </cell>
          <cell r="AK391">
            <v>0</v>
          </cell>
        </row>
        <row r="392">
          <cell r="A392" t="str">
            <v>FD02</v>
          </cell>
          <cell r="B392" t="str">
            <v>Bus Dev, Asset Mgt &amp; Other admin</v>
          </cell>
          <cell r="F392">
            <v>0</v>
          </cell>
          <cell r="G392">
            <v>0</v>
          </cell>
          <cell r="H392">
            <v>0</v>
          </cell>
          <cell r="I392">
            <v>0</v>
          </cell>
          <cell r="J392">
            <v>0</v>
          </cell>
          <cell r="K392">
            <v>-16997.000408615073</v>
          </cell>
          <cell r="L392">
            <v>-10020.229021112242</v>
          </cell>
          <cell r="M392">
            <v>-52948.682189055515</v>
          </cell>
          <cell r="N392">
            <v>-9433.9585162070434</v>
          </cell>
          <cell r="O392">
            <v>-8075.6148940325002</v>
          </cell>
          <cell r="P392">
            <v>-6813.6514964529088</v>
          </cell>
          <cell r="Q392">
            <v>-7814.4880551289816</v>
          </cell>
          <cell r="R392">
            <v>-112103.62458060427</v>
          </cell>
          <cell r="U392" t="str">
            <v>FD02</v>
          </cell>
          <cell r="V392" t="str">
            <v>Bus Dev, Asset Mgt &amp; Other admin</v>
          </cell>
          <cell r="Z392">
            <v>0</v>
          </cell>
          <cell r="AA392">
            <v>0</v>
          </cell>
          <cell r="AB392">
            <v>0</v>
          </cell>
          <cell r="AC392">
            <v>0</v>
          </cell>
          <cell r="AD392">
            <v>0</v>
          </cell>
          <cell r="AE392">
            <v>-16997.000408615073</v>
          </cell>
          <cell r="AF392">
            <v>-27017.229429727315</v>
          </cell>
          <cell r="AG392">
            <v>-79965.911618782833</v>
          </cell>
          <cell r="AH392">
            <v>-89399.870134989877</v>
          </cell>
          <cell r="AI392">
            <v>-97475.485029022384</v>
          </cell>
          <cell r="AJ392">
            <v>-104289.13652547529</v>
          </cell>
          <cell r="AK392">
            <v>-112103.62458060427</v>
          </cell>
        </row>
        <row r="393">
          <cell r="R393">
            <v>0</v>
          </cell>
          <cell r="U393">
            <v>0</v>
          </cell>
          <cell r="V393">
            <v>0</v>
          </cell>
          <cell r="Z393">
            <v>0</v>
          </cell>
          <cell r="AA393">
            <v>0</v>
          </cell>
          <cell r="AB393">
            <v>0</v>
          </cell>
          <cell r="AC393">
            <v>0</v>
          </cell>
          <cell r="AD393">
            <v>0</v>
          </cell>
          <cell r="AE393">
            <v>0</v>
          </cell>
          <cell r="AF393">
            <v>0</v>
          </cell>
          <cell r="AG393">
            <v>0</v>
          </cell>
          <cell r="AH393">
            <v>0</v>
          </cell>
          <cell r="AI393">
            <v>0</v>
          </cell>
          <cell r="AJ393">
            <v>0</v>
          </cell>
          <cell r="AK393">
            <v>0</v>
          </cell>
        </row>
        <row r="394">
          <cell r="B394" t="str">
            <v>Total Cash from Ops.</v>
          </cell>
          <cell r="F394">
            <v>0</v>
          </cell>
          <cell r="G394">
            <v>0</v>
          </cell>
          <cell r="H394">
            <v>0</v>
          </cell>
          <cell r="I394">
            <v>0</v>
          </cell>
          <cell r="J394">
            <v>0</v>
          </cell>
          <cell r="K394">
            <v>-135792.2124704484</v>
          </cell>
          <cell r="L394">
            <v>-9160.6951096108241</v>
          </cell>
          <cell r="M394">
            <v>-25763.024176374096</v>
          </cell>
          <cell r="N394">
            <v>22917.175072549377</v>
          </cell>
          <cell r="O394">
            <v>3706.236625134683</v>
          </cell>
          <cell r="P394">
            <v>15228.661880148764</v>
          </cell>
          <cell r="Q394">
            <v>-10691.313625308685</v>
          </cell>
          <cell r="R394">
            <v>-139555.17180390927</v>
          </cell>
          <cell r="V394" t="str">
            <v>Total Cash from Ops.</v>
          </cell>
          <cell r="Z394">
            <v>0</v>
          </cell>
          <cell r="AA394">
            <v>0</v>
          </cell>
          <cell r="AB394">
            <v>0</v>
          </cell>
          <cell r="AC394">
            <v>0</v>
          </cell>
          <cell r="AD394">
            <v>0</v>
          </cell>
          <cell r="AE394">
            <v>-135792.2124704484</v>
          </cell>
          <cell r="AF394">
            <v>-144952.90758005923</v>
          </cell>
          <cell r="AG394">
            <v>-170715.93175643333</v>
          </cell>
          <cell r="AH394">
            <v>-147798.75668388396</v>
          </cell>
          <cell r="AI394">
            <v>-144092.52005874927</v>
          </cell>
          <cell r="AJ394">
            <v>-128863.85817860051</v>
          </cell>
          <cell r="AK394">
            <v>-139555.17180390918</v>
          </cell>
        </row>
        <row r="396">
          <cell r="U396">
            <v>0</v>
          </cell>
          <cell r="V396">
            <v>0</v>
          </cell>
          <cell r="Z396">
            <v>0</v>
          </cell>
          <cell r="AA396">
            <v>0</v>
          </cell>
          <cell r="AB396">
            <v>0</v>
          </cell>
          <cell r="AC396">
            <v>0</v>
          </cell>
          <cell r="AD396">
            <v>0</v>
          </cell>
          <cell r="AE396">
            <v>0</v>
          </cell>
          <cell r="AF396">
            <v>0</v>
          </cell>
          <cell r="AG396">
            <v>0</v>
          </cell>
          <cell r="AH396">
            <v>0</v>
          </cell>
          <cell r="AI396">
            <v>0</v>
          </cell>
          <cell r="AJ396">
            <v>0</v>
          </cell>
          <cell r="AK396">
            <v>0</v>
          </cell>
        </row>
        <row r="397">
          <cell r="A397" t="str">
            <v>FC95</v>
          </cell>
          <cell r="B397" t="str">
            <v>Net Interest</v>
          </cell>
          <cell r="F397">
            <v>0</v>
          </cell>
          <cell r="G397">
            <v>0</v>
          </cell>
          <cell r="H397">
            <v>0</v>
          </cell>
          <cell r="I397">
            <v>0</v>
          </cell>
          <cell r="J397">
            <v>0</v>
          </cell>
          <cell r="K397">
            <v>-25066.911645662447</v>
          </cell>
          <cell r="L397">
            <v>-2534.0045583409292</v>
          </cell>
          <cell r="M397">
            <v>-3568.8570946574837</v>
          </cell>
          <cell r="N397">
            <v>-13320.156667262079</v>
          </cell>
          <cell r="O397">
            <v>-2203.0604300351865</v>
          </cell>
          <cell r="P397">
            <v>-7000.2354618691425</v>
          </cell>
          <cell r="Q397">
            <v>-5485.1574806247991</v>
          </cell>
          <cell r="R397">
            <v>-59178.383338452069</v>
          </cell>
          <cell r="U397" t="str">
            <v>FC95</v>
          </cell>
          <cell r="V397" t="str">
            <v>Net Interest</v>
          </cell>
          <cell r="Z397">
            <v>0</v>
          </cell>
          <cell r="AA397">
            <v>0</v>
          </cell>
          <cell r="AB397">
            <v>0</v>
          </cell>
          <cell r="AC397">
            <v>0</v>
          </cell>
          <cell r="AD397">
            <v>0</v>
          </cell>
          <cell r="AE397">
            <v>-25066.911645662447</v>
          </cell>
          <cell r="AF397">
            <v>-27600.916204003377</v>
          </cell>
          <cell r="AG397">
            <v>-31169.773298660861</v>
          </cell>
          <cell r="AH397">
            <v>-44489.929965922944</v>
          </cell>
          <cell r="AI397">
            <v>-46692.990395958128</v>
          </cell>
          <cell r="AJ397">
            <v>-53693.225857827274</v>
          </cell>
          <cell r="AK397">
            <v>-59178.383338452069</v>
          </cell>
        </row>
        <row r="398">
          <cell r="R398">
            <v>0</v>
          </cell>
          <cell r="U398">
            <v>0</v>
          </cell>
          <cell r="V398">
            <v>0</v>
          </cell>
          <cell r="Z398">
            <v>0</v>
          </cell>
          <cell r="AA398">
            <v>0</v>
          </cell>
          <cell r="AB398">
            <v>0</v>
          </cell>
          <cell r="AC398">
            <v>0</v>
          </cell>
          <cell r="AD398">
            <v>0</v>
          </cell>
          <cell r="AE398">
            <v>0</v>
          </cell>
          <cell r="AF398">
            <v>0</v>
          </cell>
          <cell r="AG398">
            <v>0</v>
          </cell>
          <cell r="AH398">
            <v>0</v>
          </cell>
          <cell r="AI398">
            <v>0</v>
          </cell>
          <cell r="AJ398">
            <v>0</v>
          </cell>
          <cell r="AK398">
            <v>0</v>
          </cell>
        </row>
        <row r="399">
          <cell r="A399" t="str">
            <v>FC96</v>
          </cell>
          <cell r="B399" t="str">
            <v>Dividends</v>
          </cell>
          <cell r="F399">
            <v>0</v>
          </cell>
          <cell r="G399">
            <v>0</v>
          </cell>
          <cell r="H399">
            <v>0</v>
          </cell>
          <cell r="I399">
            <v>0</v>
          </cell>
          <cell r="J399">
            <v>0</v>
          </cell>
          <cell r="K399">
            <v>28701.873835876133</v>
          </cell>
          <cell r="L399">
            <v>84.016208914903473</v>
          </cell>
          <cell r="M399">
            <v>0</v>
          </cell>
          <cell r="N399">
            <v>7631.2809337326889</v>
          </cell>
          <cell r="O399">
            <v>0</v>
          </cell>
          <cell r="P399">
            <v>0</v>
          </cell>
          <cell r="Q399">
            <v>10807.317412181765</v>
          </cell>
          <cell r="R399">
            <v>47224.48839070549</v>
          </cell>
          <cell r="U399" t="str">
            <v>FC96</v>
          </cell>
          <cell r="V399" t="str">
            <v>Dividends</v>
          </cell>
          <cell r="Z399">
            <v>0</v>
          </cell>
          <cell r="AA399">
            <v>0</v>
          </cell>
          <cell r="AB399">
            <v>0</v>
          </cell>
          <cell r="AC399">
            <v>0</v>
          </cell>
          <cell r="AD399">
            <v>0</v>
          </cell>
          <cell r="AE399">
            <v>28701.873835876133</v>
          </cell>
          <cell r="AF399">
            <v>28785.890044791035</v>
          </cell>
          <cell r="AG399">
            <v>28785.890044791035</v>
          </cell>
          <cell r="AH399">
            <v>36417.170978523725</v>
          </cell>
          <cell r="AI399">
            <v>36417.170978523725</v>
          </cell>
          <cell r="AJ399">
            <v>36417.170978523725</v>
          </cell>
          <cell r="AK399">
            <v>47224.48839070549</v>
          </cell>
        </row>
        <row r="400">
          <cell r="R400">
            <v>0</v>
          </cell>
          <cell r="U400">
            <v>0</v>
          </cell>
          <cell r="V400">
            <v>0</v>
          </cell>
          <cell r="Z400">
            <v>0</v>
          </cell>
          <cell r="AA400">
            <v>0</v>
          </cell>
          <cell r="AB400">
            <v>0</v>
          </cell>
          <cell r="AC400">
            <v>0</v>
          </cell>
          <cell r="AD400">
            <v>0</v>
          </cell>
          <cell r="AE400">
            <v>0</v>
          </cell>
          <cell r="AF400">
            <v>0</v>
          </cell>
          <cell r="AG400">
            <v>0</v>
          </cell>
          <cell r="AH400">
            <v>0</v>
          </cell>
          <cell r="AI400">
            <v>0</v>
          </cell>
          <cell r="AJ400">
            <v>0</v>
          </cell>
          <cell r="AK400">
            <v>0</v>
          </cell>
        </row>
        <row r="401">
          <cell r="A401" t="str">
            <v>FD03</v>
          </cell>
          <cell r="B401" t="str">
            <v>Taxation</v>
          </cell>
          <cell r="F401">
            <v>0</v>
          </cell>
          <cell r="G401">
            <v>0</v>
          </cell>
          <cell r="H401">
            <v>0</v>
          </cell>
          <cell r="I401">
            <v>0</v>
          </cell>
          <cell r="J401">
            <v>0</v>
          </cell>
          <cell r="K401">
            <v>-43297.251730472504</v>
          </cell>
          <cell r="L401">
            <v>-14111.657494783256</v>
          </cell>
          <cell r="M401">
            <v>1000.1417197479313</v>
          </cell>
          <cell r="N401">
            <v>0.10124330598137021</v>
          </cell>
          <cell r="O401">
            <v>-21282.498946189196</v>
          </cell>
          <cell r="P401">
            <v>683.96518200711762</v>
          </cell>
          <cell r="Q401">
            <v>7738.7217017370058</v>
          </cell>
          <cell r="R401">
            <v>-69268.478324646916</v>
          </cell>
          <cell r="U401" t="str">
            <v>FD03</v>
          </cell>
          <cell r="V401" t="str">
            <v>Taxation</v>
          </cell>
          <cell r="Z401">
            <v>0</v>
          </cell>
          <cell r="AA401">
            <v>0</v>
          </cell>
          <cell r="AB401">
            <v>0</v>
          </cell>
          <cell r="AC401">
            <v>0</v>
          </cell>
          <cell r="AD401">
            <v>0</v>
          </cell>
          <cell r="AE401">
            <v>-43297.251730472504</v>
          </cell>
          <cell r="AF401">
            <v>-57408.90922525576</v>
          </cell>
          <cell r="AG401">
            <v>-56408.767505507829</v>
          </cell>
          <cell r="AH401">
            <v>-56408.666262201848</v>
          </cell>
          <cell r="AI401">
            <v>-77691.165208391045</v>
          </cell>
          <cell r="AJ401">
            <v>-77007.200026383929</v>
          </cell>
          <cell r="AK401">
            <v>-69268.478324646916</v>
          </cell>
        </row>
        <row r="403">
          <cell r="A403" t="str">
            <v>FD17</v>
          </cell>
          <cell r="B403" t="str">
            <v>Management of Liquid Reserves</v>
          </cell>
          <cell r="F403">
            <v>0</v>
          </cell>
          <cell r="G403">
            <v>0</v>
          </cell>
          <cell r="H403">
            <v>0</v>
          </cell>
          <cell r="I403">
            <v>0</v>
          </cell>
          <cell r="J403">
            <v>0</v>
          </cell>
          <cell r="K403">
            <v>-37278.382789317504</v>
          </cell>
          <cell r="L403">
            <v>-524.55350442743543</v>
          </cell>
          <cell r="M403">
            <v>-493.02116163890179</v>
          </cell>
          <cell r="N403">
            <v>513.13222272249823</v>
          </cell>
          <cell r="O403">
            <v>-148.43163740057182</v>
          </cell>
          <cell r="P403">
            <v>-242.38331082095121</v>
          </cell>
          <cell r="Q403">
            <v>653.60948521687033</v>
          </cell>
          <cell r="R403">
            <v>-37520.030695665999</v>
          </cell>
          <cell r="U403" t="str">
            <v>FD17</v>
          </cell>
          <cell r="V403" t="str">
            <v>Management of Liquid Reserves</v>
          </cell>
          <cell r="Z403">
            <v>0</v>
          </cell>
          <cell r="AA403">
            <v>0</v>
          </cell>
          <cell r="AB403">
            <v>0</v>
          </cell>
          <cell r="AC403">
            <v>0</v>
          </cell>
          <cell r="AD403">
            <v>0</v>
          </cell>
          <cell r="AE403">
            <v>-37278.382789317504</v>
          </cell>
          <cell r="AF403">
            <v>-37802.93629374494</v>
          </cell>
          <cell r="AG403">
            <v>-38295.957455383839</v>
          </cell>
          <cell r="AH403">
            <v>-37782.825232661344</v>
          </cell>
          <cell r="AI403">
            <v>-37931.256870061916</v>
          </cell>
          <cell r="AJ403">
            <v>-38173.640180882867</v>
          </cell>
          <cell r="AK403">
            <v>-37520.030695665999</v>
          </cell>
        </row>
        <row r="404">
          <cell r="R404">
            <v>0</v>
          </cell>
          <cell r="U404">
            <v>0</v>
          </cell>
          <cell r="V404">
            <v>0</v>
          </cell>
          <cell r="Z404">
            <v>0</v>
          </cell>
          <cell r="AA404">
            <v>0</v>
          </cell>
          <cell r="AB404">
            <v>0</v>
          </cell>
          <cell r="AC404">
            <v>0</v>
          </cell>
          <cell r="AD404">
            <v>0</v>
          </cell>
          <cell r="AE404">
            <v>0</v>
          </cell>
          <cell r="AF404">
            <v>0</v>
          </cell>
          <cell r="AG404">
            <v>0</v>
          </cell>
          <cell r="AH404">
            <v>0</v>
          </cell>
          <cell r="AI404">
            <v>0</v>
          </cell>
          <cell r="AJ404">
            <v>0</v>
          </cell>
          <cell r="AK404">
            <v>0</v>
          </cell>
        </row>
        <row r="405">
          <cell r="A405" t="str">
            <v>FD11</v>
          </cell>
          <cell r="B405" t="str">
            <v>Payments to Acquire Fixed Assets</v>
          </cell>
          <cell r="F405">
            <v>0</v>
          </cell>
          <cell r="G405">
            <v>0</v>
          </cell>
          <cell r="H405">
            <v>0</v>
          </cell>
          <cell r="I405">
            <v>0</v>
          </cell>
          <cell r="J405">
            <v>0</v>
          </cell>
          <cell r="K405">
            <v>-101943.49292791117</v>
          </cell>
          <cell r="L405">
            <v>-17036.336974325153</v>
          </cell>
          <cell r="M405">
            <v>-23419.800491857866</v>
          </cell>
          <cell r="N405">
            <v>-42667.328396930781</v>
          </cell>
          <cell r="O405">
            <v>-16937.641339622569</v>
          </cell>
          <cell r="P405">
            <v>-43104.181177117513</v>
          </cell>
          <cell r="Q405">
            <v>-18969.63082267093</v>
          </cell>
          <cell r="R405">
            <v>-264078.41213043599</v>
          </cell>
          <cell r="U405" t="str">
            <v>FD11</v>
          </cell>
          <cell r="V405" t="str">
            <v>Payments to Acquire Fixed Assets</v>
          </cell>
          <cell r="Z405">
            <v>0</v>
          </cell>
          <cell r="AA405">
            <v>0</v>
          </cell>
          <cell r="AB405">
            <v>0</v>
          </cell>
          <cell r="AC405">
            <v>0</v>
          </cell>
          <cell r="AD405">
            <v>0</v>
          </cell>
          <cell r="AE405">
            <v>-101943.49292791117</v>
          </cell>
          <cell r="AF405">
            <v>-118979.82990223632</v>
          </cell>
          <cell r="AG405">
            <v>-142399.63039409419</v>
          </cell>
          <cell r="AH405">
            <v>-185066.95879102498</v>
          </cell>
          <cell r="AI405">
            <v>-202004.60013064754</v>
          </cell>
          <cell r="AJ405">
            <v>-245108.78130776505</v>
          </cell>
          <cell r="AK405">
            <v>-264078.41213043599</v>
          </cell>
        </row>
        <row r="406">
          <cell r="R406">
            <v>0</v>
          </cell>
          <cell r="U406">
            <v>0</v>
          </cell>
          <cell r="V406">
            <v>0</v>
          </cell>
          <cell r="Z406">
            <v>0</v>
          </cell>
          <cell r="AA406">
            <v>0</v>
          </cell>
          <cell r="AB406">
            <v>0</v>
          </cell>
          <cell r="AC406">
            <v>0</v>
          </cell>
          <cell r="AD406">
            <v>0</v>
          </cell>
          <cell r="AE406">
            <v>0</v>
          </cell>
          <cell r="AF406">
            <v>0</v>
          </cell>
          <cell r="AG406">
            <v>0</v>
          </cell>
          <cell r="AH406">
            <v>0</v>
          </cell>
          <cell r="AI406">
            <v>0</v>
          </cell>
          <cell r="AJ406">
            <v>0</v>
          </cell>
          <cell r="AK406">
            <v>0</v>
          </cell>
        </row>
        <row r="407">
          <cell r="A407" t="str">
            <v>FD13</v>
          </cell>
          <cell r="B407" t="str">
            <v>Acquisition of Subsidiaries</v>
          </cell>
          <cell r="F407">
            <v>0</v>
          </cell>
          <cell r="G407">
            <v>0</v>
          </cell>
          <cell r="H407">
            <v>0</v>
          </cell>
          <cell r="I407">
            <v>0</v>
          </cell>
          <cell r="J407">
            <v>0</v>
          </cell>
          <cell r="K407">
            <v>0</v>
          </cell>
          <cell r="L407">
            <v>0</v>
          </cell>
          <cell r="M407">
            <v>0</v>
          </cell>
          <cell r="N407">
            <v>0</v>
          </cell>
          <cell r="O407">
            <v>0</v>
          </cell>
          <cell r="P407">
            <v>0</v>
          </cell>
          <cell r="Q407">
            <v>0</v>
          </cell>
          <cell r="R407">
            <v>0</v>
          </cell>
          <cell r="U407" t="str">
            <v>FD13</v>
          </cell>
          <cell r="V407" t="str">
            <v>Acquisition of Subsidiaries</v>
          </cell>
          <cell r="Z407">
            <v>0</v>
          </cell>
          <cell r="AA407">
            <v>0</v>
          </cell>
          <cell r="AB407">
            <v>0</v>
          </cell>
          <cell r="AC407">
            <v>0</v>
          </cell>
          <cell r="AD407">
            <v>0</v>
          </cell>
          <cell r="AE407">
            <v>0</v>
          </cell>
          <cell r="AF407">
            <v>0</v>
          </cell>
          <cell r="AG407">
            <v>0</v>
          </cell>
          <cell r="AH407">
            <v>0</v>
          </cell>
          <cell r="AI407">
            <v>0</v>
          </cell>
          <cell r="AJ407">
            <v>0</v>
          </cell>
          <cell r="AK407">
            <v>0</v>
          </cell>
        </row>
        <row r="408">
          <cell r="R408">
            <v>0</v>
          </cell>
          <cell r="U408">
            <v>0</v>
          </cell>
          <cell r="V408">
            <v>0</v>
          </cell>
          <cell r="Z408">
            <v>0</v>
          </cell>
          <cell r="AA408">
            <v>0</v>
          </cell>
          <cell r="AB408">
            <v>0</v>
          </cell>
          <cell r="AC408">
            <v>0</v>
          </cell>
          <cell r="AD408">
            <v>0</v>
          </cell>
          <cell r="AE408">
            <v>0</v>
          </cell>
          <cell r="AF408">
            <v>0</v>
          </cell>
          <cell r="AG408">
            <v>0</v>
          </cell>
          <cell r="AH408">
            <v>0</v>
          </cell>
          <cell r="AI408">
            <v>0</v>
          </cell>
          <cell r="AJ408">
            <v>0</v>
          </cell>
          <cell r="AK408">
            <v>0</v>
          </cell>
        </row>
        <row r="409">
          <cell r="A409" t="str">
            <v>FD15</v>
          </cell>
          <cell r="B409" t="str">
            <v>Investment in Associates/JV's</v>
          </cell>
          <cell r="F409">
            <v>0</v>
          </cell>
          <cell r="G409">
            <v>0</v>
          </cell>
          <cell r="H409">
            <v>0</v>
          </cell>
          <cell r="I409">
            <v>0</v>
          </cell>
          <cell r="J409">
            <v>0</v>
          </cell>
          <cell r="K409">
            <v>-76173.08706313881</v>
          </cell>
          <cell r="L409">
            <v>-17081.732183908047</v>
          </cell>
          <cell r="M409">
            <v>-12625.434482758621</v>
          </cell>
          <cell r="N409">
            <v>-19248.327586206899</v>
          </cell>
          <cell r="O409">
            <v>-16847.051724137931</v>
          </cell>
          <cell r="P409">
            <v>-11952.237931034484</v>
          </cell>
          <cell r="Q409">
            <v>-11984.093103448276</v>
          </cell>
          <cell r="R409">
            <v>-165911.96407463308</v>
          </cell>
          <cell r="U409" t="str">
            <v>FD15</v>
          </cell>
          <cell r="V409" t="str">
            <v>Investment in Associates/JV's</v>
          </cell>
          <cell r="Z409">
            <v>0</v>
          </cell>
          <cell r="AA409">
            <v>0</v>
          </cell>
          <cell r="AB409">
            <v>0</v>
          </cell>
          <cell r="AC409">
            <v>0</v>
          </cell>
          <cell r="AD409">
            <v>0</v>
          </cell>
          <cell r="AE409">
            <v>-76173.08706313881</v>
          </cell>
          <cell r="AF409">
            <v>-93254.819247046864</v>
          </cell>
          <cell r="AG409">
            <v>-105880.25372980548</v>
          </cell>
          <cell r="AH409">
            <v>-125128.58131601238</v>
          </cell>
          <cell r="AI409">
            <v>-141975.63304015031</v>
          </cell>
          <cell r="AJ409">
            <v>-153927.87097118481</v>
          </cell>
          <cell r="AK409">
            <v>-165911.96407463308</v>
          </cell>
        </row>
        <row r="410">
          <cell r="R410">
            <v>0</v>
          </cell>
          <cell r="U410">
            <v>0</v>
          </cell>
          <cell r="V410">
            <v>0</v>
          </cell>
          <cell r="Z410">
            <v>0</v>
          </cell>
          <cell r="AA410">
            <v>0</v>
          </cell>
          <cell r="AB410">
            <v>0</v>
          </cell>
          <cell r="AC410">
            <v>0</v>
          </cell>
          <cell r="AD410">
            <v>0</v>
          </cell>
          <cell r="AE410">
            <v>0</v>
          </cell>
          <cell r="AF410">
            <v>0</v>
          </cell>
          <cell r="AG410">
            <v>0</v>
          </cell>
          <cell r="AH410">
            <v>0</v>
          </cell>
          <cell r="AI410">
            <v>0</v>
          </cell>
          <cell r="AJ410">
            <v>0</v>
          </cell>
          <cell r="AK410">
            <v>0</v>
          </cell>
        </row>
        <row r="411">
          <cell r="A411" t="str">
            <v>FC97</v>
          </cell>
          <cell r="B411" t="str">
            <v>Disposals</v>
          </cell>
          <cell r="F411">
            <v>0</v>
          </cell>
          <cell r="G411">
            <v>0</v>
          </cell>
          <cell r="H411">
            <v>0</v>
          </cell>
          <cell r="I411">
            <v>0</v>
          </cell>
          <cell r="J411">
            <v>0</v>
          </cell>
          <cell r="K411">
            <v>54287.832870680577</v>
          </cell>
          <cell r="L411">
            <v>2038.6895257909093</v>
          </cell>
          <cell r="M411">
            <v>857.93103448275861</v>
          </cell>
          <cell r="N411">
            <v>2887.5862068965525</v>
          </cell>
          <cell r="O411">
            <v>188.27586206896552</v>
          </cell>
          <cell r="P411">
            <v>140.74544447718654</v>
          </cell>
          <cell r="Q411">
            <v>2888.2758620689656</v>
          </cell>
          <cell r="R411">
            <v>63289.336806465915</v>
          </cell>
          <cell r="U411" t="str">
            <v>FC97</v>
          </cell>
          <cell r="V411" t="str">
            <v>Disposals</v>
          </cell>
          <cell r="Z411">
            <v>0</v>
          </cell>
          <cell r="AA411">
            <v>0</v>
          </cell>
          <cell r="AB411">
            <v>0</v>
          </cell>
          <cell r="AC411">
            <v>0</v>
          </cell>
          <cell r="AD411">
            <v>0</v>
          </cell>
          <cell r="AE411">
            <v>54287.832870680577</v>
          </cell>
          <cell r="AF411">
            <v>56326.52239647149</v>
          </cell>
          <cell r="AG411">
            <v>57184.453430954251</v>
          </cell>
          <cell r="AH411">
            <v>60072.039637850801</v>
          </cell>
          <cell r="AI411">
            <v>60260.315499919765</v>
          </cell>
          <cell r="AJ411">
            <v>60401.060944396952</v>
          </cell>
          <cell r="AK411">
            <v>63289.336806465915</v>
          </cell>
        </row>
        <row r="412">
          <cell r="R412">
            <v>0</v>
          </cell>
          <cell r="U412">
            <v>0</v>
          </cell>
          <cell r="V412">
            <v>0</v>
          </cell>
          <cell r="Z412">
            <v>0</v>
          </cell>
          <cell r="AA412">
            <v>0</v>
          </cell>
          <cell r="AB412">
            <v>0</v>
          </cell>
          <cell r="AC412">
            <v>0</v>
          </cell>
          <cell r="AD412">
            <v>0</v>
          </cell>
          <cell r="AE412">
            <v>0</v>
          </cell>
          <cell r="AF412">
            <v>0</v>
          </cell>
          <cell r="AG412">
            <v>0</v>
          </cell>
          <cell r="AH412">
            <v>0</v>
          </cell>
          <cell r="AI412">
            <v>0</v>
          </cell>
          <cell r="AJ412">
            <v>0</v>
          </cell>
          <cell r="AK412">
            <v>0</v>
          </cell>
        </row>
        <row r="413">
          <cell r="B413" t="str">
            <v>Cash flow before financing</v>
          </cell>
          <cell r="F413">
            <v>0</v>
          </cell>
          <cell r="G413">
            <v>0</v>
          </cell>
          <cell r="H413">
            <v>0</v>
          </cell>
          <cell r="I413">
            <v>0</v>
          </cell>
          <cell r="J413">
            <v>0</v>
          </cell>
          <cell r="K413">
            <v>-336561.63192039414</v>
          </cell>
          <cell r="L413">
            <v>-58326.274090689833</v>
          </cell>
          <cell r="M413">
            <v>-64012.064653056274</v>
          </cell>
          <cell r="N413">
            <v>-41286.536971192661</v>
          </cell>
          <cell r="O413">
            <v>-53524.171590181802</v>
          </cell>
          <cell r="P413">
            <v>-46245.66537420902</v>
          </cell>
          <cell r="Q413">
            <v>-25042.270570848086</v>
          </cell>
          <cell r="R413">
            <v>-624998.61517057184</v>
          </cell>
          <cell r="U413">
            <v>0</v>
          </cell>
          <cell r="V413" t="str">
            <v>Cash flow before financing</v>
          </cell>
          <cell r="Z413">
            <v>0</v>
          </cell>
          <cell r="AA413">
            <v>0</v>
          </cell>
          <cell r="AB413">
            <v>0</v>
          </cell>
          <cell r="AC413">
            <v>0</v>
          </cell>
          <cell r="AD413">
            <v>0</v>
          </cell>
          <cell r="AE413">
            <v>-336561.63192039414</v>
          </cell>
          <cell r="AF413">
            <v>-394887.90601108398</v>
          </cell>
          <cell r="AG413">
            <v>-458899.97066414024</v>
          </cell>
          <cell r="AH413">
            <v>-500186.50763533288</v>
          </cell>
          <cell r="AI413">
            <v>-553710.67922551464</v>
          </cell>
          <cell r="AJ413">
            <v>-599956.3445997237</v>
          </cell>
          <cell r="AK413">
            <v>-624998.61517057184</v>
          </cell>
        </row>
        <row r="414">
          <cell r="R414">
            <v>0</v>
          </cell>
          <cell r="U414">
            <v>0</v>
          </cell>
          <cell r="V414">
            <v>0</v>
          </cell>
          <cell r="Z414">
            <v>0</v>
          </cell>
          <cell r="AA414">
            <v>0</v>
          </cell>
          <cell r="AB414">
            <v>0</v>
          </cell>
          <cell r="AC414">
            <v>0</v>
          </cell>
          <cell r="AD414">
            <v>0</v>
          </cell>
          <cell r="AE414">
            <v>0</v>
          </cell>
          <cell r="AF414">
            <v>0</v>
          </cell>
          <cell r="AG414">
            <v>0</v>
          </cell>
          <cell r="AH414">
            <v>0</v>
          </cell>
          <cell r="AI414">
            <v>0</v>
          </cell>
          <cell r="AJ414">
            <v>0</v>
          </cell>
          <cell r="AK414">
            <v>0</v>
          </cell>
        </row>
        <row r="415">
          <cell r="R415">
            <v>0</v>
          </cell>
          <cell r="U415">
            <v>0</v>
          </cell>
          <cell r="Y415">
            <v>0</v>
          </cell>
          <cell r="Z415">
            <v>0</v>
          </cell>
          <cell r="AA415">
            <v>0</v>
          </cell>
          <cell r="AB415">
            <v>0</v>
          </cell>
          <cell r="AC415">
            <v>0</v>
          </cell>
          <cell r="AD415">
            <v>0</v>
          </cell>
          <cell r="AE415">
            <v>0</v>
          </cell>
          <cell r="AF415">
            <v>0</v>
          </cell>
          <cell r="AG415">
            <v>0</v>
          </cell>
          <cell r="AH415">
            <v>0</v>
          </cell>
          <cell r="AI415">
            <v>0</v>
          </cell>
          <cell r="AJ415">
            <v>0</v>
          </cell>
        </row>
        <row r="416">
          <cell r="R416">
            <v>0</v>
          </cell>
          <cell r="U416">
            <v>0</v>
          </cell>
          <cell r="Y416">
            <v>0</v>
          </cell>
          <cell r="Z416">
            <v>0</v>
          </cell>
          <cell r="AA416">
            <v>0</v>
          </cell>
          <cell r="AB416">
            <v>0</v>
          </cell>
          <cell r="AC416">
            <v>0</v>
          </cell>
          <cell r="AD416">
            <v>0</v>
          </cell>
          <cell r="AE416">
            <v>0</v>
          </cell>
          <cell r="AF416">
            <v>0</v>
          </cell>
          <cell r="AG416">
            <v>0</v>
          </cell>
          <cell r="AH416">
            <v>0</v>
          </cell>
          <cell r="AI416">
            <v>0</v>
          </cell>
          <cell r="AJ416">
            <v>0</v>
          </cell>
        </row>
        <row r="417">
          <cell r="R417">
            <v>0</v>
          </cell>
          <cell r="U417">
            <v>0</v>
          </cell>
          <cell r="Y417">
            <v>0</v>
          </cell>
          <cell r="Z417">
            <v>0</v>
          </cell>
          <cell r="AA417">
            <v>0</v>
          </cell>
          <cell r="AB417">
            <v>0</v>
          </cell>
          <cell r="AC417">
            <v>0</v>
          </cell>
          <cell r="AD417">
            <v>0</v>
          </cell>
          <cell r="AE417">
            <v>0</v>
          </cell>
          <cell r="AF417">
            <v>0</v>
          </cell>
          <cell r="AG417">
            <v>0</v>
          </cell>
          <cell r="AH417">
            <v>0</v>
          </cell>
          <cell r="AI417">
            <v>0</v>
          </cell>
          <cell r="AJ417">
            <v>0</v>
          </cell>
        </row>
        <row r="418">
          <cell r="R418">
            <v>0</v>
          </cell>
          <cell r="U418">
            <v>0</v>
          </cell>
          <cell r="Y418">
            <v>0</v>
          </cell>
          <cell r="Z418">
            <v>0</v>
          </cell>
          <cell r="AA418">
            <v>0</v>
          </cell>
          <cell r="AB418">
            <v>0</v>
          </cell>
          <cell r="AC418">
            <v>0</v>
          </cell>
          <cell r="AD418">
            <v>0</v>
          </cell>
          <cell r="AE418">
            <v>0</v>
          </cell>
          <cell r="AF418">
            <v>0</v>
          </cell>
          <cell r="AG418">
            <v>0</v>
          </cell>
          <cell r="AH418">
            <v>0</v>
          </cell>
          <cell r="AI418">
            <v>0</v>
          </cell>
          <cell r="AJ418">
            <v>0</v>
          </cell>
        </row>
        <row r="420">
          <cell r="U420">
            <v>0</v>
          </cell>
          <cell r="V420">
            <v>0</v>
          </cell>
        </row>
        <row r="421">
          <cell r="A421" t="str">
            <v>Capex &amp; Investment</v>
          </cell>
          <cell r="R421">
            <v>0</v>
          </cell>
          <cell r="U421" t="str">
            <v>Capex &amp; Investment</v>
          </cell>
          <cell r="Z421">
            <v>0</v>
          </cell>
          <cell r="AA421">
            <v>0</v>
          </cell>
          <cell r="AB421">
            <v>0</v>
          </cell>
          <cell r="AC421">
            <v>0</v>
          </cell>
          <cell r="AD421">
            <v>0</v>
          </cell>
          <cell r="AE421">
            <v>0</v>
          </cell>
          <cell r="AF421">
            <v>0</v>
          </cell>
          <cell r="AG421">
            <v>0</v>
          </cell>
          <cell r="AH421">
            <v>0</v>
          </cell>
          <cell r="AI421">
            <v>0</v>
          </cell>
          <cell r="AJ421">
            <v>0</v>
          </cell>
          <cell r="AK421">
            <v>0</v>
          </cell>
        </row>
        <row r="422">
          <cell r="R422">
            <v>0</v>
          </cell>
          <cell r="U422">
            <v>0</v>
          </cell>
          <cell r="V422">
            <v>0</v>
          </cell>
          <cell r="Z422">
            <v>0</v>
          </cell>
          <cell r="AA422">
            <v>0</v>
          </cell>
          <cell r="AB422">
            <v>0</v>
          </cell>
          <cell r="AC422">
            <v>0</v>
          </cell>
          <cell r="AD422">
            <v>0</v>
          </cell>
          <cell r="AE422">
            <v>0</v>
          </cell>
          <cell r="AF422">
            <v>0</v>
          </cell>
          <cell r="AG422">
            <v>0</v>
          </cell>
          <cell r="AH422">
            <v>0</v>
          </cell>
          <cell r="AI422">
            <v>0</v>
          </cell>
          <cell r="AJ422">
            <v>0</v>
          </cell>
          <cell r="AK422">
            <v>0</v>
          </cell>
        </row>
        <row r="423">
          <cell r="A423" t="str">
            <v>Budget</v>
          </cell>
          <cell r="F423">
            <v>36892</v>
          </cell>
          <cell r="G423">
            <v>36923</v>
          </cell>
          <cell r="H423">
            <v>36951</v>
          </cell>
          <cell r="I423">
            <v>36982</v>
          </cell>
          <cell r="J423">
            <v>37012</v>
          </cell>
          <cell r="K423">
            <v>37043</v>
          </cell>
          <cell r="L423">
            <v>37073</v>
          </cell>
          <cell r="M423">
            <v>37104</v>
          </cell>
          <cell r="N423">
            <v>37135</v>
          </cell>
          <cell r="O423">
            <v>37165</v>
          </cell>
          <cell r="P423">
            <v>37196</v>
          </cell>
          <cell r="Q423">
            <v>37226</v>
          </cell>
          <cell r="R423" t="str">
            <v>Total</v>
          </cell>
          <cell r="U423" t="str">
            <v>Budget</v>
          </cell>
          <cell r="Z423">
            <v>36526</v>
          </cell>
          <cell r="AA423">
            <v>36557</v>
          </cell>
          <cell r="AB423">
            <v>36586</v>
          </cell>
          <cell r="AC423">
            <v>36617</v>
          </cell>
          <cell r="AD423">
            <v>36647</v>
          </cell>
          <cell r="AE423">
            <v>36678</v>
          </cell>
          <cell r="AF423">
            <v>36708</v>
          </cell>
          <cell r="AG423">
            <v>36739</v>
          </cell>
          <cell r="AH423">
            <v>36770</v>
          </cell>
          <cell r="AI423">
            <v>36800</v>
          </cell>
          <cell r="AJ423">
            <v>36831</v>
          </cell>
          <cell r="AK423">
            <v>36861</v>
          </cell>
        </row>
        <row r="424">
          <cell r="R424">
            <v>0</v>
          </cell>
          <cell r="U424">
            <v>0</v>
          </cell>
          <cell r="V424">
            <v>0</v>
          </cell>
          <cell r="AA424">
            <v>0</v>
          </cell>
          <cell r="AB424">
            <v>0</v>
          </cell>
          <cell r="AC424">
            <v>0</v>
          </cell>
          <cell r="AD424">
            <v>0</v>
          </cell>
          <cell r="AE424">
            <v>0</v>
          </cell>
          <cell r="AF424">
            <v>0</v>
          </cell>
          <cell r="AG424">
            <v>0</v>
          </cell>
          <cell r="AH424">
            <v>0</v>
          </cell>
          <cell r="AI424">
            <v>0</v>
          </cell>
          <cell r="AJ424">
            <v>0</v>
          </cell>
          <cell r="AK424">
            <v>0</v>
          </cell>
        </row>
        <row r="425">
          <cell r="A425" t="str">
            <v>Cost Code</v>
          </cell>
          <cell r="B425" t="str">
            <v>Description</v>
          </cell>
          <cell r="R425">
            <v>0</v>
          </cell>
          <cell r="U425" t="str">
            <v>Cost Code</v>
          </cell>
          <cell r="V425" t="str">
            <v>Description</v>
          </cell>
          <cell r="AA425">
            <v>0</v>
          </cell>
          <cell r="AB425">
            <v>0</v>
          </cell>
          <cell r="AC425">
            <v>0</v>
          </cell>
          <cell r="AD425">
            <v>0</v>
          </cell>
          <cell r="AE425">
            <v>0</v>
          </cell>
          <cell r="AF425">
            <v>0</v>
          </cell>
          <cell r="AG425">
            <v>0</v>
          </cell>
          <cell r="AH425">
            <v>0</v>
          </cell>
          <cell r="AI425">
            <v>0</v>
          </cell>
          <cell r="AJ425">
            <v>0</v>
          </cell>
          <cell r="AK425">
            <v>0</v>
          </cell>
        </row>
        <row r="426">
          <cell r="R426">
            <v>0</v>
          </cell>
          <cell r="U426">
            <v>0</v>
          </cell>
          <cell r="V426">
            <v>0</v>
          </cell>
          <cell r="AA426">
            <v>0</v>
          </cell>
          <cell r="AB426">
            <v>0</v>
          </cell>
          <cell r="AC426">
            <v>0</v>
          </cell>
          <cell r="AD426">
            <v>0</v>
          </cell>
          <cell r="AE426">
            <v>0</v>
          </cell>
          <cell r="AF426">
            <v>0</v>
          </cell>
          <cell r="AG426">
            <v>0</v>
          </cell>
          <cell r="AH426">
            <v>0</v>
          </cell>
          <cell r="AI426">
            <v>0</v>
          </cell>
          <cell r="AJ426">
            <v>0</v>
          </cell>
          <cell r="AK426">
            <v>0</v>
          </cell>
        </row>
        <row r="427">
          <cell r="A427" t="str">
            <v>Subsidiary Companies</v>
          </cell>
          <cell r="R427">
            <v>0</v>
          </cell>
          <cell r="U427">
            <v>0</v>
          </cell>
          <cell r="AA427">
            <v>0</v>
          </cell>
          <cell r="AB427">
            <v>0</v>
          </cell>
          <cell r="AC427">
            <v>0</v>
          </cell>
          <cell r="AD427">
            <v>0</v>
          </cell>
          <cell r="AE427">
            <v>0</v>
          </cell>
          <cell r="AF427">
            <v>0</v>
          </cell>
          <cell r="AG427">
            <v>0</v>
          </cell>
          <cell r="AH427">
            <v>0</v>
          </cell>
          <cell r="AI427">
            <v>0</v>
          </cell>
          <cell r="AJ427">
            <v>0</v>
          </cell>
          <cell r="AK427">
            <v>0</v>
          </cell>
        </row>
        <row r="428">
          <cell r="R428">
            <v>0</v>
          </cell>
          <cell r="U428">
            <v>0</v>
          </cell>
          <cell r="V428">
            <v>0</v>
          </cell>
          <cell r="AA428">
            <v>0</v>
          </cell>
          <cell r="AB428">
            <v>0</v>
          </cell>
          <cell r="AC428">
            <v>0</v>
          </cell>
          <cell r="AD428">
            <v>0</v>
          </cell>
          <cell r="AE428">
            <v>0</v>
          </cell>
          <cell r="AF428">
            <v>0</v>
          </cell>
          <cell r="AG428">
            <v>0</v>
          </cell>
          <cell r="AH428">
            <v>0</v>
          </cell>
          <cell r="AI428">
            <v>0</v>
          </cell>
          <cell r="AJ428">
            <v>0</v>
          </cell>
          <cell r="AK428">
            <v>0</v>
          </cell>
        </row>
        <row r="429">
          <cell r="A429" t="str">
            <v>JS04</v>
          </cell>
          <cell r="B429" t="str">
            <v>Premier Power</v>
          </cell>
          <cell r="F429">
            <v>0</v>
          </cell>
          <cell r="G429">
            <v>0</v>
          </cell>
          <cell r="H429">
            <v>0</v>
          </cell>
          <cell r="I429">
            <v>0</v>
          </cell>
          <cell r="J429">
            <v>0</v>
          </cell>
          <cell r="K429">
            <v>50052</v>
          </cell>
          <cell r="L429">
            <v>10058</v>
          </cell>
          <cell r="M429">
            <v>10058</v>
          </cell>
          <cell r="N429">
            <v>8058</v>
          </cell>
          <cell r="O429">
            <v>8058</v>
          </cell>
          <cell r="P429">
            <v>9558</v>
          </cell>
          <cell r="Q429">
            <v>9908</v>
          </cell>
          <cell r="R429">
            <v>105750</v>
          </cell>
          <cell r="U429" t="str">
            <v>JS04</v>
          </cell>
          <cell r="V429" t="str">
            <v>Premier Power</v>
          </cell>
          <cell r="Z429">
            <v>0</v>
          </cell>
          <cell r="AA429">
            <v>0</v>
          </cell>
          <cell r="AB429">
            <v>0</v>
          </cell>
          <cell r="AC429">
            <v>0</v>
          </cell>
          <cell r="AD429">
            <v>0</v>
          </cell>
          <cell r="AE429">
            <v>50052</v>
          </cell>
          <cell r="AF429">
            <v>60110</v>
          </cell>
          <cell r="AG429">
            <v>70168</v>
          </cell>
          <cell r="AH429">
            <v>78226</v>
          </cell>
          <cell r="AI429">
            <v>86284</v>
          </cell>
          <cell r="AJ429">
            <v>95842</v>
          </cell>
          <cell r="AK429">
            <v>105750</v>
          </cell>
        </row>
        <row r="430">
          <cell r="A430" t="str">
            <v>js34</v>
          </cell>
          <cell r="B430" t="str">
            <v>IQARA/Bg ECO fuels</v>
          </cell>
          <cell r="F430">
            <v>0</v>
          </cell>
          <cell r="G430">
            <v>0</v>
          </cell>
          <cell r="H430">
            <v>0</v>
          </cell>
          <cell r="I430">
            <v>0</v>
          </cell>
          <cell r="J430">
            <v>0</v>
          </cell>
          <cell r="K430">
            <v>204</v>
          </cell>
          <cell r="L430">
            <v>212.33333333333334</v>
          </cell>
          <cell r="M430">
            <v>212.33333333333334</v>
          </cell>
          <cell r="N430">
            <v>212.33333333333334</v>
          </cell>
          <cell r="O430">
            <v>204</v>
          </cell>
          <cell r="P430">
            <v>204</v>
          </cell>
          <cell r="Q430">
            <v>204</v>
          </cell>
          <cell r="R430">
            <v>1453</v>
          </cell>
          <cell r="U430" t="str">
            <v>js34</v>
          </cell>
          <cell r="V430" t="str">
            <v>IQARA/Bg ECO fuels</v>
          </cell>
          <cell r="Z430">
            <v>0</v>
          </cell>
          <cell r="AA430">
            <v>0</v>
          </cell>
          <cell r="AB430">
            <v>0</v>
          </cell>
          <cell r="AC430">
            <v>0</v>
          </cell>
          <cell r="AD430">
            <v>0</v>
          </cell>
          <cell r="AE430">
            <v>204</v>
          </cell>
          <cell r="AF430">
            <v>416.33333333333337</v>
          </cell>
          <cell r="AG430">
            <v>628.66666666666674</v>
          </cell>
          <cell r="AH430">
            <v>841.00000000000011</v>
          </cell>
          <cell r="AI430">
            <v>1045</v>
          </cell>
          <cell r="AJ430">
            <v>1249</v>
          </cell>
          <cell r="AK430">
            <v>1453</v>
          </cell>
        </row>
        <row r="431">
          <cell r="A431" t="str">
            <v>JS02</v>
          </cell>
          <cell r="B431" t="str">
            <v>Phoenix</v>
          </cell>
          <cell r="F431">
            <v>0</v>
          </cell>
          <cell r="G431">
            <v>0</v>
          </cell>
          <cell r="H431">
            <v>0</v>
          </cell>
          <cell r="I431">
            <v>0</v>
          </cell>
          <cell r="J431">
            <v>0</v>
          </cell>
          <cell r="K431">
            <v>12741</v>
          </cell>
          <cell r="L431">
            <v>1392</v>
          </cell>
          <cell r="M431">
            <v>1844</v>
          </cell>
          <cell r="N431">
            <v>1820</v>
          </cell>
          <cell r="O431">
            <v>1805</v>
          </cell>
          <cell r="P431">
            <v>1580</v>
          </cell>
          <cell r="Q431">
            <v>1403</v>
          </cell>
          <cell r="R431">
            <v>22585</v>
          </cell>
          <cell r="U431" t="str">
            <v>JS02</v>
          </cell>
          <cell r="V431" t="str">
            <v>Phoenix</v>
          </cell>
          <cell r="Z431">
            <v>0</v>
          </cell>
          <cell r="AA431">
            <v>0</v>
          </cell>
          <cell r="AB431">
            <v>0</v>
          </cell>
          <cell r="AC431">
            <v>0</v>
          </cell>
          <cell r="AD431">
            <v>0</v>
          </cell>
          <cell r="AE431">
            <v>12741</v>
          </cell>
          <cell r="AF431">
            <v>14133</v>
          </cell>
          <cell r="AG431">
            <v>15977</v>
          </cell>
          <cell r="AH431">
            <v>17797</v>
          </cell>
          <cell r="AI431">
            <v>19602</v>
          </cell>
          <cell r="AJ431">
            <v>21182</v>
          </cell>
          <cell r="AK431">
            <v>22585</v>
          </cell>
        </row>
        <row r="432">
          <cell r="A432" t="str">
            <v>JS07</v>
          </cell>
          <cell r="B432" t="str">
            <v>LNG Ships</v>
          </cell>
          <cell r="F432">
            <v>0</v>
          </cell>
          <cell r="G432">
            <v>0</v>
          </cell>
          <cell r="H432">
            <v>0</v>
          </cell>
          <cell r="I432">
            <v>0</v>
          </cell>
          <cell r="J432">
            <v>0</v>
          </cell>
          <cell r="K432">
            <v>310.41666666666669</v>
          </cell>
          <cell r="L432">
            <v>0</v>
          </cell>
          <cell r="M432">
            <v>3793.1034482758623</v>
          </cell>
          <cell r="N432">
            <v>0</v>
          </cell>
          <cell r="O432">
            <v>0</v>
          </cell>
          <cell r="P432">
            <v>0</v>
          </cell>
          <cell r="Q432">
            <v>0</v>
          </cell>
          <cell r="R432">
            <v>4103.5201149425293</v>
          </cell>
          <cell r="U432" t="str">
            <v>JS07</v>
          </cell>
          <cell r="V432" t="str">
            <v>LNG Ships</v>
          </cell>
          <cell r="Z432">
            <v>0</v>
          </cell>
          <cell r="AA432">
            <v>0</v>
          </cell>
          <cell r="AB432">
            <v>0</v>
          </cell>
          <cell r="AC432">
            <v>0</v>
          </cell>
          <cell r="AD432">
            <v>0</v>
          </cell>
          <cell r="AE432">
            <v>310.41666666666669</v>
          </cell>
          <cell r="AF432">
            <v>310.41666666666669</v>
          </cell>
          <cell r="AG432">
            <v>4103.5201149425293</v>
          </cell>
          <cell r="AH432">
            <v>4103.5201149425293</v>
          </cell>
          <cell r="AI432">
            <v>4103.5201149425293</v>
          </cell>
          <cell r="AJ432">
            <v>4103.5201149425293</v>
          </cell>
          <cell r="AK432">
            <v>4103.5201149425293</v>
          </cell>
        </row>
        <row r="433">
          <cell r="A433" t="str">
            <v>JS24</v>
          </cell>
          <cell r="B433" t="str">
            <v>Gujarat Gas</v>
          </cell>
          <cell r="F433">
            <v>0</v>
          </cell>
          <cell r="G433">
            <v>0</v>
          </cell>
          <cell r="H433">
            <v>0</v>
          </cell>
          <cell r="I433">
            <v>0</v>
          </cell>
          <cell r="J433">
            <v>0</v>
          </cell>
          <cell r="K433">
            <v>2128.7833827893178</v>
          </cell>
          <cell r="L433">
            <v>942.36830256641156</v>
          </cell>
          <cell r="M433">
            <v>805.94326879783887</v>
          </cell>
          <cell r="N433">
            <v>1156.4610535794689</v>
          </cell>
          <cell r="O433">
            <v>937.59567762269262</v>
          </cell>
          <cell r="P433">
            <v>853.51943568962929</v>
          </cell>
          <cell r="Q433">
            <v>909.57526639651826</v>
          </cell>
          <cell r="R433">
            <v>7734.2463874418772</v>
          </cell>
          <cell r="U433" t="str">
            <v>JS24</v>
          </cell>
          <cell r="V433" t="str">
            <v>Gujarat Gas</v>
          </cell>
          <cell r="Z433">
            <v>0</v>
          </cell>
          <cell r="AA433">
            <v>0</v>
          </cell>
          <cell r="AB433">
            <v>0</v>
          </cell>
          <cell r="AC433">
            <v>0</v>
          </cell>
          <cell r="AD433">
            <v>0</v>
          </cell>
          <cell r="AE433">
            <v>2128.7833827893178</v>
          </cell>
          <cell r="AF433">
            <v>3071.1516853557296</v>
          </cell>
          <cell r="AG433">
            <v>3877.0949541535683</v>
          </cell>
          <cell r="AH433">
            <v>5033.5560077330374</v>
          </cell>
          <cell r="AI433">
            <v>5971.1516853557296</v>
          </cell>
          <cell r="AJ433">
            <v>6824.6711210453586</v>
          </cell>
          <cell r="AK433">
            <v>7734.2463874418772</v>
          </cell>
        </row>
        <row r="434">
          <cell r="A434" t="str">
            <v>JS30</v>
          </cell>
          <cell r="B434" t="str">
            <v>Comgas</v>
          </cell>
          <cell r="F434">
            <v>0</v>
          </cell>
          <cell r="G434">
            <v>0</v>
          </cell>
          <cell r="H434">
            <v>0</v>
          </cell>
          <cell r="I434">
            <v>0</v>
          </cell>
          <cell r="J434">
            <v>0</v>
          </cell>
          <cell r="K434">
            <v>31764.548935483868</v>
          </cell>
          <cell r="L434">
            <v>6941.8198213957439</v>
          </cell>
          <cell r="M434">
            <v>9021.1953110460272</v>
          </cell>
          <cell r="N434">
            <v>9975.9352639364897</v>
          </cell>
          <cell r="O434">
            <v>9131.421837548467</v>
          </cell>
          <cell r="P434">
            <v>9804.1234860834156</v>
          </cell>
          <cell r="Q434">
            <v>8254.0593280981211</v>
          </cell>
          <cell r="R434">
            <v>84893.10398359214</v>
          </cell>
          <cell r="U434" t="str">
            <v>JS30</v>
          </cell>
          <cell r="V434" t="str">
            <v>Comgas</v>
          </cell>
          <cell r="Z434">
            <v>0</v>
          </cell>
          <cell r="AA434">
            <v>0</v>
          </cell>
          <cell r="AB434">
            <v>0</v>
          </cell>
          <cell r="AC434">
            <v>0</v>
          </cell>
          <cell r="AD434">
            <v>0</v>
          </cell>
          <cell r="AE434">
            <v>31764.548935483868</v>
          </cell>
          <cell r="AF434">
            <v>38706.368756879616</v>
          </cell>
          <cell r="AG434">
            <v>47727.564067925647</v>
          </cell>
          <cell r="AH434">
            <v>57703.499331862135</v>
          </cell>
          <cell r="AI434">
            <v>66834.921169410605</v>
          </cell>
          <cell r="AJ434">
            <v>76639.044655494014</v>
          </cell>
          <cell r="AK434">
            <v>84893.10398359214</v>
          </cell>
        </row>
        <row r="435">
          <cell r="A435" t="str">
            <v>JS26</v>
          </cell>
          <cell r="B435" t="str">
            <v>GASA/Metrogas</v>
          </cell>
          <cell r="F435">
            <v>0</v>
          </cell>
          <cell r="G435">
            <v>0</v>
          </cell>
          <cell r="H435">
            <v>0</v>
          </cell>
          <cell r="I435">
            <v>0</v>
          </cell>
          <cell r="J435">
            <v>0</v>
          </cell>
          <cell r="K435">
            <v>19120.138888888891</v>
          </cell>
          <cell r="L435">
            <v>5242.0689655172409</v>
          </cell>
          <cell r="M435">
            <v>7123.4482758620688</v>
          </cell>
          <cell r="N435">
            <v>4660.6896551724139</v>
          </cell>
          <cell r="O435">
            <v>3566.8965517241381</v>
          </cell>
          <cell r="P435">
            <v>10566.206896551725</v>
          </cell>
          <cell r="Q435">
            <v>3909.655172413793</v>
          </cell>
          <cell r="R435">
            <v>54189.104406130267</v>
          </cell>
          <cell r="U435" t="str">
            <v>JS26</v>
          </cell>
          <cell r="V435" t="str">
            <v>GASA/Metrogas</v>
          </cell>
          <cell r="Z435">
            <v>0</v>
          </cell>
          <cell r="AA435">
            <v>0</v>
          </cell>
          <cell r="AB435">
            <v>0</v>
          </cell>
          <cell r="AC435">
            <v>0</v>
          </cell>
          <cell r="AD435">
            <v>0</v>
          </cell>
          <cell r="AE435">
            <v>19120.138888888891</v>
          </cell>
          <cell r="AF435">
            <v>24362.20785440613</v>
          </cell>
          <cell r="AG435">
            <v>31485.656130268198</v>
          </cell>
          <cell r="AH435">
            <v>36146.345785440615</v>
          </cell>
          <cell r="AI435">
            <v>39713.242337164753</v>
          </cell>
          <cell r="AJ435">
            <v>50279.449233716477</v>
          </cell>
          <cell r="AK435">
            <v>54189.104406130267</v>
          </cell>
        </row>
        <row r="436">
          <cell r="A436" t="str">
            <v>COM1</v>
          </cell>
          <cell r="B436" t="str">
            <v>BG Commercio</v>
          </cell>
          <cell r="F436">
            <v>0</v>
          </cell>
          <cell r="G436">
            <v>0</v>
          </cell>
          <cell r="H436">
            <v>0</v>
          </cell>
          <cell r="I436">
            <v>0</v>
          </cell>
          <cell r="J436">
            <v>0</v>
          </cell>
          <cell r="K436">
            <v>0</v>
          </cell>
          <cell r="L436">
            <v>0</v>
          </cell>
          <cell r="M436">
            <v>13.030303030303031</v>
          </cell>
          <cell r="N436">
            <v>13.030303030303031</v>
          </cell>
          <cell r="O436">
            <v>13.333333333333334</v>
          </cell>
          <cell r="P436">
            <v>13.333333333333334</v>
          </cell>
          <cell r="Q436">
            <v>13.333333333333334</v>
          </cell>
          <cell r="R436">
            <v>66.060606060606062</v>
          </cell>
          <cell r="U436" t="str">
            <v>COM1</v>
          </cell>
          <cell r="V436" t="str">
            <v>BG Commercio</v>
          </cell>
          <cell r="Z436">
            <v>0</v>
          </cell>
          <cell r="AA436">
            <v>0</v>
          </cell>
          <cell r="AB436">
            <v>0</v>
          </cell>
          <cell r="AC436">
            <v>0</v>
          </cell>
          <cell r="AD436">
            <v>0</v>
          </cell>
          <cell r="AE436">
            <v>0</v>
          </cell>
          <cell r="AF436">
            <v>0</v>
          </cell>
          <cell r="AG436">
            <v>13.030303030303031</v>
          </cell>
          <cell r="AH436">
            <v>26.060606060606062</v>
          </cell>
          <cell r="AI436">
            <v>39.393939393939398</v>
          </cell>
          <cell r="AJ436">
            <v>52.727272727272734</v>
          </cell>
          <cell r="AK436">
            <v>66.060606060606062</v>
          </cell>
        </row>
        <row r="437">
          <cell r="A437" t="str">
            <v>BRAST</v>
          </cell>
          <cell r="B437" t="str">
            <v>Brasil Telecom</v>
          </cell>
          <cell r="F437">
            <v>0</v>
          </cell>
          <cell r="G437">
            <v>0</v>
          </cell>
          <cell r="H437">
            <v>0</v>
          </cell>
          <cell r="I437">
            <v>0</v>
          </cell>
          <cell r="J437">
            <v>0</v>
          </cell>
          <cell r="K437">
            <v>0</v>
          </cell>
          <cell r="L437">
            <v>0</v>
          </cell>
          <cell r="M437">
            <v>0</v>
          </cell>
          <cell r="N437">
            <v>250</v>
          </cell>
          <cell r="O437">
            <v>1500</v>
          </cell>
          <cell r="P437">
            <v>2000</v>
          </cell>
          <cell r="Q437">
            <v>1000</v>
          </cell>
          <cell r="R437">
            <v>4750</v>
          </cell>
          <cell r="U437" t="str">
            <v>BRAST</v>
          </cell>
          <cell r="V437" t="str">
            <v>Brasil Telecom</v>
          </cell>
          <cell r="Z437">
            <v>0</v>
          </cell>
          <cell r="AA437">
            <v>0</v>
          </cell>
          <cell r="AB437">
            <v>0</v>
          </cell>
          <cell r="AC437">
            <v>0</v>
          </cell>
          <cell r="AD437">
            <v>0</v>
          </cell>
          <cell r="AE437">
            <v>0</v>
          </cell>
          <cell r="AF437">
            <v>0</v>
          </cell>
          <cell r="AG437">
            <v>0</v>
          </cell>
          <cell r="AH437">
            <v>250</v>
          </cell>
          <cell r="AI437">
            <v>1750</v>
          </cell>
          <cell r="AJ437">
            <v>3750</v>
          </cell>
          <cell r="AK437">
            <v>4750</v>
          </cell>
        </row>
        <row r="438">
          <cell r="A438" t="str">
            <v>CON1</v>
          </cell>
          <cell r="B438" t="str">
            <v>Consumer Products</v>
          </cell>
          <cell r="F438">
            <v>0</v>
          </cell>
          <cell r="G438">
            <v>0</v>
          </cell>
          <cell r="H438">
            <v>0</v>
          </cell>
          <cell r="I438">
            <v>0</v>
          </cell>
          <cell r="J438">
            <v>0</v>
          </cell>
          <cell r="K438">
            <v>0</v>
          </cell>
          <cell r="L438">
            <v>125</v>
          </cell>
          <cell r="M438">
            <v>125</v>
          </cell>
          <cell r="N438">
            <v>125</v>
          </cell>
          <cell r="O438">
            <v>125</v>
          </cell>
          <cell r="P438">
            <v>125</v>
          </cell>
          <cell r="Q438">
            <v>125</v>
          </cell>
          <cell r="R438">
            <v>750</v>
          </cell>
          <cell r="U438" t="str">
            <v>CON1</v>
          </cell>
          <cell r="V438" t="str">
            <v>Consumer Products</v>
          </cell>
          <cell r="Z438">
            <v>0</v>
          </cell>
          <cell r="AA438">
            <v>0</v>
          </cell>
          <cell r="AB438">
            <v>0</v>
          </cell>
          <cell r="AC438">
            <v>0</v>
          </cell>
          <cell r="AD438">
            <v>0</v>
          </cell>
          <cell r="AE438">
            <v>0</v>
          </cell>
          <cell r="AF438">
            <v>125</v>
          </cell>
          <cell r="AG438">
            <v>250</v>
          </cell>
          <cell r="AH438">
            <v>375</v>
          </cell>
          <cell r="AI438">
            <v>500</v>
          </cell>
          <cell r="AJ438">
            <v>625</v>
          </cell>
          <cell r="AK438">
            <v>750</v>
          </cell>
        </row>
        <row r="439">
          <cell r="A439" t="str">
            <v>BNGV</v>
          </cell>
          <cell r="B439" t="str">
            <v>Brasil NGV</v>
          </cell>
          <cell r="F439">
            <v>0</v>
          </cell>
          <cell r="G439">
            <v>0</v>
          </cell>
          <cell r="H439">
            <v>0</v>
          </cell>
          <cell r="I439">
            <v>0</v>
          </cell>
          <cell r="J439">
            <v>0</v>
          </cell>
          <cell r="K439">
            <v>49.774193548387096</v>
          </cell>
          <cell r="L439">
            <v>32.242424242424249</v>
          </cell>
          <cell r="M439">
            <v>299.24242424242425</v>
          </cell>
          <cell r="N439">
            <v>327.87878787878788</v>
          </cell>
          <cell r="O439">
            <v>1179.3939393939395</v>
          </cell>
          <cell r="P439">
            <v>587.87878787878788</v>
          </cell>
          <cell r="Q439">
            <v>734.84848484848487</v>
          </cell>
          <cell r="R439">
            <v>3211.2590420332358</v>
          </cell>
          <cell r="U439" t="str">
            <v>BNGV</v>
          </cell>
          <cell r="V439" t="str">
            <v>Brasil NGV</v>
          </cell>
          <cell r="Z439">
            <v>0</v>
          </cell>
          <cell r="AA439">
            <v>0</v>
          </cell>
          <cell r="AB439">
            <v>0</v>
          </cell>
          <cell r="AC439">
            <v>0</v>
          </cell>
          <cell r="AD439">
            <v>0</v>
          </cell>
          <cell r="AE439">
            <v>49.774193548387096</v>
          </cell>
          <cell r="AF439">
            <v>82.016617790811353</v>
          </cell>
          <cell r="AG439">
            <v>381.25904203323557</v>
          </cell>
          <cell r="AH439">
            <v>709.13782991202345</v>
          </cell>
          <cell r="AI439">
            <v>1888.5317693059628</v>
          </cell>
          <cell r="AJ439">
            <v>2476.4105571847508</v>
          </cell>
          <cell r="AK439">
            <v>3211.2590420332358</v>
          </cell>
        </row>
        <row r="440">
          <cell r="A440" t="str">
            <v>GUJ1</v>
          </cell>
          <cell r="B440" t="str">
            <v>Gujarat Broadband</v>
          </cell>
          <cell r="F440">
            <v>0</v>
          </cell>
          <cell r="G440">
            <v>0</v>
          </cell>
          <cell r="H440">
            <v>0</v>
          </cell>
          <cell r="I440">
            <v>0</v>
          </cell>
          <cell r="J440">
            <v>0</v>
          </cell>
          <cell r="K440">
            <v>17.804154302670621</v>
          </cell>
          <cell r="L440">
            <v>7.5041272699984995</v>
          </cell>
          <cell r="M440">
            <v>7.5041272699984995</v>
          </cell>
          <cell r="N440">
            <v>0</v>
          </cell>
          <cell r="O440">
            <v>0</v>
          </cell>
          <cell r="P440">
            <v>3703.11923758067</v>
          </cell>
          <cell r="Q440">
            <v>2703.1592375806695</v>
          </cell>
          <cell r="R440">
            <v>6439.0908840040065</v>
          </cell>
          <cell r="U440" t="str">
            <v>GUJ1</v>
          </cell>
          <cell r="V440" t="str">
            <v>Gujarat Broadband</v>
          </cell>
          <cell r="Z440">
            <v>0</v>
          </cell>
          <cell r="AA440">
            <v>0</v>
          </cell>
          <cell r="AB440">
            <v>0</v>
          </cell>
          <cell r="AC440">
            <v>0</v>
          </cell>
          <cell r="AD440">
            <v>0</v>
          </cell>
          <cell r="AE440">
            <v>17.804154302670621</v>
          </cell>
          <cell r="AF440">
            <v>25.30828157266912</v>
          </cell>
          <cell r="AG440">
            <v>32.812408842667622</v>
          </cell>
          <cell r="AH440">
            <v>32.812408842667622</v>
          </cell>
          <cell r="AI440">
            <v>32.812408842667622</v>
          </cell>
          <cell r="AJ440">
            <v>3735.9316464233375</v>
          </cell>
          <cell r="AK440">
            <v>6439.0908840040065</v>
          </cell>
        </row>
        <row r="441">
          <cell r="R441">
            <v>0</v>
          </cell>
          <cell r="U441">
            <v>0</v>
          </cell>
          <cell r="V441">
            <v>0</v>
          </cell>
          <cell r="Z441">
            <v>0</v>
          </cell>
          <cell r="AA441">
            <v>0</v>
          </cell>
          <cell r="AB441">
            <v>0</v>
          </cell>
          <cell r="AC441">
            <v>0</v>
          </cell>
          <cell r="AD441">
            <v>0</v>
          </cell>
          <cell r="AE441">
            <v>0</v>
          </cell>
          <cell r="AF441">
            <v>0</v>
          </cell>
          <cell r="AG441">
            <v>0</v>
          </cell>
          <cell r="AH441">
            <v>0</v>
          </cell>
          <cell r="AI441">
            <v>0</v>
          </cell>
          <cell r="AJ441">
            <v>0</v>
          </cell>
          <cell r="AK441">
            <v>0</v>
          </cell>
        </row>
        <row r="442">
          <cell r="A442" t="str">
            <v>Associates &amp; Joint Ventures</v>
          </cell>
          <cell r="R442">
            <v>0</v>
          </cell>
          <cell r="U442">
            <v>0</v>
          </cell>
          <cell r="Z442">
            <v>0</v>
          </cell>
          <cell r="AA442">
            <v>0</v>
          </cell>
          <cell r="AB442">
            <v>0</v>
          </cell>
          <cell r="AC442">
            <v>0</v>
          </cell>
          <cell r="AD442">
            <v>0</v>
          </cell>
          <cell r="AE442">
            <v>0</v>
          </cell>
          <cell r="AF442">
            <v>0</v>
          </cell>
          <cell r="AG442">
            <v>0</v>
          </cell>
          <cell r="AH442">
            <v>0</v>
          </cell>
          <cell r="AI442">
            <v>0</v>
          </cell>
          <cell r="AJ442">
            <v>0</v>
          </cell>
          <cell r="AK442">
            <v>0</v>
          </cell>
        </row>
        <row r="443">
          <cell r="R443">
            <v>0</v>
          </cell>
          <cell r="U443">
            <v>0</v>
          </cell>
          <cell r="V443">
            <v>0</v>
          </cell>
          <cell r="Z443">
            <v>0</v>
          </cell>
          <cell r="AA443">
            <v>0</v>
          </cell>
          <cell r="AB443">
            <v>0</v>
          </cell>
          <cell r="AC443">
            <v>0</v>
          </cell>
          <cell r="AD443">
            <v>0</v>
          </cell>
          <cell r="AE443">
            <v>0</v>
          </cell>
          <cell r="AF443">
            <v>0</v>
          </cell>
          <cell r="AG443">
            <v>0</v>
          </cell>
          <cell r="AH443">
            <v>0</v>
          </cell>
          <cell r="AI443">
            <v>0</v>
          </cell>
          <cell r="AJ443">
            <v>0</v>
          </cell>
          <cell r="AK443">
            <v>0</v>
          </cell>
        </row>
        <row r="444">
          <cell r="A444" t="str">
            <v>FC80</v>
          </cell>
          <cell r="B444" t="str">
            <v>Trinidad Train II &amp; III</v>
          </cell>
          <cell r="F444">
            <v>0</v>
          </cell>
          <cell r="G444">
            <v>0</v>
          </cell>
          <cell r="H444">
            <v>0</v>
          </cell>
          <cell r="I444">
            <v>0</v>
          </cell>
          <cell r="J444">
            <v>0</v>
          </cell>
          <cell r="K444">
            <v>53513.194444444445</v>
          </cell>
          <cell r="L444">
            <v>11355.862068965518</v>
          </cell>
          <cell r="M444">
            <v>8894.0862068965525</v>
          </cell>
          <cell r="N444">
            <v>8075.4655172413804</v>
          </cell>
          <cell r="O444">
            <v>8674.810344827587</v>
          </cell>
          <cell r="P444">
            <v>7213.4310344827591</v>
          </cell>
          <cell r="Q444">
            <v>7213.4310344827591</v>
          </cell>
          <cell r="R444">
            <v>104940.28065134099</v>
          </cell>
          <cell r="U444" t="str">
            <v>FC80</v>
          </cell>
          <cell r="V444" t="str">
            <v>Trinidad Train II &amp; III</v>
          </cell>
          <cell r="Z444">
            <v>0</v>
          </cell>
          <cell r="AA444">
            <v>0</v>
          </cell>
          <cell r="AB444">
            <v>0</v>
          </cell>
          <cell r="AC444">
            <v>0</v>
          </cell>
          <cell r="AD444">
            <v>0</v>
          </cell>
          <cell r="AE444">
            <v>53513.194444444445</v>
          </cell>
          <cell r="AF444">
            <v>64869.05651340996</v>
          </cell>
          <cell r="AG444">
            <v>73763.14272030651</v>
          </cell>
          <cell r="AH444">
            <v>81838.608237547887</v>
          </cell>
          <cell r="AI444">
            <v>90513.418582375481</v>
          </cell>
          <cell r="AJ444">
            <v>97726.849616858235</v>
          </cell>
          <cell r="AK444">
            <v>104940.28065134099</v>
          </cell>
        </row>
        <row r="445">
          <cell r="A445" t="str">
            <v>FC81</v>
          </cell>
          <cell r="B445" t="str">
            <v>Seabank I</v>
          </cell>
          <cell r="F445">
            <v>0</v>
          </cell>
          <cell r="G445">
            <v>0</v>
          </cell>
          <cell r="H445">
            <v>0</v>
          </cell>
          <cell r="I445">
            <v>0</v>
          </cell>
          <cell r="J445">
            <v>0</v>
          </cell>
          <cell r="K445">
            <v>9000</v>
          </cell>
          <cell r="L445">
            <v>0</v>
          </cell>
          <cell r="M445">
            <v>0</v>
          </cell>
          <cell r="N445">
            <v>0</v>
          </cell>
          <cell r="O445">
            <v>0</v>
          </cell>
          <cell r="P445">
            <v>0</v>
          </cell>
          <cell r="Q445">
            <v>0</v>
          </cell>
          <cell r="R445">
            <v>9000</v>
          </cell>
          <cell r="U445" t="str">
            <v>FC81</v>
          </cell>
          <cell r="V445" t="str">
            <v>Seabank I</v>
          </cell>
          <cell r="Z445">
            <v>0</v>
          </cell>
          <cell r="AA445">
            <v>0</v>
          </cell>
          <cell r="AB445">
            <v>0</v>
          </cell>
          <cell r="AC445">
            <v>0</v>
          </cell>
          <cell r="AD445">
            <v>0</v>
          </cell>
          <cell r="AE445">
            <v>9000</v>
          </cell>
          <cell r="AF445">
            <v>9000</v>
          </cell>
          <cell r="AG445">
            <v>9000</v>
          </cell>
          <cell r="AH445">
            <v>9000</v>
          </cell>
          <cell r="AI445">
            <v>9000</v>
          </cell>
          <cell r="AJ445">
            <v>9000</v>
          </cell>
          <cell r="AK445">
            <v>9000</v>
          </cell>
        </row>
        <row r="446">
          <cell r="B446" t="str">
            <v xml:space="preserve">Seabank II </v>
          </cell>
          <cell r="R446">
            <v>0</v>
          </cell>
          <cell r="U446">
            <v>0</v>
          </cell>
          <cell r="V446" t="str">
            <v xml:space="preserve">Seabank II </v>
          </cell>
          <cell r="Z446">
            <v>0</v>
          </cell>
          <cell r="AA446">
            <v>0</v>
          </cell>
          <cell r="AB446">
            <v>0</v>
          </cell>
          <cell r="AC446">
            <v>0</v>
          </cell>
          <cell r="AD446">
            <v>0</v>
          </cell>
          <cell r="AE446">
            <v>0</v>
          </cell>
          <cell r="AF446">
            <v>0</v>
          </cell>
          <cell r="AG446">
            <v>0</v>
          </cell>
          <cell r="AH446">
            <v>0</v>
          </cell>
          <cell r="AI446">
            <v>0</v>
          </cell>
          <cell r="AJ446">
            <v>0</v>
          </cell>
          <cell r="AK446">
            <v>0</v>
          </cell>
        </row>
        <row r="447">
          <cell r="A447" t="str">
            <v>FC82</v>
          </cell>
          <cell r="B447" t="str">
            <v>NW Pipeline</v>
          </cell>
          <cell r="R447">
            <v>0</v>
          </cell>
          <cell r="U447" t="str">
            <v>FC82</v>
          </cell>
          <cell r="V447" t="str">
            <v>NW Pipeline</v>
          </cell>
          <cell r="Z447">
            <v>0</v>
          </cell>
          <cell r="AA447">
            <v>0</v>
          </cell>
          <cell r="AB447">
            <v>0</v>
          </cell>
          <cell r="AC447">
            <v>0</v>
          </cell>
          <cell r="AD447">
            <v>0</v>
          </cell>
          <cell r="AE447">
            <v>0</v>
          </cell>
          <cell r="AF447">
            <v>0</v>
          </cell>
          <cell r="AG447">
            <v>0</v>
          </cell>
          <cell r="AH447">
            <v>0</v>
          </cell>
          <cell r="AI447">
            <v>0</v>
          </cell>
          <cell r="AJ447">
            <v>0</v>
          </cell>
          <cell r="AK447">
            <v>0</v>
          </cell>
        </row>
        <row r="448">
          <cell r="A448" t="str">
            <v>JANVGCSTAT</v>
          </cell>
          <cell r="B448" t="str">
            <v>NVGC</v>
          </cell>
          <cell r="F448">
            <v>0</v>
          </cell>
          <cell r="G448">
            <v>0</v>
          </cell>
          <cell r="H448">
            <v>0</v>
          </cell>
          <cell r="I448">
            <v>0</v>
          </cell>
          <cell r="J448">
            <v>0</v>
          </cell>
          <cell r="K448">
            <v>0</v>
          </cell>
          <cell r="L448">
            <v>166.16666666666666</v>
          </cell>
          <cell r="M448">
            <v>0</v>
          </cell>
          <cell r="N448">
            <v>0</v>
          </cell>
          <cell r="O448">
            <v>0</v>
          </cell>
          <cell r="P448">
            <v>0</v>
          </cell>
          <cell r="Q448">
            <v>0</v>
          </cell>
          <cell r="R448">
            <v>166.16666666666666</v>
          </cell>
          <cell r="U448" t="str">
            <v>JANVGCSTAT</v>
          </cell>
          <cell r="V448" t="str">
            <v>NVGC</v>
          </cell>
          <cell r="Z448">
            <v>0</v>
          </cell>
          <cell r="AA448">
            <v>0</v>
          </cell>
          <cell r="AB448">
            <v>0</v>
          </cell>
          <cell r="AC448">
            <v>0</v>
          </cell>
          <cell r="AD448">
            <v>0</v>
          </cell>
          <cell r="AE448">
            <v>0</v>
          </cell>
          <cell r="AF448">
            <v>166.16666666666666</v>
          </cell>
          <cell r="AG448">
            <v>166.16666666666666</v>
          </cell>
          <cell r="AH448">
            <v>166.16666666666666</v>
          </cell>
          <cell r="AI448">
            <v>166.16666666666666</v>
          </cell>
          <cell r="AJ448">
            <v>166.16666666666666</v>
          </cell>
          <cell r="AK448">
            <v>166.16666666666666</v>
          </cell>
        </row>
        <row r="449">
          <cell r="A449" t="str">
            <v>JA17</v>
          </cell>
          <cell r="B449" t="str">
            <v>First Gas Holdings - Phase I</v>
          </cell>
          <cell r="R449">
            <v>0</v>
          </cell>
          <cell r="U449" t="str">
            <v>JA17</v>
          </cell>
          <cell r="V449" t="str">
            <v>First Gas Holdings - Phase I</v>
          </cell>
          <cell r="Z449">
            <v>0</v>
          </cell>
          <cell r="AA449">
            <v>0</v>
          </cell>
          <cell r="AB449">
            <v>0</v>
          </cell>
          <cell r="AC449">
            <v>0</v>
          </cell>
          <cell r="AD449">
            <v>0</v>
          </cell>
          <cell r="AE449">
            <v>0</v>
          </cell>
          <cell r="AF449">
            <v>0</v>
          </cell>
          <cell r="AG449">
            <v>0</v>
          </cell>
          <cell r="AH449">
            <v>0</v>
          </cell>
          <cell r="AI449">
            <v>0</v>
          </cell>
          <cell r="AJ449">
            <v>0</v>
          </cell>
          <cell r="AK449">
            <v>0</v>
          </cell>
        </row>
        <row r="450">
          <cell r="A450" t="str">
            <v>FC84</v>
          </cell>
          <cell r="B450" t="str">
            <v>First Gas Holdings - Phase II</v>
          </cell>
          <cell r="F450">
            <v>0</v>
          </cell>
          <cell r="G450">
            <v>0</v>
          </cell>
          <cell r="H450">
            <v>0</v>
          </cell>
          <cell r="I450">
            <v>0</v>
          </cell>
          <cell r="J450">
            <v>0</v>
          </cell>
          <cell r="K450">
            <v>7330.5555555555557</v>
          </cell>
          <cell r="L450">
            <v>1083.4482758620691</v>
          </cell>
          <cell r="M450">
            <v>1103.4482758620691</v>
          </cell>
          <cell r="N450">
            <v>1655.1724137931035</v>
          </cell>
          <cell r="O450">
            <v>1034.4827586206898</v>
          </cell>
          <cell r="P450">
            <v>0</v>
          </cell>
          <cell r="Q450">
            <v>0</v>
          </cell>
          <cell r="R450">
            <v>12207.107279693488</v>
          </cell>
          <cell r="U450" t="str">
            <v>FC84</v>
          </cell>
          <cell r="V450" t="str">
            <v>First Gas Holdings - Phase II</v>
          </cell>
          <cell r="Z450">
            <v>0</v>
          </cell>
          <cell r="AA450">
            <v>0</v>
          </cell>
          <cell r="AB450">
            <v>0</v>
          </cell>
          <cell r="AC450">
            <v>0</v>
          </cell>
          <cell r="AD450">
            <v>0</v>
          </cell>
          <cell r="AE450">
            <v>7330.5555555555557</v>
          </cell>
          <cell r="AF450">
            <v>8414.0038314176254</v>
          </cell>
          <cell r="AG450">
            <v>9517.4521072796942</v>
          </cell>
          <cell r="AH450">
            <v>11172.624521072798</v>
          </cell>
          <cell r="AI450">
            <v>12207.107279693488</v>
          </cell>
          <cell r="AJ450">
            <v>12207.107279693488</v>
          </cell>
          <cell r="AK450">
            <v>12207.107279693488</v>
          </cell>
        </row>
        <row r="451">
          <cell r="A451" t="str">
            <v>FC85</v>
          </cell>
          <cell r="B451" t="str">
            <v>First Gas Pipeline</v>
          </cell>
          <cell r="F451">
            <v>0</v>
          </cell>
          <cell r="G451">
            <v>0</v>
          </cell>
          <cell r="H451">
            <v>0</v>
          </cell>
          <cell r="I451">
            <v>0</v>
          </cell>
          <cell r="J451">
            <v>0</v>
          </cell>
          <cell r="K451">
            <v>0</v>
          </cell>
          <cell r="L451">
            <v>0</v>
          </cell>
          <cell r="M451">
            <v>0</v>
          </cell>
          <cell r="N451">
            <v>0</v>
          </cell>
          <cell r="O451">
            <v>413.79310344827587</v>
          </cell>
          <cell r="P451">
            <v>0</v>
          </cell>
          <cell r="Q451">
            <v>0</v>
          </cell>
          <cell r="R451">
            <v>413.79310344827587</v>
          </cell>
          <cell r="U451" t="str">
            <v>FC85</v>
          </cell>
          <cell r="V451" t="str">
            <v>First Gas Pipeline</v>
          </cell>
          <cell r="Z451">
            <v>0</v>
          </cell>
          <cell r="AA451">
            <v>0</v>
          </cell>
          <cell r="AB451">
            <v>0</v>
          </cell>
          <cell r="AC451">
            <v>0</v>
          </cell>
          <cell r="AD451">
            <v>0</v>
          </cell>
          <cell r="AE451">
            <v>0</v>
          </cell>
          <cell r="AF451">
            <v>0</v>
          </cell>
          <cell r="AG451">
            <v>0</v>
          </cell>
          <cell r="AH451">
            <v>0</v>
          </cell>
          <cell r="AI451">
            <v>413.79310344827587</v>
          </cell>
          <cell r="AJ451">
            <v>413.79310344827587</v>
          </cell>
          <cell r="AK451">
            <v>413.79310344827587</v>
          </cell>
        </row>
        <row r="452">
          <cell r="A452" t="str">
            <v>JA07</v>
          </cell>
          <cell r="B452" t="str">
            <v>PTTNGD</v>
          </cell>
          <cell r="R452">
            <v>0</v>
          </cell>
          <cell r="U452" t="str">
            <v>JA07</v>
          </cell>
          <cell r="V452" t="str">
            <v>PTTNGD</v>
          </cell>
          <cell r="Z452">
            <v>0</v>
          </cell>
          <cell r="AA452">
            <v>0</v>
          </cell>
          <cell r="AB452">
            <v>0</v>
          </cell>
          <cell r="AC452">
            <v>0</v>
          </cell>
          <cell r="AD452">
            <v>0</v>
          </cell>
          <cell r="AE452">
            <v>0</v>
          </cell>
          <cell r="AF452">
            <v>0</v>
          </cell>
          <cell r="AG452">
            <v>0</v>
          </cell>
          <cell r="AH452">
            <v>0</v>
          </cell>
          <cell r="AI452">
            <v>0</v>
          </cell>
          <cell r="AJ452">
            <v>0</v>
          </cell>
          <cell r="AK452">
            <v>0</v>
          </cell>
        </row>
        <row r="453">
          <cell r="A453" t="str">
            <v>QDG9</v>
          </cell>
          <cell r="B453" t="str">
            <v>Gujarat Pipavav LNG</v>
          </cell>
          <cell r="F453">
            <v>0</v>
          </cell>
          <cell r="G453">
            <v>0</v>
          </cell>
          <cell r="H453">
            <v>0</v>
          </cell>
          <cell r="I453">
            <v>0</v>
          </cell>
          <cell r="J453">
            <v>0</v>
          </cell>
          <cell r="K453">
            <v>0</v>
          </cell>
          <cell r="L453">
            <v>0</v>
          </cell>
          <cell r="M453">
            <v>0</v>
          </cell>
          <cell r="N453">
            <v>0</v>
          </cell>
          <cell r="O453">
            <v>0</v>
          </cell>
          <cell r="P453">
            <v>0</v>
          </cell>
          <cell r="Q453">
            <v>0</v>
          </cell>
          <cell r="R453">
            <v>0</v>
          </cell>
          <cell r="U453" t="str">
            <v>QDG9</v>
          </cell>
          <cell r="V453" t="str">
            <v>Gujarat Pipavav LNG</v>
          </cell>
          <cell r="Z453">
            <v>0</v>
          </cell>
          <cell r="AA453">
            <v>0</v>
          </cell>
          <cell r="AB453">
            <v>0</v>
          </cell>
          <cell r="AC453">
            <v>0</v>
          </cell>
          <cell r="AD453">
            <v>0</v>
          </cell>
          <cell r="AE453">
            <v>0</v>
          </cell>
          <cell r="AF453">
            <v>0</v>
          </cell>
          <cell r="AG453">
            <v>0</v>
          </cell>
          <cell r="AH453">
            <v>0</v>
          </cell>
          <cell r="AI453">
            <v>0</v>
          </cell>
          <cell r="AJ453">
            <v>0</v>
          </cell>
          <cell r="AK453">
            <v>0</v>
          </cell>
        </row>
        <row r="454">
          <cell r="A454" t="str">
            <v>FC87</v>
          </cell>
          <cell r="B454" t="str">
            <v>ShipCo Uruguay</v>
          </cell>
          <cell r="F454">
            <v>0</v>
          </cell>
          <cell r="G454">
            <v>0</v>
          </cell>
          <cell r="H454">
            <v>0</v>
          </cell>
          <cell r="I454">
            <v>0</v>
          </cell>
          <cell r="J454">
            <v>0</v>
          </cell>
          <cell r="K454">
            <v>48.256944444444443</v>
          </cell>
          <cell r="L454">
            <v>7.2896551724137932</v>
          </cell>
          <cell r="M454">
            <v>21.262068965517241</v>
          </cell>
          <cell r="N454">
            <v>100.89655172413792</v>
          </cell>
          <cell r="O454">
            <v>63.703448275862073</v>
          </cell>
          <cell r="P454">
            <v>33.172413793103445</v>
          </cell>
          <cell r="Q454">
            <v>52.03448275862069</v>
          </cell>
          <cell r="R454">
            <v>326.6155651340996</v>
          </cell>
          <cell r="U454" t="str">
            <v>FC87</v>
          </cell>
          <cell r="V454" t="str">
            <v>ShipCo Uruguay</v>
          </cell>
          <cell r="Z454">
            <v>0</v>
          </cell>
          <cell r="AA454">
            <v>0</v>
          </cell>
          <cell r="AB454">
            <v>0</v>
          </cell>
          <cell r="AC454">
            <v>0</v>
          </cell>
          <cell r="AD454">
            <v>0</v>
          </cell>
          <cell r="AE454">
            <v>48.256944444444443</v>
          </cell>
          <cell r="AF454">
            <v>55.546599616858238</v>
          </cell>
          <cell r="AG454">
            <v>76.808668582375475</v>
          </cell>
          <cell r="AH454">
            <v>177.70522030651341</v>
          </cell>
          <cell r="AI454">
            <v>241.40866858237547</v>
          </cell>
          <cell r="AJ454">
            <v>274.5810823754789</v>
          </cell>
          <cell r="AK454">
            <v>326.6155651340996</v>
          </cell>
        </row>
        <row r="455">
          <cell r="A455" t="str">
            <v>FC91</v>
          </cell>
          <cell r="B455" t="str">
            <v>Southern Cross Link</v>
          </cell>
          <cell r="F455">
            <v>0</v>
          </cell>
          <cell r="G455">
            <v>0</v>
          </cell>
          <cell r="H455">
            <v>0</v>
          </cell>
          <cell r="I455">
            <v>0</v>
          </cell>
          <cell r="J455">
            <v>0</v>
          </cell>
          <cell r="K455">
            <v>0</v>
          </cell>
          <cell r="L455">
            <v>0</v>
          </cell>
          <cell r="M455">
            <v>0</v>
          </cell>
          <cell r="N455">
            <v>1306.4482758620688</v>
          </cell>
          <cell r="O455">
            <v>453.36551724137934</v>
          </cell>
          <cell r="P455">
            <v>209.08275862068967</v>
          </cell>
          <cell r="Q455">
            <v>360.00689655172414</v>
          </cell>
          <cell r="R455">
            <v>2328.903448275862</v>
          </cell>
          <cell r="U455" t="str">
            <v>FC91</v>
          </cell>
          <cell r="V455" t="str">
            <v>Southern Cross Link</v>
          </cell>
          <cell r="Z455">
            <v>0</v>
          </cell>
          <cell r="AA455">
            <v>0</v>
          </cell>
          <cell r="AB455">
            <v>0</v>
          </cell>
          <cell r="AC455">
            <v>0</v>
          </cell>
          <cell r="AD455">
            <v>0</v>
          </cell>
          <cell r="AE455">
            <v>0</v>
          </cell>
          <cell r="AF455">
            <v>0</v>
          </cell>
          <cell r="AG455">
            <v>0</v>
          </cell>
          <cell r="AH455">
            <v>1306.4482758620688</v>
          </cell>
          <cell r="AI455">
            <v>1759.8137931034482</v>
          </cell>
          <cell r="AJ455">
            <v>1968.8965517241379</v>
          </cell>
          <cell r="AK455">
            <v>2328.903448275862</v>
          </cell>
        </row>
        <row r="456">
          <cell r="A456" t="str">
            <v>FC88</v>
          </cell>
          <cell r="B456" t="str">
            <v>Southern Cross Phase 1</v>
          </cell>
          <cell r="F456">
            <v>0</v>
          </cell>
          <cell r="G456">
            <v>0</v>
          </cell>
          <cell r="H456">
            <v>0</v>
          </cell>
          <cell r="I456">
            <v>0</v>
          </cell>
          <cell r="J456">
            <v>0</v>
          </cell>
          <cell r="K456">
            <v>5852</v>
          </cell>
          <cell r="L456">
            <v>4468.9655172413795</v>
          </cell>
          <cell r="M456">
            <v>2606.6379310344828</v>
          </cell>
          <cell r="N456">
            <v>8110.3448275862074</v>
          </cell>
          <cell r="O456">
            <v>6206.8965517241377</v>
          </cell>
          <cell r="P456">
            <v>4496.5517241379312</v>
          </cell>
          <cell r="Q456">
            <v>4358.6206896551721</v>
          </cell>
          <cell r="R456">
            <v>36100.017241379312</v>
          </cell>
          <cell r="U456" t="str">
            <v>FC88</v>
          </cell>
          <cell r="V456" t="str">
            <v>Southern Cross Phase 1</v>
          </cell>
          <cell r="Z456">
            <v>0</v>
          </cell>
          <cell r="AA456">
            <v>0</v>
          </cell>
          <cell r="AB456">
            <v>0</v>
          </cell>
          <cell r="AC456">
            <v>0</v>
          </cell>
          <cell r="AD456">
            <v>0</v>
          </cell>
          <cell r="AE456">
            <v>5852</v>
          </cell>
          <cell r="AF456">
            <v>10320.96551724138</v>
          </cell>
          <cell r="AG456">
            <v>12927.603448275862</v>
          </cell>
          <cell r="AH456">
            <v>21037.948275862069</v>
          </cell>
          <cell r="AI456">
            <v>27244.844827586207</v>
          </cell>
          <cell r="AJ456">
            <v>31741.396551724138</v>
          </cell>
          <cell r="AK456">
            <v>36100.017241379312</v>
          </cell>
        </row>
        <row r="457">
          <cell r="A457" t="str">
            <v>FC89</v>
          </cell>
          <cell r="B457" t="str">
            <v>Egypt LNG</v>
          </cell>
          <cell r="R457">
            <v>0</v>
          </cell>
          <cell r="U457" t="str">
            <v>FC89</v>
          </cell>
          <cell r="V457" t="str">
            <v>Egypt LNG</v>
          </cell>
          <cell r="Z457">
            <v>0</v>
          </cell>
          <cell r="AA457">
            <v>0</v>
          </cell>
          <cell r="AB457">
            <v>0</v>
          </cell>
          <cell r="AC457">
            <v>0</v>
          </cell>
          <cell r="AD457">
            <v>0</v>
          </cell>
          <cell r="AE457">
            <v>0</v>
          </cell>
          <cell r="AF457">
            <v>0</v>
          </cell>
          <cell r="AG457">
            <v>0</v>
          </cell>
          <cell r="AH457">
            <v>0</v>
          </cell>
          <cell r="AI457">
            <v>0</v>
          </cell>
          <cell r="AJ457">
            <v>0</v>
          </cell>
          <cell r="AK457">
            <v>0</v>
          </cell>
        </row>
        <row r="458">
          <cell r="A458" t="str">
            <v>FC90</v>
          </cell>
          <cell r="B458" t="str">
            <v>Egypt Autogas</v>
          </cell>
          <cell r="F458">
            <v>0</v>
          </cell>
          <cell r="G458">
            <v>0</v>
          </cell>
          <cell r="H458">
            <v>0</v>
          </cell>
          <cell r="I458">
            <v>0</v>
          </cell>
          <cell r="J458">
            <v>0</v>
          </cell>
          <cell r="K458">
            <v>0</v>
          </cell>
          <cell r="L458">
            <v>0</v>
          </cell>
          <cell r="M458">
            <v>0</v>
          </cell>
          <cell r="N458">
            <v>0</v>
          </cell>
          <cell r="O458">
            <v>0</v>
          </cell>
          <cell r="P458">
            <v>0</v>
          </cell>
          <cell r="Q458">
            <v>0</v>
          </cell>
          <cell r="R458">
            <v>0</v>
          </cell>
          <cell r="U458" t="str">
            <v>FC90</v>
          </cell>
          <cell r="V458" t="str">
            <v>Egypt Autogas</v>
          </cell>
          <cell r="Z458">
            <v>0</v>
          </cell>
          <cell r="AA458">
            <v>0</v>
          </cell>
          <cell r="AB458">
            <v>0</v>
          </cell>
          <cell r="AC458">
            <v>0</v>
          </cell>
          <cell r="AD458">
            <v>0</v>
          </cell>
          <cell r="AE458">
            <v>0</v>
          </cell>
          <cell r="AF458">
            <v>0</v>
          </cell>
          <cell r="AG458">
            <v>0</v>
          </cell>
          <cell r="AH458">
            <v>0</v>
          </cell>
          <cell r="AI458">
            <v>0</v>
          </cell>
          <cell r="AJ458">
            <v>0</v>
          </cell>
          <cell r="AK458">
            <v>0</v>
          </cell>
        </row>
        <row r="459">
          <cell r="A459" t="str">
            <v>STOR</v>
          </cell>
          <cell r="B459" t="str">
            <v>Storage</v>
          </cell>
          <cell r="R459">
            <v>0</v>
          </cell>
          <cell r="U459" t="str">
            <v>STOR</v>
          </cell>
          <cell r="V459" t="str">
            <v>Storage</v>
          </cell>
          <cell r="Z459">
            <v>0</v>
          </cell>
          <cell r="AA459">
            <v>0</v>
          </cell>
          <cell r="AB459">
            <v>0</v>
          </cell>
          <cell r="AC459">
            <v>0</v>
          </cell>
          <cell r="AD459">
            <v>0</v>
          </cell>
          <cell r="AE459">
            <v>0</v>
          </cell>
          <cell r="AF459">
            <v>0</v>
          </cell>
          <cell r="AG459">
            <v>0</v>
          </cell>
          <cell r="AH459">
            <v>0</v>
          </cell>
          <cell r="AI459">
            <v>0</v>
          </cell>
          <cell r="AJ459">
            <v>0</v>
          </cell>
          <cell r="AK459">
            <v>0</v>
          </cell>
        </row>
        <row r="460">
          <cell r="A460" t="str">
            <v>OTHER</v>
          </cell>
          <cell r="B460" t="str">
            <v xml:space="preserve">Other </v>
          </cell>
          <cell r="F460">
            <v>0</v>
          </cell>
          <cell r="G460">
            <v>0</v>
          </cell>
          <cell r="H460">
            <v>0</v>
          </cell>
          <cell r="I460">
            <v>0</v>
          </cell>
          <cell r="J460">
            <v>0</v>
          </cell>
          <cell r="K460">
            <v>0</v>
          </cell>
          <cell r="L460">
            <v>0</v>
          </cell>
          <cell r="M460">
            <v>0</v>
          </cell>
          <cell r="N460">
            <v>-2500</v>
          </cell>
          <cell r="O460">
            <v>-2500</v>
          </cell>
          <cell r="P460">
            <v>-2500</v>
          </cell>
          <cell r="Q460">
            <v>-2500</v>
          </cell>
          <cell r="R460">
            <v>-10000</v>
          </cell>
          <cell r="U460" t="str">
            <v>OTHER</v>
          </cell>
          <cell r="V460" t="str">
            <v xml:space="preserve">Other </v>
          </cell>
          <cell r="Z460">
            <v>0</v>
          </cell>
          <cell r="AA460">
            <v>0</v>
          </cell>
          <cell r="AB460">
            <v>0</v>
          </cell>
          <cell r="AC460">
            <v>0</v>
          </cell>
          <cell r="AD460">
            <v>0</v>
          </cell>
          <cell r="AE460">
            <v>0</v>
          </cell>
          <cell r="AF460">
            <v>0</v>
          </cell>
          <cell r="AG460">
            <v>0</v>
          </cell>
          <cell r="AH460">
            <v>-2500</v>
          </cell>
          <cell r="AI460">
            <v>-5000</v>
          </cell>
          <cell r="AJ460">
            <v>-7500</v>
          </cell>
          <cell r="AK460">
            <v>-10000</v>
          </cell>
        </row>
        <row r="461">
          <cell r="J461">
            <v>0</v>
          </cell>
          <cell r="K461">
            <v>0</v>
          </cell>
          <cell r="L461">
            <v>0</v>
          </cell>
          <cell r="M461">
            <v>0</v>
          </cell>
          <cell r="N461">
            <v>0</v>
          </cell>
          <cell r="O461">
            <v>0</v>
          </cell>
          <cell r="P461">
            <v>0</v>
          </cell>
          <cell r="Q461">
            <v>0</v>
          </cell>
          <cell r="R461">
            <v>0</v>
          </cell>
          <cell r="U461">
            <v>0</v>
          </cell>
          <cell r="V461">
            <v>0</v>
          </cell>
          <cell r="AA461">
            <v>0</v>
          </cell>
          <cell r="AB461">
            <v>0</v>
          </cell>
          <cell r="AC461">
            <v>0</v>
          </cell>
          <cell r="AD461">
            <v>0</v>
          </cell>
          <cell r="AE461">
            <v>0</v>
          </cell>
          <cell r="AF461">
            <v>0</v>
          </cell>
          <cell r="AG461">
            <v>0</v>
          </cell>
          <cell r="AH461">
            <v>0</v>
          </cell>
          <cell r="AI461">
            <v>0</v>
          </cell>
          <cell r="AJ461">
            <v>0</v>
          </cell>
          <cell r="AK461">
            <v>0</v>
          </cell>
        </row>
        <row r="462">
          <cell r="R462">
            <v>0</v>
          </cell>
          <cell r="AA462">
            <v>0</v>
          </cell>
          <cell r="AB462">
            <v>0</v>
          </cell>
          <cell r="AC462">
            <v>0</v>
          </cell>
          <cell r="AD462">
            <v>0</v>
          </cell>
          <cell r="AE462">
            <v>0</v>
          </cell>
          <cell r="AF462">
            <v>0</v>
          </cell>
          <cell r="AG462">
            <v>0</v>
          </cell>
          <cell r="AH462">
            <v>0</v>
          </cell>
          <cell r="AI462">
            <v>0</v>
          </cell>
          <cell r="AJ462">
            <v>0</v>
          </cell>
          <cell r="AK462">
            <v>0</v>
          </cell>
        </row>
        <row r="463">
          <cell r="A463" t="str">
            <v>Total Capex &amp; Investment</v>
          </cell>
          <cell r="F463">
            <v>0</v>
          </cell>
          <cell r="G463">
            <v>0</v>
          </cell>
          <cell r="H463">
            <v>0</v>
          </cell>
          <cell r="I463">
            <v>0</v>
          </cell>
          <cell r="J463">
            <v>0</v>
          </cell>
          <cell r="K463">
            <v>192132.47316612425</v>
          </cell>
          <cell r="L463">
            <v>42035.0691582332</v>
          </cell>
          <cell r="M463">
            <v>45928.234974616476</v>
          </cell>
          <cell r="N463">
            <v>43347.655983137702</v>
          </cell>
          <cell r="O463">
            <v>40867.693063760496</v>
          </cell>
          <cell r="P463">
            <v>48447.41910815204</v>
          </cell>
          <cell r="Q463">
            <v>38648.723926119201</v>
          </cell>
          <cell r="R463">
            <v>451407.26938014344</v>
          </cell>
          <cell r="U463" t="str">
            <v>Total Capex &amp; Investment</v>
          </cell>
          <cell r="Z463">
            <v>0</v>
          </cell>
          <cell r="AA463">
            <v>0</v>
          </cell>
          <cell r="AB463">
            <v>0</v>
          </cell>
          <cell r="AC463">
            <v>0</v>
          </cell>
          <cell r="AD463">
            <v>0</v>
          </cell>
          <cell r="AE463">
            <v>192132.47316612425</v>
          </cell>
          <cell r="AF463">
            <v>234167.54232435746</v>
          </cell>
          <cell r="AG463">
            <v>280095.77729897393</v>
          </cell>
          <cell r="AH463">
            <v>323443.43328211165</v>
          </cell>
          <cell r="AI463">
            <v>364311.12634587212</v>
          </cell>
          <cell r="AJ463">
            <v>412758.54545402416</v>
          </cell>
          <cell r="AK463">
            <v>451407.26938014344</v>
          </cell>
        </row>
        <row r="464">
          <cell r="R464">
            <v>0</v>
          </cell>
          <cell r="U464">
            <v>0</v>
          </cell>
          <cell r="V464">
            <v>0</v>
          </cell>
        </row>
        <row r="465">
          <cell r="U465">
            <v>0</v>
          </cell>
          <cell r="V465">
            <v>0</v>
          </cell>
        </row>
        <row r="466">
          <cell r="U466">
            <v>0</v>
          </cell>
          <cell r="V466">
            <v>0</v>
          </cell>
        </row>
        <row r="467">
          <cell r="U467">
            <v>0</v>
          </cell>
          <cell r="V467">
            <v>0</v>
          </cell>
        </row>
        <row r="468">
          <cell r="U468">
            <v>0</v>
          </cell>
          <cell r="V468">
            <v>0</v>
          </cell>
        </row>
        <row r="469">
          <cell r="U469">
            <v>0</v>
          </cell>
          <cell r="V469">
            <v>0</v>
          </cell>
        </row>
        <row r="470">
          <cell r="U470">
            <v>0</v>
          </cell>
          <cell r="V470">
            <v>0</v>
          </cell>
        </row>
        <row r="471">
          <cell r="U471">
            <v>0</v>
          </cell>
          <cell r="V471">
            <v>0</v>
          </cell>
        </row>
        <row r="472">
          <cell r="U472">
            <v>0</v>
          </cell>
          <cell r="V472">
            <v>0</v>
          </cell>
        </row>
      </sheetData>
      <sheetData sheetId="9" refreshError="1">
        <row r="1">
          <cell r="A1" t="str">
            <v>Profit Before Interest and Tax</v>
          </cell>
        </row>
        <row r="400">
          <cell r="A400" t="str">
            <v>Capex &amp; Investment</v>
          </cell>
          <cell r="R400">
            <v>0</v>
          </cell>
          <cell r="U400" t="str">
            <v>Capex &amp; Investment</v>
          </cell>
          <cell r="Z400">
            <v>0</v>
          </cell>
          <cell r="AA400">
            <v>0</v>
          </cell>
          <cell r="AB400">
            <v>0</v>
          </cell>
          <cell r="AC400">
            <v>0</v>
          </cell>
          <cell r="AD400">
            <v>0</v>
          </cell>
          <cell r="AE400">
            <v>0</v>
          </cell>
          <cell r="AF400">
            <v>0</v>
          </cell>
          <cell r="AG400">
            <v>0</v>
          </cell>
          <cell r="AH400">
            <v>0</v>
          </cell>
          <cell r="AI400">
            <v>0</v>
          </cell>
          <cell r="AJ400">
            <v>0</v>
          </cell>
          <cell r="AK400">
            <v>0</v>
          </cell>
        </row>
        <row r="401">
          <cell r="R401">
            <v>0</v>
          </cell>
          <cell r="U401">
            <v>0</v>
          </cell>
          <cell r="V401">
            <v>0</v>
          </cell>
          <cell r="Z401">
            <v>0</v>
          </cell>
          <cell r="AA401">
            <v>0</v>
          </cell>
          <cell r="AB401">
            <v>0</v>
          </cell>
          <cell r="AC401">
            <v>0</v>
          </cell>
          <cell r="AD401">
            <v>0</v>
          </cell>
          <cell r="AE401">
            <v>0</v>
          </cell>
          <cell r="AF401">
            <v>0</v>
          </cell>
          <cell r="AG401">
            <v>0</v>
          </cell>
          <cell r="AH401">
            <v>0</v>
          </cell>
          <cell r="AI401">
            <v>0</v>
          </cell>
          <cell r="AJ401">
            <v>0</v>
          </cell>
          <cell r="AK401">
            <v>0</v>
          </cell>
        </row>
        <row r="402">
          <cell r="A402" t="str">
            <v>Budget</v>
          </cell>
          <cell r="F402">
            <v>36892</v>
          </cell>
          <cell r="G402">
            <v>36923</v>
          </cell>
          <cell r="H402">
            <v>36951</v>
          </cell>
          <cell r="I402">
            <v>36982</v>
          </cell>
          <cell r="J402">
            <v>37012</v>
          </cell>
          <cell r="K402">
            <v>37043</v>
          </cell>
          <cell r="L402">
            <v>37073</v>
          </cell>
          <cell r="M402">
            <v>37104</v>
          </cell>
          <cell r="N402">
            <v>37135</v>
          </cell>
          <cell r="O402">
            <v>37165</v>
          </cell>
          <cell r="P402">
            <v>37196</v>
          </cell>
          <cell r="Q402">
            <v>37226</v>
          </cell>
          <cell r="R402" t="str">
            <v>Total</v>
          </cell>
          <cell r="U402" t="str">
            <v>Budget</v>
          </cell>
          <cell r="Z402">
            <v>36526</v>
          </cell>
          <cell r="AA402">
            <v>36557</v>
          </cell>
          <cell r="AB402">
            <v>36586</v>
          </cell>
          <cell r="AC402">
            <v>36617</v>
          </cell>
          <cell r="AD402">
            <v>36647</v>
          </cell>
          <cell r="AE402">
            <v>36678</v>
          </cell>
          <cell r="AF402">
            <v>36708</v>
          </cell>
          <cell r="AG402">
            <v>36739</v>
          </cell>
          <cell r="AH402">
            <v>36770</v>
          </cell>
          <cell r="AI402">
            <v>36800</v>
          </cell>
          <cell r="AJ402">
            <v>36831</v>
          </cell>
          <cell r="AK402">
            <v>36861</v>
          </cell>
        </row>
        <row r="403">
          <cell r="R403">
            <v>0</v>
          </cell>
          <cell r="U403">
            <v>0</v>
          </cell>
          <cell r="V403">
            <v>0</v>
          </cell>
          <cell r="AA403">
            <v>0</v>
          </cell>
          <cell r="AB403">
            <v>0</v>
          </cell>
          <cell r="AC403">
            <v>0</v>
          </cell>
          <cell r="AD403">
            <v>0</v>
          </cell>
          <cell r="AE403">
            <v>0</v>
          </cell>
          <cell r="AF403">
            <v>0</v>
          </cell>
          <cell r="AG403">
            <v>0</v>
          </cell>
          <cell r="AH403">
            <v>0</v>
          </cell>
          <cell r="AI403">
            <v>0</v>
          </cell>
          <cell r="AJ403">
            <v>0</v>
          </cell>
          <cell r="AK403">
            <v>0</v>
          </cell>
        </row>
        <row r="404">
          <cell r="A404" t="str">
            <v>Cost Code</v>
          </cell>
          <cell r="B404" t="str">
            <v>Description</v>
          </cell>
          <cell r="R404">
            <v>0</v>
          </cell>
          <cell r="U404" t="str">
            <v>Cost Code</v>
          </cell>
          <cell r="V404" t="str">
            <v>Description</v>
          </cell>
          <cell r="AA404">
            <v>0</v>
          </cell>
          <cell r="AB404">
            <v>0</v>
          </cell>
          <cell r="AC404">
            <v>0</v>
          </cell>
          <cell r="AD404">
            <v>0</v>
          </cell>
          <cell r="AE404">
            <v>0</v>
          </cell>
          <cell r="AF404">
            <v>0</v>
          </cell>
          <cell r="AG404">
            <v>0</v>
          </cell>
          <cell r="AH404">
            <v>0</v>
          </cell>
          <cell r="AI404">
            <v>0</v>
          </cell>
          <cell r="AJ404">
            <v>0</v>
          </cell>
          <cell r="AK404">
            <v>0</v>
          </cell>
        </row>
        <row r="405">
          <cell r="R405">
            <v>0</v>
          </cell>
          <cell r="U405">
            <v>0</v>
          </cell>
          <cell r="V405">
            <v>0</v>
          </cell>
          <cell r="AA405">
            <v>0</v>
          </cell>
          <cell r="AB405">
            <v>0</v>
          </cell>
          <cell r="AC405">
            <v>0</v>
          </cell>
          <cell r="AD405">
            <v>0</v>
          </cell>
          <cell r="AE405">
            <v>0</v>
          </cell>
          <cell r="AF405">
            <v>0</v>
          </cell>
          <cell r="AG405">
            <v>0</v>
          </cell>
          <cell r="AH405">
            <v>0</v>
          </cell>
          <cell r="AI405">
            <v>0</v>
          </cell>
          <cell r="AJ405">
            <v>0</v>
          </cell>
          <cell r="AK405">
            <v>0</v>
          </cell>
        </row>
        <row r="406">
          <cell r="A406" t="str">
            <v>Subsidiary Companies</v>
          </cell>
          <cell r="R406">
            <v>0</v>
          </cell>
          <cell r="U406">
            <v>0</v>
          </cell>
          <cell r="AA406">
            <v>0</v>
          </cell>
          <cell r="AB406">
            <v>0</v>
          </cell>
          <cell r="AC406">
            <v>0</v>
          </cell>
          <cell r="AD406">
            <v>0</v>
          </cell>
          <cell r="AE406">
            <v>0</v>
          </cell>
          <cell r="AF406">
            <v>0</v>
          </cell>
          <cell r="AG406">
            <v>0</v>
          </cell>
          <cell r="AH406">
            <v>0</v>
          </cell>
          <cell r="AI406">
            <v>0</v>
          </cell>
          <cell r="AJ406">
            <v>0</v>
          </cell>
          <cell r="AK406">
            <v>0</v>
          </cell>
        </row>
        <row r="407">
          <cell r="R407">
            <v>0</v>
          </cell>
          <cell r="U407">
            <v>0</v>
          </cell>
          <cell r="V407">
            <v>0</v>
          </cell>
          <cell r="AA407">
            <v>0</v>
          </cell>
          <cell r="AB407">
            <v>0</v>
          </cell>
          <cell r="AC407">
            <v>0</v>
          </cell>
          <cell r="AD407">
            <v>0</v>
          </cell>
          <cell r="AE407">
            <v>0</v>
          </cell>
          <cell r="AF407">
            <v>0</v>
          </cell>
          <cell r="AG407">
            <v>0</v>
          </cell>
          <cell r="AH407">
            <v>0</v>
          </cell>
          <cell r="AI407">
            <v>0</v>
          </cell>
          <cell r="AJ407">
            <v>0</v>
          </cell>
          <cell r="AK407">
            <v>0</v>
          </cell>
        </row>
        <row r="408">
          <cell r="A408" t="str">
            <v>JS04</v>
          </cell>
          <cell r="B408" t="str">
            <v>Premier Power</v>
          </cell>
          <cell r="F408">
            <v>7324</v>
          </cell>
          <cell r="G408">
            <v>7406</v>
          </cell>
          <cell r="H408">
            <v>10447</v>
          </cell>
          <cell r="I408">
            <v>10286</v>
          </cell>
          <cell r="J408">
            <v>10059</v>
          </cell>
          <cell r="K408">
            <v>10058</v>
          </cell>
          <cell r="L408">
            <v>10769</v>
          </cell>
          <cell r="M408">
            <v>10769</v>
          </cell>
          <cell r="N408">
            <v>8058</v>
          </cell>
          <cell r="O408">
            <v>8058</v>
          </cell>
          <cell r="P408">
            <v>8058</v>
          </cell>
          <cell r="Q408">
            <v>8058</v>
          </cell>
          <cell r="R408">
            <v>109350</v>
          </cell>
          <cell r="U408" t="str">
            <v>JS04</v>
          </cell>
          <cell r="V408" t="str">
            <v>Premier Power</v>
          </cell>
          <cell r="Z408">
            <v>7324</v>
          </cell>
          <cell r="AA408">
            <v>14730</v>
          </cell>
          <cell r="AB408">
            <v>25177</v>
          </cell>
          <cell r="AC408">
            <v>35463</v>
          </cell>
          <cell r="AD408">
            <v>45522</v>
          </cell>
          <cell r="AE408">
            <v>55580</v>
          </cell>
          <cell r="AF408">
            <v>66349</v>
          </cell>
          <cell r="AG408">
            <v>77118</v>
          </cell>
          <cell r="AH408">
            <v>85176</v>
          </cell>
          <cell r="AI408">
            <v>93234</v>
          </cell>
          <cell r="AJ408">
            <v>101292</v>
          </cell>
          <cell r="AK408">
            <v>109350</v>
          </cell>
        </row>
        <row r="409">
          <cell r="A409" t="str">
            <v>js34</v>
          </cell>
          <cell r="B409" t="str">
            <v>NGV UK/Bg ECO fuels</v>
          </cell>
          <cell r="F409">
            <v>0</v>
          </cell>
          <cell r="G409">
            <v>102</v>
          </cell>
          <cell r="H409">
            <v>783.9</v>
          </cell>
          <cell r="I409">
            <v>1122.2333333333331</v>
          </cell>
          <cell r="J409">
            <v>1122.2333333333331</v>
          </cell>
          <cell r="K409">
            <v>1122.2333333333331</v>
          </cell>
          <cell r="L409">
            <v>1043.9000000000001</v>
          </cell>
          <cell r="M409">
            <v>1043.9000000000001</v>
          </cell>
          <cell r="N409">
            <v>1043.9000000000001</v>
          </cell>
          <cell r="O409">
            <v>1035.5666666666666</v>
          </cell>
          <cell r="P409">
            <v>1035.5666666666666</v>
          </cell>
          <cell r="Q409">
            <v>1035.5666666666666</v>
          </cell>
          <cell r="R409">
            <v>10490.999999999996</v>
          </cell>
          <cell r="U409" t="str">
            <v>js34</v>
          </cell>
          <cell r="V409" t="str">
            <v>NGV UK/Bg ECO fuels</v>
          </cell>
          <cell r="Z409">
            <v>0</v>
          </cell>
          <cell r="AA409">
            <v>102</v>
          </cell>
          <cell r="AB409">
            <v>885.9</v>
          </cell>
          <cell r="AC409">
            <v>2008.1333333333332</v>
          </cell>
          <cell r="AD409">
            <v>3130.3666666666663</v>
          </cell>
          <cell r="AE409">
            <v>4252.5999999999995</v>
          </cell>
          <cell r="AF409">
            <v>5296.5</v>
          </cell>
          <cell r="AG409">
            <v>6340.4</v>
          </cell>
          <cell r="AH409">
            <v>7384.2999999999993</v>
          </cell>
          <cell r="AI409">
            <v>8419.866666666665</v>
          </cell>
          <cell r="AJ409">
            <v>9455.4333333333307</v>
          </cell>
          <cell r="AK409">
            <v>10490.999999999996</v>
          </cell>
        </row>
        <row r="410">
          <cell r="A410" t="str">
            <v>JS02</v>
          </cell>
          <cell r="B410" t="str">
            <v>Phoenix</v>
          </cell>
          <cell r="F410">
            <v>2136</v>
          </cell>
          <cell r="G410">
            <v>2014</v>
          </cell>
          <cell r="H410">
            <v>2583</v>
          </cell>
          <cell r="I410">
            <v>2263</v>
          </cell>
          <cell r="J410">
            <v>2163</v>
          </cell>
          <cell r="K410">
            <v>1688</v>
          </cell>
          <cell r="L410">
            <v>1038</v>
          </cell>
          <cell r="M410">
            <v>1837</v>
          </cell>
          <cell r="N410">
            <v>1837</v>
          </cell>
          <cell r="O410">
            <v>1912</v>
          </cell>
          <cell r="P410">
            <v>1878</v>
          </cell>
          <cell r="Q410">
            <v>1237</v>
          </cell>
          <cell r="R410">
            <v>22586</v>
          </cell>
          <cell r="U410" t="str">
            <v>JS02</v>
          </cell>
          <cell r="V410" t="str">
            <v>Phoenix</v>
          </cell>
          <cell r="Z410">
            <v>2136</v>
          </cell>
          <cell r="AA410">
            <v>4150</v>
          </cell>
          <cell r="AB410">
            <v>6733</v>
          </cell>
          <cell r="AC410">
            <v>8996</v>
          </cell>
          <cell r="AD410">
            <v>11159</v>
          </cell>
          <cell r="AE410">
            <v>12847</v>
          </cell>
          <cell r="AF410">
            <v>13885</v>
          </cell>
          <cell r="AG410">
            <v>15722</v>
          </cell>
          <cell r="AH410">
            <v>17559</v>
          </cell>
          <cell r="AI410">
            <v>19471</v>
          </cell>
          <cell r="AJ410">
            <v>21349</v>
          </cell>
          <cell r="AK410">
            <v>22586</v>
          </cell>
        </row>
        <row r="411">
          <cell r="A411" t="str">
            <v>JS07</v>
          </cell>
          <cell r="B411" t="str">
            <v>LNG Ships</v>
          </cell>
          <cell r="F411">
            <v>35.378976486860303</v>
          </cell>
          <cell r="G411">
            <v>76.710999281092739</v>
          </cell>
          <cell r="H411">
            <v>0</v>
          </cell>
          <cell r="I411">
            <v>0</v>
          </cell>
          <cell r="J411">
            <v>0</v>
          </cell>
          <cell r="K411">
            <v>0</v>
          </cell>
          <cell r="L411">
            <v>0</v>
          </cell>
          <cell r="M411">
            <v>3793.1034482758623</v>
          </cell>
          <cell r="N411">
            <v>0</v>
          </cell>
          <cell r="O411">
            <v>0</v>
          </cell>
          <cell r="P411">
            <v>0</v>
          </cell>
          <cell r="Q411">
            <v>0</v>
          </cell>
          <cell r="R411">
            <v>3905.1934240438154</v>
          </cell>
          <cell r="U411" t="str">
            <v>JS07</v>
          </cell>
          <cell r="V411" t="str">
            <v>LNG Ships</v>
          </cell>
          <cell r="Z411">
            <v>35.378976486860303</v>
          </cell>
          <cell r="AA411">
            <v>112.08997576795304</v>
          </cell>
          <cell r="AB411">
            <v>112.08997576795304</v>
          </cell>
          <cell r="AC411">
            <v>112.08997576795304</v>
          </cell>
          <cell r="AD411">
            <v>112.08997576795304</v>
          </cell>
          <cell r="AE411">
            <v>112.08997576795304</v>
          </cell>
          <cell r="AF411">
            <v>112.08997576795304</v>
          </cell>
          <cell r="AG411">
            <v>3905.1934240438154</v>
          </cell>
          <cell r="AH411">
            <v>3905.1934240438154</v>
          </cell>
          <cell r="AI411">
            <v>3905.1934240438154</v>
          </cell>
          <cell r="AJ411">
            <v>3905.1934240438154</v>
          </cell>
          <cell r="AK411">
            <v>3905.1934240438154</v>
          </cell>
        </row>
        <row r="412">
          <cell r="A412" t="str">
            <v>JS24</v>
          </cell>
          <cell r="B412" t="str">
            <v>Gujarat Gas</v>
          </cell>
          <cell r="F412">
            <v>-84.452321871676702</v>
          </cell>
          <cell r="G412">
            <v>41.375398794753636</v>
          </cell>
          <cell r="H412">
            <v>465.50868486352351</v>
          </cell>
          <cell r="I412">
            <v>917.67180925666207</v>
          </cell>
          <cell r="J412">
            <v>1395.0350631136046</v>
          </cell>
          <cell r="K412">
            <v>713.30995792426359</v>
          </cell>
          <cell r="L412">
            <v>642.93127629733522</v>
          </cell>
          <cell r="M412">
            <v>636.74614305750345</v>
          </cell>
          <cell r="N412">
            <v>1193.1977559607294</v>
          </cell>
          <cell r="O412">
            <v>523.75997225112735</v>
          </cell>
          <cell r="P412">
            <v>759.75026014568164</v>
          </cell>
          <cell r="Q412">
            <v>250.53069719042668</v>
          </cell>
          <cell r="R412">
            <v>7455.3646969839338</v>
          </cell>
          <cell r="U412" t="str">
            <v>JS24</v>
          </cell>
          <cell r="V412" t="str">
            <v>Gujarat Gas</v>
          </cell>
          <cell r="Z412">
            <v>-84.452321871676702</v>
          </cell>
          <cell r="AA412">
            <v>-43.076923076923066</v>
          </cell>
          <cell r="AB412">
            <v>422.43176178660042</v>
          </cell>
          <cell r="AC412">
            <v>1340.1035710432625</v>
          </cell>
          <cell r="AD412">
            <v>2735.1386341568668</v>
          </cell>
          <cell r="AE412">
            <v>3448.4485920811303</v>
          </cell>
          <cell r="AF412">
            <v>4091.3798683784653</v>
          </cell>
          <cell r="AG412">
            <v>4728.1260114359684</v>
          </cell>
          <cell r="AH412">
            <v>5921.3237673966978</v>
          </cell>
          <cell r="AI412">
            <v>6445.0837396478255</v>
          </cell>
          <cell r="AJ412">
            <v>7204.8339997935072</v>
          </cell>
          <cell r="AK412">
            <v>7455.3646969839338</v>
          </cell>
        </row>
        <row r="413">
          <cell r="A413" t="str">
            <v>JS30</v>
          </cell>
          <cell r="B413" t="str">
            <v>Comgas</v>
          </cell>
          <cell r="F413">
            <v>7621.9899956034888</v>
          </cell>
          <cell r="G413">
            <v>7365.2860331836246</v>
          </cell>
          <cell r="H413">
            <v>7772.5702587403666</v>
          </cell>
          <cell r="I413">
            <v>6593.0363320648839</v>
          </cell>
          <cell r="J413">
            <v>6426.5755168928035</v>
          </cell>
          <cell r="K413">
            <v>6768.6692265023976</v>
          </cell>
          <cell r="L413">
            <v>6844.2633323783994</v>
          </cell>
          <cell r="M413">
            <v>7185.7464967312071</v>
          </cell>
          <cell r="N413">
            <v>7558.7850708154228</v>
          </cell>
          <cell r="O413">
            <v>8069.9535855055192</v>
          </cell>
          <cell r="P413">
            <v>7580.3709028719795</v>
          </cell>
          <cell r="Q413">
            <v>7538.4277881701992</v>
          </cell>
          <cell r="R413">
            <v>87325.674539460277</v>
          </cell>
          <cell r="U413" t="str">
            <v>JS30</v>
          </cell>
          <cell r="V413" t="str">
            <v>Comgas</v>
          </cell>
          <cell r="Z413">
            <v>7621.9899956034888</v>
          </cell>
          <cell r="AA413">
            <v>14987.276028787113</v>
          </cell>
          <cell r="AB413">
            <v>22759.846287527478</v>
          </cell>
          <cell r="AC413">
            <v>29352.882619592361</v>
          </cell>
          <cell r="AD413">
            <v>35779.458136485162</v>
          </cell>
          <cell r="AE413">
            <v>42548.127362987558</v>
          </cell>
          <cell r="AF413">
            <v>49392.390695365961</v>
          </cell>
          <cell r="AG413">
            <v>56578.137192097165</v>
          </cell>
          <cell r="AH413">
            <v>64136.922262912587</v>
          </cell>
          <cell r="AI413">
            <v>72206.875848418102</v>
          </cell>
          <cell r="AJ413">
            <v>79787.246751290077</v>
          </cell>
          <cell r="AK413">
            <v>87325.674539460277</v>
          </cell>
        </row>
        <row r="414">
          <cell r="A414" t="str">
            <v>JS26</v>
          </cell>
          <cell r="B414" t="str">
            <v>GASA/Metrogas</v>
          </cell>
          <cell r="F414">
            <v>2102.6911233096798</v>
          </cell>
          <cell r="G414">
            <v>2628.1568681130652</v>
          </cell>
          <cell r="H414">
            <v>5035.1724137931033</v>
          </cell>
          <cell r="I414">
            <v>3321.3793103448279</v>
          </cell>
          <cell r="J414">
            <v>15471.724137931034</v>
          </cell>
          <cell r="K414">
            <v>7142.7586206896558</v>
          </cell>
          <cell r="L414">
            <v>6214.4827586206902</v>
          </cell>
          <cell r="M414">
            <v>5225.5172413793107</v>
          </cell>
          <cell r="N414">
            <v>4675.1724137931033</v>
          </cell>
          <cell r="O414">
            <v>4242.7586206896549</v>
          </cell>
          <cell r="P414">
            <v>3988.9655172413795</v>
          </cell>
          <cell r="Q414">
            <v>3832.4137931034484</v>
          </cell>
          <cell r="R414">
            <v>63881.192819008946</v>
          </cell>
          <cell r="U414" t="str">
            <v>JS26</v>
          </cell>
          <cell r="V414" t="str">
            <v>GASA/Metrogas</v>
          </cell>
          <cell r="Z414">
            <v>2102.6911233096798</v>
          </cell>
          <cell r="AA414">
            <v>4730.8479914227446</v>
          </cell>
          <cell r="AB414">
            <v>9766.0204052158479</v>
          </cell>
          <cell r="AC414">
            <v>13087.399715560676</v>
          </cell>
          <cell r="AD414">
            <v>28559.12385349171</v>
          </cell>
          <cell r="AE414">
            <v>35701.882474181366</v>
          </cell>
          <cell r="AF414">
            <v>41916.365232802054</v>
          </cell>
          <cell r="AG414">
            <v>47141.882474181366</v>
          </cell>
          <cell r="AH414">
            <v>51817.054887974467</v>
          </cell>
          <cell r="AI414">
            <v>56059.81350866412</v>
          </cell>
          <cell r="AJ414">
            <v>60048.779025905496</v>
          </cell>
          <cell r="AK414">
            <v>63881.192819008946</v>
          </cell>
        </row>
        <row r="415">
          <cell r="A415" t="str">
            <v>COM1</v>
          </cell>
          <cell r="B415" t="str">
            <v>BG Commercio</v>
          </cell>
          <cell r="F415">
            <v>0</v>
          </cell>
          <cell r="G415">
            <v>0</v>
          </cell>
          <cell r="H415">
            <v>0</v>
          </cell>
          <cell r="I415">
            <v>0</v>
          </cell>
          <cell r="J415">
            <v>3.4482758620689657</v>
          </cell>
          <cell r="K415">
            <v>4.4827586206896557</v>
          </cell>
          <cell r="L415">
            <v>5.862068965517242</v>
          </cell>
          <cell r="M415">
            <v>7.2413793103448274</v>
          </cell>
          <cell r="N415">
            <v>10.689655172413794</v>
          </cell>
          <cell r="O415">
            <v>11.724137931034484</v>
          </cell>
          <cell r="P415">
            <v>10.689655172413794</v>
          </cell>
          <cell r="Q415">
            <v>11.379310344827587</v>
          </cell>
          <cell r="R415">
            <v>65.517241379310349</v>
          </cell>
          <cell r="U415" t="str">
            <v>COM1</v>
          </cell>
          <cell r="V415" t="str">
            <v>BG Commercio</v>
          </cell>
          <cell r="Z415">
            <v>0</v>
          </cell>
          <cell r="AA415">
            <v>0</v>
          </cell>
          <cell r="AB415">
            <v>0</v>
          </cell>
          <cell r="AC415">
            <v>0</v>
          </cell>
          <cell r="AD415">
            <v>3.4482758620689657</v>
          </cell>
          <cell r="AE415">
            <v>7.931034482758621</v>
          </cell>
          <cell r="AF415">
            <v>13.793103448275863</v>
          </cell>
          <cell r="AG415">
            <v>21.03448275862069</v>
          </cell>
          <cell r="AH415">
            <v>31.724137931034484</v>
          </cell>
          <cell r="AI415">
            <v>43.448275862068968</v>
          </cell>
          <cell r="AJ415">
            <v>54.137931034482762</v>
          </cell>
          <cell r="AK415">
            <v>65.517241379310349</v>
          </cell>
        </row>
        <row r="416">
          <cell r="A416" t="str">
            <v>EH01</v>
          </cell>
          <cell r="B416" t="str">
            <v>BGEH</v>
          </cell>
          <cell r="F416">
            <v>0</v>
          </cell>
          <cell r="G416">
            <v>0</v>
          </cell>
          <cell r="H416">
            <v>5</v>
          </cell>
          <cell r="I416">
            <v>5</v>
          </cell>
          <cell r="J416">
            <v>5</v>
          </cell>
          <cell r="K416">
            <v>5</v>
          </cell>
          <cell r="L416">
            <v>5</v>
          </cell>
          <cell r="M416">
            <v>5</v>
          </cell>
          <cell r="N416">
            <v>5</v>
          </cell>
          <cell r="O416">
            <v>5</v>
          </cell>
          <cell r="P416">
            <v>5</v>
          </cell>
          <cell r="Q416">
            <v>5</v>
          </cell>
          <cell r="R416">
            <v>50</v>
          </cell>
          <cell r="U416" t="str">
            <v>EH01</v>
          </cell>
          <cell r="V416" t="str">
            <v>BGEH</v>
          </cell>
          <cell r="Z416">
            <v>0</v>
          </cell>
          <cell r="AA416">
            <v>0</v>
          </cell>
          <cell r="AB416">
            <v>5</v>
          </cell>
          <cell r="AC416">
            <v>10</v>
          </cell>
          <cell r="AD416">
            <v>15</v>
          </cell>
          <cell r="AE416">
            <v>20</v>
          </cell>
          <cell r="AF416">
            <v>25</v>
          </cell>
          <cell r="AG416">
            <v>30</v>
          </cell>
          <cell r="AH416">
            <v>35</v>
          </cell>
          <cell r="AI416">
            <v>40</v>
          </cell>
          <cell r="AJ416">
            <v>45</v>
          </cell>
          <cell r="AK416">
            <v>50</v>
          </cell>
        </row>
        <row r="417">
          <cell r="A417" t="str">
            <v>CON1</v>
          </cell>
          <cell r="B417" t="str">
            <v>Consumer Products</v>
          </cell>
          <cell r="F417">
            <v>0</v>
          </cell>
          <cell r="G417">
            <v>0</v>
          </cell>
          <cell r="H417">
            <v>888</v>
          </cell>
          <cell r="I417">
            <v>888</v>
          </cell>
          <cell r="J417">
            <v>888</v>
          </cell>
          <cell r="K417">
            <v>888</v>
          </cell>
          <cell r="L417">
            <v>888</v>
          </cell>
          <cell r="M417">
            <v>888</v>
          </cell>
          <cell r="N417">
            <v>888</v>
          </cell>
          <cell r="O417">
            <v>888</v>
          </cell>
          <cell r="P417">
            <v>888</v>
          </cell>
          <cell r="Q417">
            <v>888</v>
          </cell>
          <cell r="R417">
            <v>8880</v>
          </cell>
          <cell r="U417" t="str">
            <v>CON1</v>
          </cell>
          <cell r="V417" t="str">
            <v>Consumer Products</v>
          </cell>
          <cell r="Z417">
            <v>0</v>
          </cell>
          <cell r="AA417">
            <v>0</v>
          </cell>
          <cell r="AB417">
            <v>888</v>
          </cell>
          <cell r="AC417">
            <v>1776</v>
          </cell>
          <cell r="AD417">
            <v>2664</v>
          </cell>
          <cell r="AE417">
            <v>3552</v>
          </cell>
          <cell r="AF417">
            <v>4440</v>
          </cell>
          <cell r="AG417">
            <v>5328</v>
          </cell>
          <cell r="AH417">
            <v>6216</v>
          </cell>
          <cell r="AI417">
            <v>7104</v>
          </cell>
          <cell r="AJ417">
            <v>7992</v>
          </cell>
          <cell r="AK417">
            <v>8880</v>
          </cell>
        </row>
        <row r="418">
          <cell r="A418" t="str">
            <v>GUJ1</v>
          </cell>
          <cell r="B418" t="str">
            <v>Gujarat Broadband</v>
          </cell>
          <cell r="F418">
            <v>0</v>
          </cell>
          <cell r="G418">
            <v>0</v>
          </cell>
          <cell r="H418">
            <v>0</v>
          </cell>
          <cell r="I418">
            <v>733.33333333333337</v>
          </cell>
          <cell r="J418">
            <v>733.33333333333337</v>
          </cell>
          <cell r="K418">
            <v>733.33333333333337</v>
          </cell>
          <cell r="L418">
            <v>733.33333333333337</v>
          </cell>
          <cell r="M418">
            <v>733.33333333333337</v>
          </cell>
          <cell r="N418">
            <v>733.33333333333337</v>
          </cell>
          <cell r="O418">
            <v>733.33333333333337</v>
          </cell>
          <cell r="P418">
            <v>733.33333333333337</v>
          </cell>
          <cell r="Q418">
            <v>733.33333333333337</v>
          </cell>
          <cell r="R418">
            <v>6599.9999999999991</v>
          </cell>
          <cell r="U418" t="str">
            <v>GUJ1</v>
          </cell>
          <cell r="V418" t="str">
            <v>Gujarat Broadband</v>
          </cell>
          <cell r="Z418">
            <v>0</v>
          </cell>
          <cell r="AA418">
            <v>0</v>
          </cell>
          <cell r="AB418">
            <v>0</v>
          </cell>
          <cell r="AC418">
            <v>733.33333333333337</v>
          </cell>
          <cell r="AD418">
            <v>1466.6666666666667</v>
          </cell>
          <cell r="AE418">
            <v>2200</v>
          </cell>
          <cell r="AF418">
            <v>2933.3333333333335</v>
          </cell>
          <cell r="AG418">
            <v>3666.666666666667</v>
          </cell>
          <cell r="AH418">
            <v>4400</v>
          </cell>
          <cell r="AI418">
            <v>5133.333333333333</v>
          </cell>
          <cell r="AJ418">
            <v>5866.6666666666661</v>
          </cell>
          <cell r="AK418">
            <v>6599.9999999999991</v>
          </cell>
        </row>
        <row r="419">
          <cell r="R419">
            <v>0</v>
          </cell>
          <cell r="U419">
            <v>0</v>
          </cell>
          <cell r="V419">
            <v>0</v>
          </cell>
          <cell r="Z419">
            <v>0</v>
          </cell>
          <cell r="AA419">
            <v>0</v>
          </cell>
          <cell r="AB419">
            <v>0</v>
          </cell>
          <cell r="AC419">
            <v>0</v>
          </cell>
          <cell r="AD419">
            <v>0</v>
          </cell>
          <cell r="AE419">
            <v>0</v>
          </cell>
          <cell r="AF419">
            <v>0</v>
          </cell>
          <cell r="AG419">
            <v>0</v>
          </cell>
          <cell r="AH419">
            <v>0</v>
          </cell>
          <cell r="AI419">
            <v>0</v>
          </cell>
          <cell r="AJ419">
            <v>0</v>
          </cell>
          <cell r="AK419">
            <v>0</v>
          </cell>
        </row>
        <row r="420">
          <cell r="A420" t="str">
            <v>Associates &amp; Joint Ventures</v>
          </cell>
          <cell r="R420">
            <v>0</v>
          </cell>
          <cell r="U420">
            <v>0</v>
          </cell>
          <cell r="Z420">
            <v>0</v>
          </cell>
          <cell r="AA420">
            <v>0</v>
          </cell>
          <cell r="AB420">
            <v>0</v>
          </cell>
          <cell r="AC420">
            <v>0</v>
          </cell>
          <cell r="AD420">
            <v>0</v>
          </cell>
          <cell r="AE420">
            <v>0</v>
          </cell>
          <cell r="AF420">
            <v>0</v>
          </cell>
          <cell r="AG420">
            <v>0</v>
          </cell>
          <cell r="AH420">
            <v>0</v>
          </cell>
          <cell r="AI420">
            <v>0</v>
          </cell>
          <cell r="AJ420">
            <v>0</v>
          </cell>
          <cell r="AK420">
            <v>0</v>
          </cell>
        </row>
        <row r="421">
          <cell r="R421">
            <v>0</v>
          </cell>
          <cell r="U421">
            <v>0</v>
          </cell>
          <cell r="V421">
            <v>0</v>
          </cell>
          <cell r="Z421">
            <v>0</v>
          </cell>
          <cell r="AA421">
            <v>0</v>
          </cell>
          <cell r="AB421">
            <v>0</v>
          </cell>
          <cell r="AC421">
            <v>0</v>
          </cell>
          <cell r="AD421">
            <v>0</v>
          </cell>
          <cell r="AE421">
            <v>0</v>
          </cell>
          <cell r="AF421">
            <v>0</v>
          </cell>
          <cell r="AG421">
            <v>0</v>
          </cell>
          <cell r="AH421">
            <v>0</v>
          </cell>
          <cell r="AI421">
            <v>0</v>
          </cell>
          <cell r="AJ421">
            <v>0</v>
          </cell>
          <cell r="AK421">
            <v>0</v>
          </cell>
        </row>
        <row r="422">
          <cell r="A422" t="str">
            <v>FC80</v>
          </cell>
          <cell r="B422" t="str">
            <v>Trinidad Train II &amp; III</v>
          </cell>
          <cell r="F422">
            <v>8681.3850574712651</v>
          </cell>
          <cell r="G422">
            <v>6695.9712643678158</v>
          </cell>
          <cell r="H422">
            <v>8429.3045977011479</v>
          </cell>
          <cell r="I422">
            <v>8548.4712643678158</v>
          </cell>
          <cell r="J422">
            <v>8548.4712643678158</v>
          </cell>
          <cell r="K422">
            <v>8548.4712643678158</v>
          </cell>
          <cell r="L422">
            <v>8404.7988505747126</v>
          </cell>
          <cell r="M422">
            <v>8404.7988505747126</v>
          </cell>
          <cell r="N422">
            <v>8404.7988505747126</v>
          </cell>
          <cell r="O422">
            <v>7542.6896551724139</v>
          </cell>
          <cell r="P422">
            <v>7542.6896551724139</v>
          </cell>
          <cell r="Q422">
            <v>7542.6896551724139</v>
          </cell>
          <cell r="R422">
            <v>97294.540229885068</v>
          </cell>
          <cell r="U422" t="str">
            <v>FC80</v>
          </cell>
          <cell r="V422" t="str">
            <v>Trinidad Train II &amp; III</v>
          </cell>
          <cell r="Z422">
            <v>8681.3850574712651</v>
          </cell>
          <cell r="AA422">
            <v>15377.356321839081</v>
          </cell>
          <cell r="AB422">
            <v>23806.660919540227</v>
          </cell>
          <cell r="AC422">
            <v>32355.132183908041</v>
          </cell>
          <cell r="AD422">
            <v>40903.603448275855</v>
          </cell>
          <cell r="AE422">
            <v>49452.074712643669</v>
          </cell>
          <cell r="AF422">
            <v>57856.873563218382</v>
          </cell>
          <cell r="AG422">
            <v>66261.672413793101</v>
          </cell>
          <cell r="AH422">
            <v>74666.471264367807</v>
          </cell>
          <cell r="AI422">
            <v>82209.160919540227</v>
          </cell>
          <cell r="AJ422">
            <v>89751.850574712647</v>
          </cell>
          <cell r="AK422">
            <v>97294.540229885068</v>
          </cell>
        </row>
        <row r="423">
          <cell r="A423" t="str">
            <v>FC81</v>
          </cell>
          <cell r="B423" t="str">
            <v>Seabank I</v>
          </cell>
          <cell r="F423">
            <v>9000</v>
          </cell>
          <cell r="G423">
            <v>0</v>
          </cell>
          <cell r="H423">
            <v>0</v>
          </cell>
          <cell r="I423">
            <v>0</v>
          </cell>
          <cell r="J423">
            <v>0</v>
          </cell>
          <cell r="K423">
            <v>0</v>
          </cell>
          <cell r="L423">
            <v>0</v>
          </cell>
          <cell r="M423">
            <v>0</v>
          </cell>
          <cell r="N423">
            <v>0</v>
          </cell>
          <cell r="O423">
            <v>0</v>
          </cell>
          <cell r="P423">
            <v>0</v>
          </cell>
          <cell r="Q423">
            <v>0</v>
          </cell>
          <cell r="R423">
            <v>9000</v>
          </cell>
          <cell r="U423" t="str">
            <v>FC81</v>
          </cell>
          <cell r="V423" t="str">
            <v>Seabank I</v>
          </cell>
          <cell r="Z423">
            <v>9000</v>
          </cell>
          <cell r="AA423">
            <v>9000</v>
          </cell>
          <cell r="AB423">
            <v>9000</v>
          </cell>
          <cell r="AC423">
            <v>9000</v>
          </cell>
          <cell r="AD423">
            <v>9000</v>
          </cell>
          <cell r="AE423">
            <v>9000</v>
          </cell>
          <cell r="AF423">
            <v>9000</v>
          </cell>
          <cell r="AG423">
            <v>9000</v>
          </cell>
          <cell r="AH423">
            <v>9000</v>
          </cell>
          <cell r="AI423">
            <v>9000</v>
          </cell>
          <cell r="AJ423">
            <v>9000</v>
          </cell>
          <cell r="AK423">
            <v>9000</v>
          </cell>
        </row>
        <row r="424">
          <cell r="B424" t="str">
            <v xml:space="preserve">Seabank II </v>
          </cell>
          <cell r="R424">
            <v>0</v>
          </cell>
          <cell r="U424">
            <v>0</v>
          </cell>
          <cell r="V424" t="str">
            <v xml:space="preserve">Seabank II </v>
          </cell>
          <cell r="Z424">
            <v>0</v>
          </cell>
          <cell r="AA424">
            <v>0</v>
          </cell>
          <cell r="AB424">
            <v>0</v>
          </cell>
          <cell r="AC424">
            <v>0</v>
          </cell>
          <cell r="AD424">
            <v>0</v>
          </cell>
          <cell r="AE424">
            <v>0</v>
          </cell>
          <cell r="AF424">
            <v>0</v>
          </cell>
          <cell r="AG424">
            <v>0</v>
          </cell>
          <cell r="AH424">
            <v>0</v>
          </cell>
          <cell r="AI424">
            <v>0</v>
          </cell>
          <cell r="AJ424">
            <v>0</v>
          </cell>
          <cell r="AK424">
            <v>0</v>
          </cell>
        </row>
        <row r="425">
          <cell r="A425" t="str">
            <v>FC82</v>
          </cell>
          <cell r="B425" t="str">
            <v>NW Pipeline</v>
          </cell>
          <cell r="R425">
            <v>0</v>
          </cell>
          <cell r="U425" t="str">
            <v>FC82</v>
          </cell>
          <cell r="V425" t="str">
            <v>NW Pipeline</v>
          </cell>
          <cell r="Z425">
            <v>0</v>
          </cell>
          <cell r="AA425">
            <v>0</v>
          </cell>
          <cell r="AB425">
            <v>0</v>
          </cell>
          <cell r="AC425">
            <v>0</v>
          </cell>
          <cell r="AD425">
            <v>0</v>
          </cell>
          <cell r="AE425">
            <v>0</v>
          </cell>
          <cell r="AF425">
            <v>0</v>
          </cell>
          <cell r="AG425">
            <v>0</v>
          </cell>
          <cell r="AH425">
            <v>0</v>
          </cell>
          <cell r="AI425">
            <v>0</v>
          </cell>
          <cell r="AJ425">
            <v>0</v>
          </cell>
          <cell r="AK425">
            <v>0</v>
          </cell>
        </row>
        <row r="426">
          <cell r="A426" t="str">
            <v>JANVGCSTAT</v>
          </cell>
          <cell r="B426" t="str">
            <v>NVGC</v>
          </cell>
          <cell r="F426">
            <v>0</v>
          </cell>
          <cell r="G426">
            <v>34.24345561553416</v>
          </cell>
          <cell r="H426">
            <v>0</v>
          </cell>
          <cell r="I426">
            <v>32.992283216345363</v>
          </cell>
          <cell r="J426">
            <v>68.557924063556101</v>
          </cell>
          <cell r="K426">
            <v>11.018642123106972</v>
          </cell>
          <cell r="L426">
            <v>33.310984198284181</v>
          </cell>
          <cell r="M426">
            <v>29.06929660338275</v>
          </cell>
          <cell r="N426">
            <v>0</v>
          </cell>
          <cell r="O426">
            <v>0</v>
          </cell>
          <cell r="P426">
            <v>0</v>
          </cell>
          <cell r="Q426">
            <v>0</v>
          </cell>
          <cell r="R426">
            <v>209.19258582020953</v>
          </cell>
          <cell r="U426" t="str">
            <v>JANVGCSTAT</v>
          </cell>
          <cell r="V426" t="str">
            <v>NVGC</v>
          </cell>
          <cell r="Z426">
            <v>0</v>
          </cell>
          <cell r="AA426">
            <v>34.24345561553416</v>
          </cell>
          <cell r="AB426">
            <v>34.24345561553416</v>
          </cell>
          <cell r="AC426">
            <v>67.23573883187953</v>
          </cell>
          <cell r="AD426">
            <v>135.79366289543563</v>
          </cell>
          <cell r="AE426">
            <v>146.81230501854259</v>
          </cell>
          <cell r="AF426">
            <v>180.12328921682678</v>
          </cell>
          <cell r="AG426">
            <v>209.19258582020953</v>
          </cell>
          <cell r="AH426">
            <v>209.19258582020953</v>
          </cell>
          <cell r="AI426">
            <v>209.19258582020953</v>
          </cell>
          <cell r="AJ426">
            <v>209.19258582020953</v>
          </cell>
          <cell r="AK426">
            <v>209.19258582020953</v>
          </cell>
        </row>
        <row r="427">
          <cell r="A427" t="str">
            <v>JA17</v>
          </cell>
          <cell r="B427" t="str">
            <v>First Gas Holdings - Phase I</v>
          </cell>
          <cell r="R427">
            <v>0</v>
          </cell>
          <cell r="U427" t="str">
            <v>JA17</v>
          </cell>
          <cell r="V427" t="str">
            <v>First Gas Holdings - Phase I</v>
          </cell>
          <cell r="Z427">
            <v>0</v>
          </cell>
          <cell r="AA427">
            <v>0</v>
          </cell>
          <cell r="AB427">
            <v>0</v>
          </cell>
          <cell r="AC427">
            <v>0</v>
          </cell>
          <cell r="AD427">
            <v>0</v>
          </cell>
          <cell r="AE427">
            <v>0</v>
          </cell>
          <cell r="AF427">
            <v>0</v>
          </cell>
          <cell r="AG427">
            <v>0</v>
          </cell>
          <cell r="AH427">
            <v>0</v>
          </cell>
          <cell r="AI427">
            <v>0</v>
          </cell>
          <cell r="AJ427">
            <v>0</v>
          </cell>
          <cell r="AK427">
            <v>0</v>
          </cell>
        </row>
        <row r="428">
          <cell r="A428" t="str">
            <v>FC84</v>
          </cell>
          <cell r="B428" t="str">
            <v>First Gas Holdings - Phase II</v>
          </cell>
          <cell r="F428">
            <v>0</v>
          </cell>
          <cell r="G428">
            <v>958.18219149955507</v>
          </cell>
          <cell r="H428">
            <v>788.32420439575685</v>
          </cell>
          <cell r="I428">
            <v>1931.0344827586207</v>
          </cell>
          <cell r="J428">
            <v>68.965517241379317</v>
          </cell>
          <cell r="K428">
            <v>620.68965517241384</v>
          </cell>
          <cell r="L428">
            <v>2620.6896551724139</v>
          </cell>
          <cell r="M428">
            <v>1241.3793103448277</v>
          </cell>
          <cell r="N428">
            <v>1103.4482758620691</v>
          </cell>
          <cell r="O428">
            <v>2000</v>
          </cell>
          <cell r="P428">
            <v>206.89655172413794</v>
          </cell>
          <cell r="Q428">
            <v>137.93103448275863</v>
          </cell>
          <cell r="R428">
            <v>11677.540878653934</v>
          </cell>
          <cell r="U428" t="str">
            <v>FC84</v>
          </cell>
          <cell r="V428" t="str">
            <v>First Gas Holdings - Phase II</v>
          </cell>
          <cell r="Z428">
            <v>0</v>
          </cell>
          <cell r="AA428">
            <v>958.18219149955507</v>
          </cell>
          <cell r="AB428">
            <v>1746.5063958953119</v>
          </cell>
          <cell r="AC428">
            <v>3677.5408786539329</v>
          </cell>
          <cell r="AD428">
            <v>3746.5063958953124</v>
          </cell>
          <cell r="AE428">
            <v>4367.1960510677263</v>
          </cell>
          <cell r="AF428">
            <v>6987.8857062401403</v>
          </cell>
          <cell r="AG428">
            <v>8229.2650165849682</v>
          </cell>
          <cell r="AH428">
            <v>9332.713292447037</v>
          </cell>
          <cell r="AI428">
            <v>11332.713292447037</v>
          </cell>
          <cell r="AJ428">
            <v>11539.609844171175</v>
          </cell>
          <cell r="AK428">
            <v>11677.540878653934</v>
          </cell>
        </row>
        <row r="429">
          <cell r="A429" t="str">
            <v>FC85</v>
          </cell>
          <cell r="B429" t="str">
            <v>First Gas Pipeline</v>
          </cell>
          <cell r="F429">
            <v>0</v>
          </cell>
          <cell r="G429">
            <v>0</v>
          </cell>
          <cell r="H429">
            <v>0</v>
          </cell>
          <cell r="I429">
            <v>0</v>
          </cell>
          <cell r="J429">
            <v>0</v>
          </cell>
          <cell r="K429">
            <v>413.79310344827587</v>
          </cell>
          <cell r="L429">
            <v>0</v>
          </cell>
          <cell r="M429">
            <v>0</v>
          </cell>
          <cell r="N429">
            <v>0</v>
          </cell>
          <cell r="O429">
            <v>0</v>
          </cell>
          <cell r="P429">
            <v>0</v>
          </cell>
          <cell r="Q429">
            <v>0</v>
          </cell>
          <cell r="R429">
            <v>413.79310344827587</v>
          </cell>
          <cell r="U429" t="str">
            <v>FC85</v>
          </cell>
          <cell r="V429" t="str">
            <v>First Gas Pipeline</v>
          </cell>
          <cell r="Z429">
            <v>0</v>
          </cell>
          <cell r="AA429">
            <v>0</v>
          </cell>
          <cell r="AB429">
            <v>0</v>
          </cell>
          <cell r="AC429">
            <v>0</v>
          </cell>
          <cell r="AD429">
            <v>0</v>
          </cell>
          <cell r="AE429">
            <v>413.79310344827587</v>
          </cell>
          <cell r="AF429">
            <v>413.79310344827587</v>
          </cell>
          <cell r="AG429">
            <v>413.79310344827587</v>
          </cell>
          <cell r="AH429">
            <v>413.79310344827587</v>
          </cell>
          <cell r="AI429">
            <v>413.79310344827587</v>
          </cell>
          <cell r="AJ429">
            <v>413.79310344827587</v>
          </cell>
          <cell r="AK429">
            <v>413.79310344827587</v>
          </cell>
        </row>
        <row r="430">
          <cell r="A430" t="str">
            <v>JA07</v>
          </cell>
          <cell r="B430" t="str">
            <v>PTTNGD</v>
          </cell>
          <cell r="R430">
            <v>0</v>
          </cell>
          <cell r="U430" t="str">
            <v>JA07</v>
          </cell>
          <cell r="V430" t="str">
            <v>PTTNGD</v>
          </cell>
          <cell r="Z430">
            <v>0</v>
          </cell>
          <cell r="AA430">
            <v>0</v>
          </cell>
          <cell r="AB430">
            <v>0</v>
          </cell>
          <cell r="AC430">
            <v>0</v>
          </cell>
          <cell r="AD430">
            <v>0</v>
          </cell>
          <cell r="AE430">
            <v>0</v>
          </cell>
          <cell r="AF430">
            <v>0</v>
          </cell>
          <cell r="AG430">
            <v>0</v>
          </cell>
          <cell r="AH430">
            <v>0</v>
          </cell>
          <cell r="AI430">
            <v>0</v>
          </cell>
          <cell r="AJ430">
            <v>0</v>
          </cell>
          <cell r="AK430">
            <v>0</v>
          </cell>
        </row>
        <row r="431">
          <cell r="A431" t="str">
            <v>QDG9</v>
          </cell>
          <cell r="B431" t="str">
            <v>Gujarat Pipavav LNG</v>
          </cell>
          <cell r="F431">
            <v>0</v>
          </cell>
          <cell r="G431">
            <v>0</v>
          </cell>
          <cell r="H431">
            <v>0</v>
          </cell>
          <cell r="I431">
            <v>0</v>
          </cell>
          <cell r="J431">
            <v>0</v>
          </cell>
          <cell r="K431">
            <v>6450</v>
          </cell>
          <cell r="L431">
            <v>0</v>
          </cell>
          <cell r="M431">
            <v>0</v>
          </cell>
          <cell r="N431">
            <v>0</v>
          </cell>
          <cell r="O431">
            <v>0</v>
          </cell>
          <cell r="P431">
            <v>0</v>
          </cell>
          <cell r="Q431">
            <v>12900</v>
          </cell>
          <cell r="R431">
            <v>19350</v>
          </cell>
          <cell r="U431" t="str">
            <v>QDG9</v>
          </cell>
          <cell r="V431" t="str">
            <v>Gujarat Pipavav LNG</v>
          </cell>
          <cell r="Z431">
            <v>0</v>
          </cell>
          <cell r="AA431">
            <v>0</v>
          </cell>
          <cell r="AB431">
            <v>0</v>
          </cell>
          <cell r="AC431">
            <v>0</v>
          </cell>
          <cell r="AD431">
            <v>0</v>
          </cell>
          <cell r="AE431">
            <v>6450</v>
          </cell>
          <cell r="AF431">
            <v>6450</v>
          </cell>
          <cell r="AG431">
            <v>6450</v>
          </cell>
          <cell r="AH431">
            <v>6450</v>
          </cell>
          <cell r="AI431">
            <v>6450</v>
          </cell>
          <cell r="AJ431">
            <v>6450</v>
          </cell>
          <cell r="AK431">
            <v>19350</v>
          </cell>
        </row>
        <row r="432">
          <cell r="A432" t="str">
            <v>FC87</v>
          </cell>
          <cell r="B432" t="str">
            <v>ShipCo Uruguay</v>
          </cell>
          <cell r="F432">
            <v>0</v>
          </cell>
          <cell r="G432">
            <v>0</v>
          </cell>
          <cell r="H432">
            <v>0</v>
          </cell>
          <cell r="I432">
            <v>0</v>
          </cell>
          <cell r="J432">
            <v>66.451612903225808</v>
          </cell>
          <cell r="K432">
            <v>66.451612903225808</v>
          </cell>
          <cell r="L432">
            <v>66.451612903225808</v>
          </cell>
          <cell r="M432">
            <v>66.451612903225808</v>
          </cell>
          <cell r="N432">
            <v>66.451612903225808</v>
          </cell>
          <cell r="O432">
            <v>66.451612903225808</v>
          </cell>
          <cell r="P432">
            <v>0</v>
          </cell>
          <cell r="Q432">
            <v>0</v>
          </cell>
          <cell r="R432">
            <v>398.70967741935482</v>
          </cell>
          <cell r="U432" t="str">
            <v>FC87</v>
          </cell>
          <cell r="V432" t="str">
            <v>ShipCo Uruguay</v>
          </cell>
          <cell r="Z432">
            <v>0</v>
          </cell>
          <cell r="AA432">
            <v>0</v>
          </cell>
          <cell r="AB432">
            <v>0</v>
          </cell>
          <cell r="AC432">
            <v>0</v>
          </cell>
          <cell r="AD432">
            <v>66.451612903225808</v>
          </cell>
          <cell r="AE432">
            <v>132.90322580645162</v>
          </cell>
          <cell r="AF432">
            <v>199.35483870967744</v>
          </cell>
          <cell r="AG432">
            <v>265.80645161290323</v>
          </cell>
          <cell r="AH432">
            <v>332.25806451612902</v>
          </cell>
          <cell r="AI432">
            <v>398.70967741935482</v>
          </cell>
          <cell r="AJ432">
            <v>398.70967741935482</v>
          </cell>
          <cell r="AK432">
            <v>398.70967741935482</v>
          </cell>
        </row>
        <row r="433">
          <cell r="A433" t="str">
            <v>FC91</v>
          </cell>
          <cell r="B433" t="str">
            <v>Southern Cross Link</v>
          </cell>
          <cell r="F433">
            <v>0</v>
          </cell>
          <cell r="G433">
            <v>0</v>
          </cell>
          <cell r="H433">
            <v>0</v>
          </cell>
          <cell r="I433">
            <v>255</v>
          </cell>
          <cell r="J433">
            <v>127.5</v>
          </cell>
          <cell r="K433">
            <v>51</v>
          </cell>
          <cell r="L433">
            <v>25.5</v>
          </cell>
          <cell r="M433">
            <v>1483.2999999999997</v>
          </cell>
          <cell r="N433">
            <v>76</v>
          </cell>
          <cell r="O433">
            <v>432.69999999999993</v>
          </cell>
          <cell r="P433">
            <v>200</v>
          </cell>
          <cell r="Q433">
            <v>252</v>
          </cell>
          <cell r="R433">
            <v>2902.9999999999995</v>
          </cell>
          <cell r="U433" t="str">
            <v>FC91</v>
          </cell>
          <cell r="V433" t="str">
            <v>Southern Cross Link</v>
          </cell>
          <cell r="Z433">
            <v>0</v>
          </cell>
          <cell r="AA433">
            <v>0</v>
          </cell>
          <cell r="AB433">
            <v>0</v>
          </cell>
          <cell r="AC433">
            <v>255</v>
          </cell>
          <cell r="AD433">
            <v>382.5</v>
          </cell>
          <cell r="AE433">
            <v>433.5</v>
          </cell>
          <cell r="AF433">
            <v>459</v>
          </cell>
          <cell r="AG433">
            <v>1942.2999999999997</v>
          </cell>
          <cell r="AH433">
            <v>2018.2999999999997</v>
          </cell>
          <cell r="AI433">
            <v>2450.9999999999995</v>
          </cell>
          <cell r="AJ433">
            <v>2650.9999999999995</v>
          </cell>
          <cell r="AK433">
            <v>2902.9999999999995</v>
          </cell>
        </row>
        <row r="434">
          <cell r="A434" t="str">
            <v>FC88</v>
          </cell>
          <cell r="B434" t="str">
            <v>Southern Cross Phase 1</v>
          </cell>
          <cell r="F434">
            <v>0</v>
          </cell>
          <cell r="G434">
            <v>0</v>
          </cell>
          <cell r="H434">
            <v>2064.516129032258</v>
          </cell>
          <cell r="I434">
            <v>2064.516129032258</v>
          </cell>
          <cell r="J434">
            <v>2374.1935483870966</v>
          </cell>
          <cell r="K434">
            <v>3458.0645161290322</v>
          </cell>
          <cell r="L434">
            <v>3612.9032258064517</v>
          </cell>
          <cell r="M434">
            <v>6193.5483870967737</v>
          </cell>
          <cell r="N434">
            <v>4800</v>
          </cell>
          <cell r="O434">
            <v>3664.516129032258</v>
          </cell>
          <cell r="P434">
            <v>3225.8064516129029</v>
          </cell>
          <cell r="Q434">
            <v>1393.5483870967741</v>
          </cell>
          <cell r="R434">
            <v>32851.612903225803</v>
          </cell>
          <cell r="U434" t="str">
            <v>FC88</v>
          </cell>
          <cell r="V434" t="str">
            <v>Southern Cross Phase 1</v>
          </cell>
          <cell r="Z434">
            <v>0</v>
          </cell>
          <cell r="AA434">
            <v>0</v>
          </cell>
          <cell r="AB434">
            <v>2064.516129032258</v>
          </cell>
          <cell r="AC434">
            <v>4129.0322580645161</v>
          </cell>
          <cell r="AD434">
            <v>6503.2258064516127</v>
          </cell>
          <cell r="AE434">
            <v>9961.290322580644</v>
          </cell>
          <cell r="AF434">
            <v>13574.193548387095</v>
          </cell>
          <cell r="AG434">
            <v>19767.741935483868</v>
          </cell>
          <cell r="AH434">
            <v>24567.741935483868</v>
          </cell>
          <cell r="AI434">
            <v>28232.258064516125</v>
          </cell>
          <cell r="AJ434">
            <v>31458.064516129027</v>
          </cell>
          <cell r="AK434">
            <v>32851.612903225803</v>
          </cell>
        </row>
        <row r="435">
          <cell r="A435" t="str">
            <v>FC89</v>
          </cell>
          <cell r="B435" t="str">
            <v>Egypt LNG</v>
          </cell>
          <cell r="R435">
            <v>0</v>
          </cell>
          <cell r="U435" t="str">
            <v>FC89</v>
          </cell>
          <cell r="V435" t="str">
            <v>Egypt LNG</v>
          </cell>
          <cell r="Z435">
            <v>0</v>
          </cell>
          <cell r="AA435">
            <v>0</v>
          </cell>
          <cell r="AB435">
            <v>0</v>
          </cell>
          <cell r="AC435">
            <v>0</v>
          </cell>
          <cell r="AD435">
            <v>0</v>
          </cell>
          <cell r="AE435">
            <v>0</v>
          </cell>
          <cell r="AF435">
            <v>0</v>
          </cell>
          <cell r="AG435">
            <v>0</v>
          </cell>
          <cell r="AH435">
            <v>0</v>
          </cell>
          <cell r="AI435">
            <v>0</v>
          </cell>
          <cell r="AJ435">
            <v>0</v>
          </cell>
          <cell r="AK435">
            <v>0</v>
          </cell>
        </row>
        <row r="436">
          <cell r="A436" t="str">
            <v>FC90</v>
          </cell>
          <cell r="B436" t="str">
            <v>Egypt Autogas</v>
          </cell>
          <cell r="F436">
            <v>0</v>
          </cell>
          <cell r="G436">
            <v>0</v>
          </cell>
          <cell r="H436">
            <v>0</v>
          </cell>
          <cell r="I436">
            <v>0</v>
          </cell>
          <cell r="J436">
            <v>0</v>
          </cell>
          <cell r="K436">
            <v>0</v>
          </cell>
          <cell r="L436">
            <v>0</v>
          </cell>
          <cell r="M436">
            <v>0</v>
          </cell>
          <cell r="N436">
            <v>0</v>
          </cell>
          <cell r="O436">
            <v>0</v>
          </cell>
          <cell r="P436">
            <v>0</v>
          </cell>
          <cell r="Q436">
            <v>0</v>
          </cell>
          <cell r="R436">
            <v>0</v>
          </cell>
          <cell r="U436" t="str">
            <v>FC90</v>
          </cell>
          <cell r="V436" t="str">
            <v>Egypt Autogas</v>
          </cell>
          <cell r="Z436">
            <v>0</v>
          </cell>
          <cell r="AA436">
            <v>0</v>
          </cell>
          <cell r="AB436">
            <v>0</v>
          </cell>
          <cell r="AC436">
            <v>0</v>
          </cell>
          <cell r="AD436">
            <v>0</v>
          </cell>
          <cell r="AE436">
            <v>0</v>
          </cell>
          <cell r="AF436">
            <v>0</v>
          </cell>
          <cell r="AG436">
            <v>0</v>
          </cell>
          <cell r="AH436">
            <v>0</v>
          </cell>
          <cell r="AI436">
            <v>0</v>
          </cell>
          <cell r="AJ436">
            <v>0</v>
          </cell>
          <cell r="AK436">
            <v>0</v>
          </cell>
        </row>
        <row r="437">
          <cell r="A437" t="str">
            <v>STOR</v>
          </cell>
          <cell r="B437" t="str">
            <v>Storage</v>
          </cell>
          <cell r="F437">
            <v>216</v>
          </cell>
          <cell r="G437">
            <v>607</v>
          </cell>
          <cell r="H437">
            <v>317</v>
          </cell>
          <cell r="I437">
            <v>366</v>
          </cell>
          <cell r="J437">
            <v>346</v>
          </cell>
          <cell r="K437">
            <v>337</v>
          </cell>
          <cell r="L437">
            <v>238</v>
          </cell>
          <cell r="M437">
            <v>378</v>
          </cell>
          <cell r="N437">
            <v>239</v>
          </cell>
          <cell r="O437">
            <v>158</v>
          </cell>
          <cell r="P437">
            <v>149</v>
          </cell>
          <cell r="Q437">
            <v>117</v>
          </cell>
          <cell r="R437">
            <v>3468</v>
          </cell>
          <cell r="U437" t="str">
            <v>STOR</v>
          </cell>
          <cell r="V437" t="str">
            <v>Storage</v>
          </cell>
          <cell r="Z437">
            <v>216</v>
          </cell>
          <cell r="AA437">
            <v>823</v>
          </cell>
          <cell r="AB437">
            <v>1140</v>
          </cell>
          <cell r="AC437">
            <v>1506</v>
          </cell>
          <cell r="AD437">
            <v>1852</v>
          </cell>
          <cell r="AE437">
            <v>2189</v>
          </cell>
          <cell r="AF437">
            <v>2427</v>
          </cell>
          <cell r="AG437">
            <v>2805</v>
          </cell>
          <cell r="AH437">
            <v>3044</v>
          </cell>
          <cell r="AI437">
            <v>3202</v>
          </cell>
          <cell r="AJ437">
            <v>3351</v>
          </cell>
          <cell r="AK437">
            <v>3468</v>
          </cell>
        </row>
        <row r="438">
          <cell r="A438" t="str">
            <v>OTHR</v>
          </cell>
          <cell r="B438" t="str">
            <v xml:space="preserve">Other </v>
          </cell>
          <cell r="F438">
            <v>-3750</v>
          </cell>
          <cell r="G438">
            <v>-3750</v>
          </cell>
          <cell r="H438">
            <v>-3750</v>
          </cell>
          <cell r="I438">
            <v>-3750</v>
          </cell>
          <cell r="J438">
            <v>-3750</v>
          </cell>
          <cell r="K438">
            <v>-3750</v>
          </cell>
          <cell r="L438">
            <v>-3750</v>
          </cell>
          <cell r="M438">
            <v>-3750</v>
          </cell>
          <cell r="N438">
            <v>-3750</v>
          </cell>
          <cell r="O438">
            <v>-3750</v>
          </cell>
          <cell r="P438">
            <v>-3750</v>
          </cell>
          <cell r="Q438">
            <v>-3750</v>
          </cell>
          <cell r="R438">
            <v>-45000</v>
          </cell>
          <cell r="U438" t="str">
            <v>OTHR</v>
          </cell>
          <cell r="V438" t="str">
            <v xml:space="preserve">Other </v>
          </cell>
          <cell r="Z438">
            <v>-3750</v>
          </cell>
          <cell r="AA438">
            <v>-7500</v>
          </cell>
          <cell r="AB438">
            <v>-11250</v>
          </cell>
          <cell r="AC438">
            <v>-15000</v>
          </cell>
          <cell r="AD438">
            <v>-18750</v>
          </cell>
          <cell r="AE438">
            <v>-22500</v>
          </cell>
          <cell r="AF438">
            <v>-26250</v>
          </cell>
          <cell r="AG438">
            <v>-30000</v>
          </cell>
          <cell r="AH438">
            <v>-33750</v>
          </cell>
          <cell r="AI438">
            <v>-37500</v>
          </cell>
          <cell r="AJ438">
            <v>-41250</v>
          </cell>
          <cell r="AK438">
            <v>-45000</v>
          </cell>
        </row>
        <row r="439">
          <cell r="J439">
            <v>0</v>
          </cell>
          <cell r="K439">
            <v>0</v>
          </cell>
          <cell r="L439">
            <v>0</v>
          </cell>
          <cell r="M439">
            <v>0</v>
          </cell>
          <cell r="N439">
            <v>0</v>
          </cell>
          <cell r="O439">
            <v>0</v>
          </cell>
          <cell r="P439">
            <v>0</v>
          </cell>
          <cell r="Q439">
            <v>0</v>
          </cell>
          <cell r="R439">
            <v>0</v>
          </cell>
          <cell r="U439">
            <v>0</v>
          </cell>
          <cell r="V439">
            <v>0</v>
          </cell>
          <cell r="AA439">
            <v>0</v>
          </cell>
          <cell r="AB439">
            <v>0</v>
          </cell>
          <cell r="AC439">
            <v>0</v>
          </cell>
          <cell r="AD439">
            <v>0</v>
          </cell>
          <cell r="AE439">
            <v>0</v>
          </cell>
          <cell r="AF439">
            <v>0</v>
          </cell>
          <cell r="AG439">
            <v>0</v>
          </cell>
          <cell r="AH439">
            <v>0</v>
          </cell>
          <cell r="AI439">
            <v>0</v>
          </cell>
          <cell r="AJ439">
            <v>0</v>
          </cell>
          <cell r="AK439">
            <v>0</v>
          </cell>
        </row>
        <row r="440">
          <cell r="R440">
            <v>0</v>
          </cell>
          <cell r="AA440">
            <v>0</v>
          </cell>
          <cell r="AB440">
            <v>0</v>
          </cell>
          <cell r="AC440">
            <v>0</v>
          </cell>
          <cell r="AD440">
            <v>0</v>
          </cell>
          <cell r="AE440">
            <v>0</v>
          </cell>
          <cell r="AF440">
            <v>0</v>
          </cell>
          <cell r="AG440">
            <v>0</v>
          </cell>
          <cell r="AH440">
            <v>0</v>
          </cell>
          <cell r="AI440">
            <v>0</v>
          </cell>
          <cell r="AJ440">
            <v>0</v>
          </cell>
          <cell r="AK440">
            <v>0</v>
          </cell>
        </row>
        <row r="441">
          <cell r="A441" t="str">
            <v>Total Capex &amp; Investment</v>
          </cell>
          <cell r="F441">
            <v>33282.992830999618</v>
          </cell>
          <cell r="G441">
            <v>24178.926210855443</v>
          </cell>
          <cell r="H441">
            <v>35829.296288526159</v>
          </cell>
          <cell r="I441">
            <v>35577.668277708079</v>
          </cell>
          <cell r="J441">
            <v>46117.489527429258</v>
          </cell>
          <cell r="K441">
            <v>45330.276024547537</v>
          </cell>
          <cell r="L441">
            <v>39436.427098250366</v>
          </cell>
          <cell r="M441">
            <v>46171.135499610486</v>
          </cell>
          <cell r="N441">
            <v>36942.776968415012</v>
          </cell>
          <cell r="O441">
            <v>35594.453713485236</v>
          </cell>
          <cell r="P441">
            <v>32512.068993940906</v>
          </cell>
          <cell r="Q441">
            <v>42182.820665560837</v>
          </cell>
          <cell r="R441">
            <v>453156.33209932892</v>
          </cell>
          <cell r="U441" t="str">
            <v>Total Capex &amp; Investment</v>
          </cell>
          <cell r="Z441">
            <v>33282.992830999618</v>
          </cell>
          <cell r="AA441">
            <v>57461.919041855057</v>
          </cell>
          <cell r="AB441">
            <v>93291.215330381208</v>
          </cell>
          <cell r="AC441">
            <v>128868.88360808929</v>
          </cell>
          <cell r="AD441">
            <v>174986.37313551854</v>
          </cell>
          <cell r="AE441">
            <v>220316.64916006607</v>
          </cell>
          <cell r="AF441">
            <v>259753.07625831652</v>
          </cell>
          <cell r="AG441">
            <v>305924.21175792691</v>
          </cell>
          <cell r="AH441">
            <v>342866.98872634198</v>
          </cell>
          <cell r="AI441">
            <v>378461.44243982708</v>
          </cell>
          <cell r="AJ441">
            <v>410973.51143376809</v>
          </cell>
          <cell r="AK441">
            <v>453156.33209932898</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Title"/>
      <sheetName val="Exchange Rates"/>
      <sheetName val="Asset Overheads Total"/>
      <sheetName val="Brasil OH"/>
      <sheetName val="Argentina OH"/>
      <sheetName val="Uruguay OH"/>
      <sheetName val="Bolivia OH"/>
      <sheetName val="Overseas Asset Overheads Tplate"/>
      <sheetName val="Overseas Asset Overheads Total"/>
      <sheetName val="O&amp;M Costs"/>
      <sheetName val="Expl Costs"/>
      <sheetName val="Develop Costs"/>
      <sheetName val="Skill Centre &amp; MSU Demand"/>
      <sheetName val="Allocations"/>
      <sheetName val="Sundry Capital"/>
      <sheetName val="SC Phase 2"/>
      <sheetName val="S Cone Pros"/>
      <sheetName val="SC Brok"/>
      <sheetName val="Vintage"/>
      <sheetName val="Shipco SH"/>
      <sheetName val="SC Mgt Fee"/>
      <sheetName val="SC 1 SH"/>
      <sheetName val="SH 1 Rech"/>
      <sheetName val="Link SH"/>
      <sheetName val="Link Rech"/>
      <sheetName val="Mgas Rest"/>
      <sheetName val="Mgas SH"/>
      <sheetName val="Gas Sales Comgas"/>
      <sheetName val="Comgas SH"/>
      <sheetName val="Gas Sales to Arg."/>
      <sheetName val="Bol Brasil"/>
      <sheetName val="MSU Alloc - T&amp;D"/>
      <sheetName val="Supply Chain - T&amp;D"/>
      <sheetName val="T&amp;D Template"/>
      <sheetName val="T&amp;D Total"/>
      <sheetName val="LNG Study"/>
      <sheetName val="LNG2"/>
      <sheetName val="LNG Template"/>
      <sheetName val="LNG Total"/>
      <sheetName val="Power Template"/>
      <sheetName val="Power Total"/>
      <sheetName val="Brasil Other"/>
      <sheetName val="Arg. Other"/>
      <sheetName val="Uru Other"/>
      <sheetName val="Brokering Fee"/>
      <sheetName val="Other Template"/>
      <sheetName val="Other Total"/>
      <sheetName val="E&amp;P G&amp;A Brent price fx rates"/>
      <sheetName val="E&amp;PTemplat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PROD GENERAL"/>
      <sheetName val="BULO-BULO"/>
      <sheetName val="CARRASCO"/>
      <sheetName val="HSR"/>
      <sheetName val="LOS CUSIS"/>
      <sheetName val="MONTE CRISTO"/>
      <sheetName val="PATUJUSAL"/>
      <sheetName val="PATUJUSAL OESTE"/>
      <sheetName val="SAN ROQUE"/>
      <sheetName val="V.GRANDE"/>
      <sheetName val="ÑUPUCO"/>
      <sheetName val="KATARI"/>
      <sheetName val="CMT"/>
      <sheetName val="BVT"/>
      <sheetName val="VOL TRANS"/>
      <sheetName val="BOMB DIST"/>
      <sheetName val="1ra Quincena"/>
      <sheetName val="2ra Quincena"/>
      <sheetName val="PD  PROCESO"/>
      <sheetName val=" Bruto Fiscalizada"/>
      <sheetName val="FISCALIZADO"/>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EquiSAP"/>
      <sheetName val="Resumen (mes)"/>
      <sheetName val="Budget SAN  (mes)"/>
      <sheetName val="Budget SAL   (mes)"/>
      <sheetName val="Sheet1"/>
      <sheetName val="Sheet1 (2)"/>
      <sheetName val="Sheet1 (3)"/>
      <sheetName val="Sheet1 (4)"/>
      <sheetName val="Chart5"/>
      <sheetName val="Sheet1 (6)"/>
      <sheetName val="Chart6"/>
      <sheetName val="Sheet1 (7)"/>
      <sheetName val="Datos"/>
      <sheetName val="Budget SAN "/>
      <sheetName val="Budget SAL  "/>
      <sheetName val="SAL1DT10"/>
      <sheetName val="SAL1DDUR(5)"/>
      <sheetName val="SAL1DDUR(6)"/>
      <sheetName val="SAL1DDUX(5)"/>
      <sheetName val="SAL1DDUX(6)"/>
      <sheetName val="SAL1DPLA(5)"/>
      <sheetName val="SAL1DPLA(6)"/>
      <sheetName val="SAL2DGEO"/>
      <sheetName val="SAL2DRES"/>
      <sheetName val="SAL2DP13"/>
      <sheetName val="SAL2DP14"/>
      <sheetName val="SAL2DT13"/>
      <sheetName val="SAL2DW05"/>
      <sheetName val="SAL2DW07"/>
      <sheetName val="SAL2DW08"/>
      <sheetName val="SAL2DDUR(5)"/>
      <sheetName val="SAL2DDUR(6)"/>
      <sheetName val="SAL2DPLA(5)"/>
      <sheetName val="SAL2DPLA(6)"/>
      <sheetName val="SAL2DINF"/>
      <sheetName val="SALGGyADM"/>
      <sheetName val="SALGGyADMop"/>
      <sheetName val="GASYRG_ADM"/>
      <sheetName val="RG_GGyADM"/>
      <sheetName val="SALOPPOZ"/>
      <sheetName val="SALOPPLA"/>
      <sheetName val="SALOPOEX"/>
      <sheetName val="SALOPGEX"/>
      <sheetName val="SALOPSOP"/>
      <sheetName val="SALOPADM"/>
      <sheetName val="SAN1ESIS"/>
      <sheetName val="SAN1EGEO"/>
      <sheetName val="SAN1ERES"/>
      <sheetName val="SAN1EP02"/>
      <sheetName val="SAN1EP03"/>
      <sheetName val="SAN1DDUR(5)"/>
      <sheetName val="SAN1DDUR(6)"/>
      <sheetName val="SAN1DGAS(5)"/>
      <sheetName val="SAN1DOLE(5)"/>
      <sheetName val="SAN1DDUX(6)"/>
      <sheetName val="SAN1DPLA(5)"/>
      <sheetName val="SAN1DPLA(6)"/>
      <sheetName val="SAN1DINF"/>
      <sheetName val="SAN2DRES"/>
      <sheetName val="SANGGyADM"/>
      <sheetName val="6.5"/>
      <sheetName val="BExRepositorySheet"/>
      <sheetName val="6.6.4.b"/>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refreshError="1"/>
      <sheetData sheetId="16" refreshError="1"/>
      <sheetData sheetId="17"/>
      <sheetData sheetId="18" refreshError="1">
        <row r="14">
          <cell r="I14">
            <v>1463950</v>
          </cell>
        </row>
      </sheetData>
      <sheetData sheetId="19"/>
      <sheetData sheetId="20">
        <row r="14">
          <cell r="I14">
            <v>3618670</v>
          </cell>
        </row>
      </sheetData>
      <sheetData sheetId="21"/>
      <sheetData sheetId="22" refreshError="1">
        <row r="9">
          <cell r="J9">
            <v>148361.4</v>
          </cell>
        </row>
      </sheetData>
      <sheetData sheetId="23">
        <row r="11">
          <cell r="J11">
            <v>810358.37</v>
          </cell>
        </row>
      </sheetData>
      <sheetData sheetId="24" refreshError="1">
        <row r="66">
          <cell r="J66">
            <v>8904886.3300000038</v>
          </cell>
        </row>
      </sheetData>
      <sheetData sheetId="25" refreshError="1"/>
      <sheetData sheetId="26" refreshError="1"/>
      <sheetData sheetId="27" refreshError="1"/>
      <sheetData sheetId="28">
        <row r="42">
          <cell r="J42">
            <v>500000.00000000012</v>
          </cell>
        </row>
      </sheetData>
      <sheetData sheetId="29" refreshError="1"/>
      <sheetData sheetId="30" refreshError="1"/>
      <sheetData sheetId="31"/>
      <sheetData sheetId="32" refreshError="1"/>
      <sheetData sheetId="33"/>
      <sheetData sheetId="34" refreshError="1"/>
      <sheetData sheetId="35"/>
      <sheetData sheetId="36"/>
      <sheetData sheetId="37"/>
      <sheetData sheetId="38"/>
      <sheetData sheetId="39">
        <row r="58">
          <cell r="J58">
            <v>798000</v>
          </cell>
        </row>
      </sheetData>
      <sheetData sheetId="40">
        <row r="67">
          <cell r="J67">
            <v>5427400</v>
          </cell>
        </row>
      </sheetData>
      <sheetData sheetId="41">
        <row r="49">
          <cell r="J49">
            <v>304500</v>
          </cell>
        </row>
      </sheetData>
      <sheetData sheetId="42">
        <row r="50">
          <cell r="J50">
            <v>184500</v>
          </cell>
        </row>
      </sheetData>
      <sheetData sheetId="43"/>
      <sheetData sheetId="44"/>
      <sheetData sheetId="45">
        <row r="18">
          <cell r="J18">
            <v>6373229</v>
          </cell>
        </row>
      </sheetData>
      <sheetData sheetId="46">
        <row r="40">
          <cell r="J40">
            <v>451577.4</v>
          </cell>
        </row>
      </sheetData>
      <sheetData sheetId="47">
        <row r="11">
          <cell r="J11">
            <v>0</v>
          </cell>
        </row>
      </sheetData>
      <sheetData sheetId="48">
        <row r="115">
          <cell r="J115">
            <v>21860806</v>
          </cell>
        </row>
      </sheetData>
      <sheetData sheetId="49">
        <row r="66">
          <cell r="J66">
            <v>2900313.0000000005</v>
          </cell>
        </row>
      </sheetData>
      <sheetData sheetId="50">
        <row r="14">
          <cell r="H14">
            <v>737530</v>
          </cell>
        </row>
      </sheetData>
      <sheetData sheetId="51"/>
      <sheetData sheetId="52">
        <row r="14">
          <cell r="H14">
            <v>1893854</v>
          </cell>
        </row>
      </sheetData>
      <sheetData sheetId="53">
        <row r="14">
          <cell r="H14">
            <v>989766</v>
          </cell>
        </row>
      </sheetData>
      <sheetData sheetId="54"/>
      <sheetData sheetId="55"/>
      <sheetData sheetId="56">
        <row r="28">
          <cell r="J28">
            <v>5960520</v>
          </cell>
        </row>
      </sheetData>
      <sheetData sheetId="57">
        <row r="21">
          <cell r="J21">
            <v>3155000</v>
          </cell>
        </row>
      </sheetData>
      <sheetData sheetId="58">
        <row r="11">
          <cell r="J11">
            <v>511309.98</v>
          </cell>
        </row>
      </sheetData>
      <sheetData sheetId="59">
        <row r="32">
          <cell r="J32">
            <v>2140453</v>
          </cell>
        </row>
      </sheetData>
      <sheetData sheetId="60"/>
      <sheetData sheetId="61" refreshError="1"/>
      <sheetData sheetId="62"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Month"/>
      <sheetName val="cover"/>
      <sheetName val="contents"/>
      <sheetName val="Spring - Autumn"/>
      <sheetName val="highlights Profit and Loss"/>
      <sheetName val="fin highlights"/>
      <sheetName val="Quarterly"/>
      <sheetName val="step graph"/>
      <sheetName val="Other graphs"/>
      <sheetName val="KPI"/>
      <sheetName val="commgraphs"/>
      <sheetName val="Ashley Graphs"/>
      <sheetName val="supp cover"/>
      <sheetName val="supp contents"/>
      <sheetName val="Profit and Loss"/>
      <sheetName val="Investment"/>
      <sheetName val="Cash Flow"/>
      <sheetName val="Bal sheet"/>
      <sheetName val="segmental"/>
      <sheetName val="E&amp;P"/>
      <sheetName val="LNG"/>
      <sheetName val="T&amp;D"/>
      <sheetName val="Power"/>
      <sheetName val="Storage"/>
      <sheetName val="Other"/>
      <sheetName val="prof league"/>
      <sheetName val="top invests"/>
      <sheetName val="AppA"/>
      <sheetName val="AppB"/>
      <sheetName val="Other Ap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5">
          <cell r="Q25" t="str">
            <v>CASH FLOW CHART DATA</v>
          </cell>
        </row>
        <row r="44">
          <cell r="Q44" t="str">
            <v>NET DEBT CHART DATA</v>
          </cell>
        </row>
        <row r="45">
          <cell r="S45" t="str">
            <v>JAN</v>
          </cell>
          <cell r="T45" t="str">
            <v>FEB</v>
          </cell>
          <cell r="U45" t="str">
            <v>MAR</v>
          </cell>
          <cell r="V45" t="str">
            <v>APR</v>
          </cell>
          <cell r="W45" t="str">
            <v>MAY</v>
          </cell>
          <cell r="X45" t="str">
            <v>JUN</v>
          </cell>
          <cell r="Y45" t="str">
            <v>JUL</v>
          </cell>
          <cell r="Z45" t="str">
            <v>AUG</v>
          </cell>
          <cell r="AA45" t="str">
            <v>SEP</v>
          </cell>
          <cell r="AB45" t="str">
            <v>OCT</v>
          </cell>
          <cell r="AC45" t="str">
            <v>NOV</v>
          </cell>
          <cell r="AD45" t="str">
            <v>DEC</v>
          </cell>
        </row>
        <row r="46">
          <cell r="R46" t="str">
            <v>2000 Actual</v>
          </cell>
          <cell r="S46">
            <v>-302</v>
          </cell>
          <cell r="T46">
            <v>87</v>
          </cell>
          <cell r="U46">
            <v>80.873239436619713</v>
          </cell>
          <cell r="V46">
            <v>-242</v>
          </cell>
          <cell r="W46">
            <v>-215</v>
          </cell>
          <cell r="X46">
            <v>-215</v>
          </cell>
          <cell r="Y46">
            <v>-284</v>
          </cell>
          <cell r="Z46">
            <v>-245</v>
          </cell>
          <cell r="AA46">
            <v>-372</v>
          </cell>
          <cell r="AB46">
            <v>-505</v>
          </cell>
          <cell r="AC46">
            <v>-533</v>
          </cell>
          <cell r="AD46">
            <v>-360</v>
          </cell>
        </row>
        <row r="47">
          <cell r="R47" t="str">
            <v>2001 Actual</v>
          </cell>
          <cell r="S47">
            <v>-375</v>
          </cell>
          <cell r="T47">
            <v>-419</v>
          </cell>
          <cell r="U47">
            <v>-385</v>
          </cell>
          <cell r="V47">
            <v>-555</v>
          </cell>
          <cell r="W47">
            <v>-542</v>
          </cell>
          <cell r="X47">
            <v>-605</v>
          </cell>
          <cell r="Y47">
            <v>-711</v>
          </cell>
          <cell r="Z47">
            <v>-779</v>
          </cell>
          <cell r="AA47">
            <v>-789</v>
          </cell>
          <cell r="AB47">
            <v>-892</v>
          </cell>
          <cell r="AC47">
            <v>-536.65434585999935</v>
          </cell>
          <cell r="AD47">
            <v>-536.65434585999935</v>
          </cell>
        </row>
        <row r="48">
          <cell r="R48" t="str">
            <v>2001 Budget</v>
          </cell>
          <cell r="S48">
            <v>-541</v>
          </cell>
          <cell r="T48">
            <v>-530</v>
          </cell>
          <cell r="U48">
            <v>-599</v>
          </cell>
          <cell r="V48">
            <v>-679</v>
          </cell>
          <cell r="W48">
            <v>-691</v>
          </cell>
          <cell r="X48">
            <v>-824</v>
          </cell>
          <cell r="Y48">
            <v>-832</v>
          </cell>
          <cell r="Z48">
            <v>-891</v>
          </cell>
          <cell r="AA48">
            <v>-882</v>
          </cell>
          <cell r="AB48">
            <v>-937</v>
          </cell>
          <cell r="AC48">
            <v>-481</v>
          </cell>
          <cell r="AD48">
            <v>-915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CASHOSC1"/>
    </sheetNames>
    <sheetDataSet>
      <sheetData sheetId="0"/>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EquiSAP"/>
      <sheetName val="Resumen (mes)"/>
      <sheetName val="Budget SAN  (mes)"/>
      <sheetName val="Budget SAL   (mes)"/>
      <sheetName val="Sheet1"/>
      <sheetName val="Sheet1 (2)"/>
      <sheetName val="Sheet1 (3)"/>
      <sheetName val="Sheet1 (4)"/>
      <sheetName val="Chart5"/>
      <sheetName val="Sheet1 (6)"/>
      <sheetName val="Chart6"/>
      <sheetName val="Sheet1 (7)"/>
      <sheetName val="Datos"/>
      <sheetName val="Budget SAN "/>
      <sheetName val="Budget SAL  "/>
      <sheetName val="SAL1DT10"/>
      <sheetName val="SAL1DDUR(5)"/>
      <sheetName val="SAL1DDUR(6)"/>
      <sheetName val="SAL1DDUX(5)"/>
      <sheetName val="SAL1DDUX(6)"/>
      <sheetName val="SAL1DPLA(5)"/>
      <sheetName val="SAL1DPLA(6)"/>
      <sheetName val="SAL2DGEO"/>
      <sheetName val="SAL2DRES"/>
      <sheetName val="SAL2DP13"/>
      <sheetName val="SAL2DP14"/>
      <sheetName val="SAL2DT13"/>
      <sheetName val="SAL2DW05"/>
      <sheetName val="SAL2DW07"/>
      <sheetName val="SAL2DW08"/>
      <sheetName val="SAL2DDUR(5)"/>
      <sheetName val="SAL2DDUR(6)"/>
      <sheetName val="SAL2DPLA(5)"/>
      <sheetName val="SAL2DPLA(6)"/>
      <sheetName val="SAL2DINF"/>
      <sheetName val="SALGGyADM"/>
      <sheetName val="SALGGyADMop"/>
      <sheetName val="GASYRG_ADM"/>
      <sheetName val="RG_GGyADM"/>
      <sheetName val="SALOPPOZ"/>
      <sheetName val="SALOPPLA"/>
      <sheetName val="SALOPOEX"/>
      <sheetName val="SALOPGEX"/>
      <sheetName val="SALOPSOP"/>
      <sheetName val="SALOPADM"/>
      <sheetName val="SAN1ESIS"/>
      <sheetName val="SAN1EGEO"/>
      <sheetName val="SAN1ERES"/>
      <sheetName val="SAN1EP02"/>
      <sheetName val="SAN1EP03"/>
      <sheetName val="SAN1DDUR(5)"/>
      <sheetName val="SAN1DDUR(6)"/>
      <sheetName val="SAN1DGAS(5)"/>
      <sheetName val="SAN1DOLE(5)"/>
      <sheetName val="SAN1DDUX(6)"/>
      <sheetName val="SAN1DPLA(5)"/>
      <sheetName val="SAN1DPLA(6)"/>
      <sheetName val="SAN1DINF"/>
      <sheetName val="SAN2DRES"/>
      <sheetName val="SANGGyADM"/>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refreshError="1">
        <row r="40">
          <cell r="J40">
            <v>1900000.0000000002</v>
          </cell>
        </row>
      </sheetData>
      <sheetData sheetId="16" refreshError="1">
        <row r="19">
          <cell r="I19">
            <v>915960</v>
          </cell>
        </row>
      </sheetData>
      <sheetData sheetId="17"/>
      <sheetData sheetId="18" refreshError="1">
        <row r="14">
          <cell r="I14">
            <v>1463950</v>
          </cell>
        </row>
      </sheetData>
      <sheetData sheetId="19"/>
      <sheetData sheetId="20" refreshError="1">
        <row r="14">
          <cell r="I14">
            <v>3618670</v>
          </cell>
        </row>
      </sheetData>
      <sheetData sheetId="21"/>
      <sheetData sheetId="22" refreshError="1">
        <row r="9">
          <cell r="J9">
            <v>148361.4</v>
          </cell>
        </row>
      </sheetData>
      <sheetData sheetId="23" refreshError="1">
        <row r="11">
          <cell r="J11">
            <v>810358.37</v>
          </cell>
        </row>
      </sheetData>
      <sheetData sheetId="24" refreshError="1">
        <row r="66">
          <cell r="J66">
            <v>8904886.3300000038</v>
          </cell>
        </row>
      </sheetData>
      <sheetData sheetId="25" refreshError="1">
        <row r="68">
          <cell r="J68">
            <v>14671710.610000001</v>
          </cell>
        </row>
      </sheetData>
      <sheetData sheetId="26" refreshError="1">
        <row r="55">
          <cell r="J55">
            <v>5549447.0099999998</v>
          </cell>
        </row>
      </sheetData>
      <sheetData sheetId="27" refreshError="1">
        <row r="42">
          <cell r="J42">
            <v>500000.00000000012</v>
          </cell>
        </row>
      </sheetData>
      <sheetData sheetId="28" refreshError="1">
        <row r="42">
          <cell r="J42">
            <v>500000.00000000012</v>
          </cell>
        </row>
      </sheetData>
      <sheetData sheetId="29" refreshError="1">
        <row r="42">
          <cell r="J42">
            <v>500000.00000000012</v>
          </cell>
        </row>
      </sheetData>
      <sheetData sheetId="30" refreshError="1">
        <row r="14">
          <cell r="H14">
            <v>823394</v>
          </cell>
        </row>
      </sheetData>
      <sheetData sheetId="31"/>
      <sheetData sheetId="32" refreshError="1">
        <row r="14">
          <cell r="H14">
            <v>5465158</v>
          </cell>
        </row>
      </sheetData>
      <sheetData sheetId="33"/>
      <sheetData sheetId="34" refreshError="1">
        <row r="13">
          <cell r="J13">
            <v>1494100</v>
          </cell>
        </row>
      </sheetData>
      <sheetData sheetId="35"/>
      <sheetData sheetId="36"/>
      <sheetData sheetId="37"/>
      <sheetData sheetId="38"/>
      <sheetData sheetId="39" refreshError="1">
        <row r="58">
          <cell r="J58">
            <v>798000</v>
          </cell>
        </row>
      </sheetData>
      <sheetData sheetId="40" refreshError="1">
        <row r="67">
          <cell r="J67">
            <v>5427400</v>
          </cell>
        </row>
      </sheetData>
      <sheetData sheetId="41" refreshError="1"/>
      <sheetData sheetId="42" refreshError="1"/>
      <sheetData sheetId="43"/>
      <sheetData sheetId="44"/>
      <sheetData sheetId="45" refreshError="1">
        <row r="18">
          <cell r="J18">
            <v>6373229</v>
          </cell>
        </row>
      </sheetData>
      <sheetData sheetId="46" refreshError="1"/>
      <sheetData sheetId="47" refreshError="1">
        <row r="11">
          <cell r="J11">
            <v>0</v>
          </cell>
        </row>
      </sheetData>
      <sheetData sheetId="48" refreshError="1">
        <row r="115">
          <cell r="J115">
            <v>21860806</v>
          </cell>
        </row>
      </sheetData>
      <sheetData sheetId="49" refreshError="1">
        <row r="66">
          <cell r="J66">
            <v>2900313.0000000005</v>
          </cell>
        </row>
      </sheetData>
      <sheetData sheetId="50" refreshError="1">
        <row r="14">
          <cell r="H14">
            <v>737530</v>
          </cell>
        </row>
      </sheetData>
      <sheetData sheetId="51"/>
      <sheetData sheetId="52" refreshError="1">
        <row r="14">
          <cell r="H14">
            <v>1893854</v>
          </cell>
        </row>
      </sheetData>
      <sheetData sheetId="53" refreshError="1">
        <row r="14">
          <cell r="H14">
            <v>989766</v>
          </cell>
        </row>
      </sheetData>
      <sheetData sheetId="54"/>
      <sheetData sheetId="55"/>
      <sheetData sheetId="56" refreshError="1"/>
      <sheetData sheetId="57" refreshError="1">
        <row r="21">
          <cell r="J21">
            <v>3155000</v>
          </cell>
        </row>
      </sheetData>
      <sheetData sheetId="58" refreshError="1">
        <row r="11">
          <cell r="J11">
            <v>511309.98</v>
          </cell>
        </row>
      </sheetData>
      <sheetData sheetId="59" refreshError="1">
        <row r="32">
          <cell r="J32">
            <v>2140453</v>
          </cell>
        </row>
      </sheetData>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Nationals"/>
      <sheetName val="Expats"/>
      <sheetName val="Sheet3"/>
    </sheetNames>
    <sheetDataSet>
      <sheetData sheetId="0" refreshError="1"/>
      <sheetData sheetId="1"/>
      <sheetData sheetId="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CUADRO 1 (Resumen ejecutivo)"/>
      <sheetName val="GRAFICOS 1_2"/>
      <sheetName val="CUADRO 2 (Retrib titular c_IVA)"/>
      <sheetName val="CUADRO 3 (Participación YPFB)"/>
      <sheetName val="ANEXO 1"/>
      <sheetName val="ANEXO 2 (CRt _GDTt)"/>
      <sheetName val="ANEXO 2 b (GNAF)"/>
      <sheetName val="ANEXO3A"/>
      <sheetName val="ANEXO3B"/>
      <sheetName val="ANEXO 3C"/>
      <sheetName val="ANEXO 3D"/>
      <sheetName val="ANEXO 3E"/>
      <sheetName val="ANEXO 3F"/>
      <sheetName val="ANEXO 3G"/>
      <sheetName val="ANEXO 3H"/>
      <sheetName val="ANEXO 3I"/>
      <sheetName val="ANEXO 3J"/>
      <sheetName val="ANEXO 3Q"/>
      <sheetName val="ANEXO 4a"/>
      <sheetName val="ANEXO 4b"/>
      <sheetName val="ANEXO 5a"/>
      <sheetName val="ANEXO 5b"/>
      <sheetName val="ANEXO 6a"/>
      <sheetName val="ANEXO 6b"/>
      <sheetName val="ANEXO 6c"/>
      <sheetName val="ANEXO 6d"/>
      <sheetName val="ANEXO 6e"/>
      <sheetName val="ANEXO 7"/>
      <sheetName val="ANEXO 8"/>
      <sheetName val="ANEXO 9a"/>
      <sheetName val="ANEXO 9b"/>
      <sheetName val="ANEXO 9c"/>
      <sheetName val="ANEXO 10a"/>
      <sheetName val="ANEXO 10b"/>
      <sheetName val="ANEXO 11"/>
    </sheetNames>
    <sheetDataSet>
      <sheetData sheetId="0"/>
      <sheetData sheetId="1"/>
      <sheetData sheetId="2"/>
      <sheetData sheetId="3"/>
      <sheetData sheetId="4">
        <row r="8">
          <cell r="K8">
            <v>218450.58018388323</v>
          </cell>
          <cell r="Q8">
            <v>17408.493823796969</v>
          </cell>
        </row>
        <row r="73">
          <cell r="I73">
            <v>112300.27713351996</v>
          </cell>
          <cell r="K73">
            <v>88741.809226566285</v>
          </cell>
          <cell r="W73">
            <v>2176.1187104787095</v>
          </cell>
          <cell r="X73">
            <v>0</v>
          </cell>
          <cell r="Z73">
            <v>0</v>
          </cell>
          <cell r="AA73">
            <v>88741.809226566285</v>
          </cell>
          <cell r="AB73">
            <v>0</v>
          </cell>
          <cell r="AD73">
            <v>102002.07957076584</v>
          </cell>
        </row>
      </sheetData>
      <sheetData sheetId="5"/>
      <sheetData sheetId="6"/>
      <sheetData sheetId="7">
        <row r="36">
          <cell r="X36">
            <v>90917.927937044995</v>
          </cell>
        </row>
        <row r="41">
          <cell r="X41">
            <v>0</v>
          </cell>
        </row>
        <row r="42">
          <cell r="X42">
            <v>0</v>
          </cell>
        </row>
        <row r="66">
          <cell r="X66">
            <v>112300.27713351996</v>
          </cell>
        </row>
        <row r="74">
          <cell r="X74">
            <v>88741.809226566285</v>
          </cell>
        </row>
        <row r="75">
          <cell r="X75">
            <v>0</v>
          </cell>
        </row>
        <row r="78">
          <cell r="X78">
            <v>88741.809226566285</v>
          </cell>
        </row>
        <row r="101">
          <cell r="H101">
            <v>0.47906753866318125</v>
          </cell>
        </row>
        <row r="104">
          <cell r="H104">
            <v>251.43333333333334</v>
          </cell>
        </row>
        <row r="106">
          <cell r="H106" t="str">
            <v>n/a</v>
          </cell>
        </row>
      </sheetData>
      <sheetData sheetId="8">
        <row r="36">
          <cell r="X36">
            <v>64459.612308839336</v>
          </cell>
        </row>
        <row r="41">
          <cell r="X41">
            <v>0</v>
          </cell>
        </row>
        <row r="42">
          <cell r="X42">
            <v>0</v>
          </cell>
        </row>
        <row r="58">
          <cell r="X58">
            <v>73020.999652425162</v>
          </cell>
        </row>
        <row r="66">
          <cell r="X66">
            <v>62988.24954491276</v>
          </cell>
        </row>
        <row r="67">
          <cell r="X67">
            <v>0</v>
          </cell>
        </row>
        <row r="70">
          <cell r="X70">
            <v>62988.24954491276</v>
          </cell>
        </row>
        <row r="87">
          <cell r="H87">
            <v>0.98513154812740245</v>
          </cell>
        </row>
        <row r="90">
          <cell r="H90">
            <v>170.1</v>
          </cell>
        </row>
        <row r="92">
          <cell r="H92" t="str">
            <v>n/a</v>
          </cell>
        </row>
      </sheetData>
      <sheetData sheetId="9">
        <row r="36">
          <cell r="X36">
            <v>39888.357352360603</v>
          </cell>
        </row>
        <row r="41">
          <cell r="X41">
            <v>0</v>
          </cell>
        </row>
        <row r="42">
          <cell r="X42">
            <v>0</v>
          </cell>
        </row>
        <row r="58">
          <cell r="X58">
            <v>27147.736876522853</v>
          </cell>
        </row>
        <row r="66">
          <cell r="X66">
            <v>39271.045996251218</v>
          </cell>
        </row>
        <row r="67">
          <cell r="X67">
            <v>0</v>
          </cell>
        </row>
        <row r="70">
          <cell r="X70">
            <v>39271.045996251218</v>
          </cell>
        </row>
        <row r="87">
          <cell r="H87">
            <v>1.2185590946009392E-4</v>
          </cell>
        </row>
        <row r="90">
          <cell r="H90">
            <v>82.933333333333337</v>
          </cell>
        </row>
        <row r="92">
          <cell r="H92" t="str">
            <v>n/a</v>
          </cell>
        </row>
      </sheetData>
      <sheetData sheetId="10">
        <row r="36">
          <cell r="X36">
            <v>64847.71393911005</v>
          </cell>
        </row>
        <row r="41">
          <cell r="X41">
            <v>0</v>
          </cell>
        </row>
        <row r="42">
          <cell r="X42">
            <v>0</v>
          </cell>
        </row>
        <row r="58">
          <cell r="X58">
            <v>74548.270178908308</v>
          </cell>
        </row>
        <row r="66">
          <cell r="X66">
            <v>63353.327968657133</v>
          </cell>
        </row>
        <row r="67">
          <cell r="X67">
            <v>0</v>
          </cell>
        </row>
        <row r="70">
          <cell r="X70">
            <v>63353.327968657133</v>
          </cell>
        </row>
        <row r="87">
          <cell r="H87">
            <v>0.96767722363845332</v>
          </cell>
        </row>
        <row r="90">
          <cell r="H90">
            <v>172.46666666666667</v>
          </cell>
        </row>
        <row r="92">
          <cell r="H92" t="str">
            <v>n/a</v>
          </cell>
        </row>
      </sheetData>
      <sheetData sheetId="11">
        <row r="36">
          <cell r="X36">
            <v>725334.57762931602</v>
          </cell>
        </row>
        <row r="41">
          <cell r="X41">
            <v>0</v>
          </cell>
        </row>
        <row r="42">
          <cell r="X42">
            <v>0</v>
          </cell>
        </row>
        <row r="58">
          <cell r="X58">
            <v>991695.60743933544</v>
          </cell>
        </row>
        <row r="66">
          <cell r="X66">
            <v>725334.57762931555</v>
          </cell>
        </row>
        <row r="67">
          <cell r="X67">
            <v>0</v>
          </cell>
        </row>
        <row r="70">
          <cell r="X70">
            <v>725334.57762931555</v>
          </cell>
        </row>
        <row r="87">
          <cell r="H87">
            <v>0.4539092996680717</v>
          </cell>
        </row>
        <row r="90">
          <cell r="H90">
            <v>5.6509666666666662</v>
          </cell>
        </row>
        <row r="92">
          <cell r="H92" t="str">
            <v>n/a</v>
          </cell>
        </row>
      </sheetData>
      <sheetData sheetId="12">
        <row r="6">
          <cell r="B6" t="str">
            <v>PERIODO (MES): ABRIL</v>
          </cell>
        </row>
        <row r="36">
          <cell r="Y36">
            <v>6741161.9361200035</v>
          </cell>
        </row>
        <row r="41">
          <cell r="Y41">
            <v>0</v>
          </cell>
        </row>
        <row r="42">
          <cell r="Y42">
            <v>0</v>
          </cell>
        </row>
        <row r="58">
          <cell r="Y58">
            <v>7692791.120923751</v>
          </cell>
        </row>
        <row r="66">
          <cell r="Y66">
            <v>6741161.9361200035</v>
          </cell>
        </row>
        <row r="67">
          <cell r="Y67">
            <v>0</v>
          </cell>
        </row>
        <row r="70">
          <cell r="Y70">
            <v>6741161.9361200035</v>
          </cell>
        </row>
        <row r="87">
          <cell r="H87">
            <v>0.74209533119591964</v>
          </cell>
        </row>
        <row r="90">
          <cell r="H90">
            <v>53.988066666666661</v>
          </cell>
        </row>
        <row r="92">
          <cell r="H92">
            <v>0.08</v>
          </cell>
        </row>
        <row r="95">
          <cell r="C95" t="str">
            <v>a) En base a información proporcionada por el Titular mediante nota GAEF-AND-199 GRI-439/12 de fecha 14 de mayo de 2012 y nota rectificatoria con cite GPLAN-AND 017/2012 de fecha 17 de mayo de 2012</v>
          </cell>
        </row>
        <row r="96">
          <cell r="C96" t="str">
            <v>b) El valor de venta y costo de transporte de gas natural se obtuvo de: "GAS NATURAL ENTREGADO POR CAMPO Y POR MERCADO MES DE ABRIL/2012 PARA COMERCIALIZACIÓN" y "COSTO DE TRANSPORTE Y COMPRESIÓN POR CAMPO Y MERCADO ABRIL 2012 ", elaborados por la Dirección Nacional de Gas Natural (DNGN), recibidos mediante cartas de fechas 22 de mayo de 2012 con cite DNGN-575/2012 y 22 de mayo de 2012 con cite DNGN 614/2012 respectivamente.</v>
          </cell>
        </row>
        <row r="97">
          <cell r="C97" t="str">
            <v>c) Para montos  de regalías, participación TGN e IDH, se utilizó la información  “Liquidación preliminar de Regalías, Participación TGN e IDH- abril de 2012”, elaborado por la Unidad de Participaciones, Regalías e IDH, recibido mediante carta de fecha 11/06/12 con cite  LP/DGEC Nº 350/2012 .</v>
          </cell>
        </row>
        <row r="98">
          <cell r="C98" t="str">
            <v xml:space="preserve">d) El valor de venta y costo de transporte de crudo, GLP y propano se obtuvo de la información enviada por la Dirección Nacional de Abastecimiento y Exportación (DNAE)  mediante nota YPFB /DNAE-1262 ULO-246/2012 de fecha 31 de mayo de 2012 de referencia "Remisión Balances Volumétricos e Información de Soporte". </v>
          </cell>
        </row>
      </sheetData>
      <sheetData sheetId="13">
        <row r="36">
          <cell r="X36">
            <v>848933.67342757504</v>
          </cell>
        </row>
        <row r="41">
          <cell r="X41">
            <v>173926.27274337353</v>
          </cell>
        </row>
        <row r="42">
          <cell r="X42">
            <v>616647.69427196088</v>
          </cell>
        </row>
        <row r="58">
          <cell r="X58">
            <v>1857677.3634603857</v>
          </cell>
        </row>
        <row r="66">
          <cell r="X66">
            <v>848933.67342757515</v>
          </cell>
        </row>
        <row r="67">
          <cell r="X67">
            <v>616647.69427196099</v>
          </cell>
        </row>
        <row r="70">
          <cell r="X70">
            <v>1465581.3676995358</v>
          </cell>
        </row>
        <row r="87">
          <cell r="H87">
            <v>1.1462159648154209</v>
          </cell>
        </row>
        <row r="90">
          <cell r="H90">
            <v>12.074199999999999</v>
          </cell>
        </row>
        <row r="92">
          <cell r="H92">
            <v>0.22</v>
          </cell>
        </row>
      </sheetData>
      <sheetData sheetId="14">
        <row r="36">
          <cell r="Y36">
            <v>619972.90622581739</v>
          </cell>
        </row>
        <row r="41">
          <cell r="Y41">
            <v>0</v>
          </cell>
        </row>
        <row r="42">
          <cell r="Y42">
            <v>0</v>
          </cell>
        </row>
        <row r="58">
          <cell r="Y58">
            <v>614896.84200183162</v>
          </cell>
        </row>
        <row r="66">
          <cell r="Y66">
            <v>619972.90622581728</v>
          </cell>
        </row>
        <row r="67">
          <cell r="Y67">
            <v>0</v>
          </cell>
        </row>
        <row r="70">
          <cell r="Y70">
            <v>619972.90622581728</v>
          </cell>
        </row>
        <row r="87">
          <cell r="H87">
            <v>0.9585435946505324</v>
          </cell>
        </row>
        <row r="90">
          <cell r="H90">
            <v>3.9724999999999997</v>
          </cell>
        </row>
        <row r="92">
          <cell r="H92">
            <v>0.17</v>
          </cell>
        </row>
      </sheetData>
      <sheetData sheetId="15">
        <row r="36">
          <cell r="X36">
            <v>1622458.8926635496</v>
          </cell>
        </row>
        <row r="41">
          <cell r="X41">
            <v>748543.91320058063</v>
          </cell>
        </row>
        <row r="42">
          <cell r="X42">
            <v>5489322.030137592</v>
          </cell>
        </row>
        <row r="58">
          <cell r="X58">
            <v>8018837.0196365332</v>
          </cell>
        </row>
        <row r="66">
          <cell r="X66">
            <v>1622458.8926635499</v>
          </cell>
        </row>
        <row r="67">
          <cell r="X67">
            <v>5489322.0301375929</v>
          </cell>
        </row>
        <row r="70">
          <cell r="X70">
            <v>7111780.9228011426</v>
          </cell>
        </row>
        <row r="87">
          <cell r="H87">
            <v>1.064828945586316</v>
          </cell>
        </row>
        <row r="90">
          <cell r="H90">
            <v>65.113500000000002</v>
          </cell>
        </row>
        <row r="92">
          <cell r="H92">
            <v>0.12</v>
          </cell>
        </row>
      </sheetData>
      <sheetData sheetId="16">
        <row r="36">
          <cell r="X36">
            <v>9142.830489099133</v>
          </cell>
        </row>
        <row r="41">
          <cell r="X41">
            <v>0</v>
          </cell>
        </row>
        <row r="42">
          <cell r="X42">
            <v>0</v>
          </cell>
        </row>
        <row r="58">
          <cell r="X58">
            <v>13280.452213228475</v>
          </cell>
        </row>
        <row r="66">
          <cell r="X66">
            <v>7724.2622971537367</v>
          </cell>
        </row>
        <row r="67">
          <cell r="X67">
            <v>0</v>
          </cell>
        </row>
        <row r="70">
          <cell r="X70">
            <v>7724.2622971537367</v>
          </cell>
        </row>
        <row r="87">
          <cell r="H87">
            <v>0.34999999999999987</v>
          </cell>
        </row>
        <row r="90">
          <cell r="H90">
            <v>0.61370000000000002</v>
          </cell>
        </row>
        <row r="92">
          <cell r="H92">
            <v>0.05</v>
          </cell>
        </row>
      </sheetData>
      <sheetData sheetId="17">
        <row r="36">
          <cell r="X36">
            <v>169613.37856719998</v>
          </cell>
        </row>
        <row r="41">
          <cell r="X41">
            <v>0</v>
          </cell>
        </row>
        <row r="42">
          <cell r="X42">
            <v>2015461.7431990344</v>
          </cell>
        </row>
        <row r="58">
          <cell r="X58">
            <v>2414642.9460205128</v>
          </cell>
        </row>
        <row r="66">
          <cell r="X66">
            <v>169613.37856719998</v>
          </cell>
        </row>
        <row r="67">
          <cell r="X67">
            <v>2015461.7431990341</v>
          </cell>
        </row>
        <row r="70">
          <cell r="X70">
            <v>2185075.1217662338</v>
          </cell>
        </row>
        <row r="87">
          <cell r="H87">
            <v>0.73183987197708611</v>
          </cell>
        </row>
        <row r="90">
          <cell r="H90">
            <v>16.534533333333332</v>
          </cell>
        </row>
        <row r="92">
          <cell r="H92" t="str">
            <v>n/a</v>
          </cell>
        </row>
      </sheetData>
      <sheetData sheetId="18">
        <row r="37">
          <cell r="E37">
            <v>13351655.510000004</v>
          </cell>
        </row>
        <row r="42">
          <cell r="E42">
            <v>135977.25183760564</v>
          </cell>
        </row>
        <row r="43">
          <cell r="E43">
            <v>13461747.931922957</v>
          </cell>
        </row>
        <row r="168">
          <cell r="E168">
            <v>29527233.282115787</v>
          </cell>
        </row>
        <row r="175">
          <cell r="Y175">
            <v>1460052.1222077229</v>
          </cell>
        </row>
        <row r="176">
          <cell r="Y176">
            <v>1472091.1292167939</v>
          </cell>
        </row>
        <row r="179">
          <cell r="Y179">
            <v>2932143.2514245166</v>
          </cell>
        </row>
        <row r="234">
          <cell r="H234">
            <v>1.0532912454451113</v>
          </cell>
        </row>
        <row r="237">
          <cell r="H237">
            <v>191307.2</v>
          </cell>
        </row>
        <row r="239">
          <cell r="H239">
            <v>0.01</v>
          </cell>
        </row>
      </sheetData>
      <sheetData sheetId="19">
        <row r="37">
          <cell r="E37">
            <v>1076315.57</v>
          </cell>
        </row>
        <row r="42">
          <cell r="E42">
            <v>20253.964671088572</v>
          </cell>
        </row>
        <row r="43">
          <cell r="E43">
            <v>2005142.5024377685</v>
          </cell>
        </row>
        <row r="71">
          <cell r="E71">
            <v>3275584.0998033658</v>
          </cell>
        </row>
        <row r="78">
          <cell r="Y78">
            <v>70943.049444803837</v>
          </cell>
        </row>
        <row r="79">
          <cell r="Y79">
            <v>132164.69933099666</v>
          </cell>
        </row>
        <row r="82">
          <cell r="Y82">
            <v>203107.74877580046</v>
          </cell>
        </row>
        <row r="130">
          <cell r="H130">
            <v>0.59582387852274266</v>
          </cell>
        </row>
        <row r="133">
          <cell r="H133">
            <v>18118.366666666665</v>
          </cell>
        </row>
        <row r="135">
          <cell r="H135">
            <v>0.01</v>
          </cell>
        </row>
      </sheetData>
      <sheetData sheetId="20">
        <row r="36">
          <cell r="X36">
            <v>1092334.4483453408</v>
          </cell>
        </row>
        <row r="41">
          <cell r="X41">
            <v>0</v>
          </cell>
        </row>
        <row r="42">
          <cell r="X42">
            <v>1201520.0064776582</v>
          </cell>
        </row>
        <row r="76">
          <cell r="X76">
            <v>2281807.4857504214</v>
          </cell>
        </row>
        <row r="84">
          <cell r="X84">
            <v>1092334.4483453408</v>
          </cell>
        </row>
        <row r="85">
          <cell r="X85">
            <v>1201520.0064776582</v>
          </cell>
        </row>
        <row r="88">
          <cell r="X88">
            <v>2293854.454822999</v>
          </cell>
        </row>
        <row r="110">
          <cell r="H110">
            <v>1.0491616919245059</v>
          </cell>
        </row>
        <row r="113">
          <cell r="H113">
            <v>12737.958600000002</v>
          </cell>
        </row>
        <row r="115">
          <cell r="H115">
            <v>0</v>
          </cell>
        </row>
      </sheetData>
      <sheetData sheetId="21">
        <row r="36">
          <cell r="X36">
            <v>350493.14871810109</v>
          </cell>
        </row>
        <row r="41">
          <cell r="X41">
            <v>62143.182152386187</v>
          </cell>
        </row>
        <row r="42">
          <cell r="X42">
            <v>1180720.4608953376</v>
          </cell>
        </row>
        <row r="58">
          <cell r="X58">
            <v>1663405.2612505432</v>
          </cell>
        </row>
        <row r="66">
          <cell r="X66">
            <v>336947.89989539876</v>
          </cell>
        </row>
        <row r="67">
          <cell r="X67">
            <v>1135090.0327646404</v>
          </cell>
        </row>
        <row r="71">
          <cell r="X71">
            <v>1472037.9326600393</v>
          </cell>
        </row>
        <row r="90">
          <cell r="H90">
            <v>2.0241451157997017</v>
          </cell>
        </row>
        <row r="93">
          <cell r="H93">
            <v>8182.3</v>
          </cell>
        </row>
        <row r="95">
          <cell r="H95">
            <v>0.05</v>
          </cell>
        </row>
      </sheetData>
      <sheetData sheetId="22">
        <row r="36">
          <cell r="E36">
            <v>7279736.6511849146</v>
          </cell>
        </row>
        <row r="41">
          <cell r="E41">
            <v>647321.13913200318</v>
          </cell>
        </row>
        <row r="42">
          <cell r="E42">
            <v>5825890.2521880278</v>
          </cell>
        </row>
        <row r="66">
          <cell r="E66">
            <v>14888826.293606451</v>
          </cell>
        </row>
        <row r="74">
          <cell r="AA74">
            <v>783989.40095807926</v>
          </cell>
        </row>
        <row r="75">
          <cell r="AA75">
            <v>627417.78002600814</v>
          </cell>
        </row>
        <row r="78">
          <cell r="AA78">
            <v>1411407.1809840873</v>
          </cell>
        </row>
        <row r="102">
          <cell r="F102">
            <v>94.106968000000009</v>
          </cell>
        </row>
        <row r="103">
          <cell r="F103">
            <v>0.45314642091991619</v>
          </cell>
        </row>
        <row r="104">
          <cell r="F104">
            <v>0.1</v>
          </cell>
        </row>
      </sheetData>
      <sheetData sheetId="23">
        <row r="36">
          <cell r="E36">
            <v>1364225.81478443</v>
          </cell>
        </row>
        <row r="41">
          <cell r="E41">
            <v>0</v>
          </cell>
        </row>
        <row r="42">
          <cell r="E42">
            <v>0</v>
          </cell>
        </row>
        <row r="76">
          <cell r="E76">
            <v>1401986.6420397824</v>
          </cell>
        </row>
        <row r="84">
          <cell r="Y84">
            <v>743754.04490293411</v>
          </cell>
        </row>
        <row r="85">
          <cell r="Y85">
            <v>0</v>
          </cell>
        </row>
        <row r="88">
          <cell r="Y88">
            <v>743754.04490293399</v>
          </cell>
        </row>
        <row r="114">
          <cell r="F114">
            <v>1712.0892333333334</v>
          </cell>
        </row>
        <row r="115">
          <cell r="F115">
            <v>1.0176843240880169</v>
          </cell>
        </row>
        <row r="116">
          <cell r="F116">
            <v>0.01</v>
          </cell>
        </row>
      </sheetData>
      <sheetData sheetId="24">
        <row r="36">
          <cell r="E36">
            <v>161381.88551612891</v>
          </cell>
        </row>
        <row r="41">
          <cell r="E41">
            <v>2887.6058941236097</v>
          </cell>
        </row>
        <row r="42">
          <cell r="E42">
            <v>285872.98351823736</v>
          </cell>
        </row>
        <row r="58">
          <cell r="E58">
            <v>510550.54750090616</v>
          </cell>
        </row>
        <row r="66">
          <cell r="Y66">
            <v>157409.35279154513</v>
          </cell>
        </row>
        <row r="67">
          <cell r="Y67">
            <v>278836.01168915868</v>
          </cell>
        </row>
        <row r="70">
          <cell r="Y70">
            <v>436245.36448070378</v>
          </cell>
        </row>
        <row r="90">
          <cell r="F90">
            <v>1174.7216666666668</v>
          </cell>
        </row>
        <row r="91">
          <cell r="F91">
            <v>1.5791181921612374</v>
          </cell>
        </row>
        <row r="92">
          <cell r="F92">
            <v>0.01</v>
          </cell>
        </row>
      </sheetData>
      <sheetData sheetId="25">
        <row r="36">
          <cell r="E36">
            <v>21110.365436745669</v>
          </cell>
        </row>
        <row r="41">
          <cell r="E41">
            <v>0</v>
          </cell>
        </row>
        <row r="42">
          <cell r="E42">
            <v>0</v>
          </cell>
        </row>
        <row r="58">
          <cell r="E58">
            <v>52824.917430088186</v>
          </cell>
        </row>
        <row r="66">
          <cell r="Y66">
            <v>20447.455363192494</v>
          </cell>
        </row>
        <row r="67">
          <cell r="Y67">
            <v>0</v>
          </cell>
        </row>
        <row r="70">
          <cell r="Y70">
            <v>20447.455363192494</v>
          </cell>
        </row>
        <row r="90">
          <cell r="F90">
            <v>122.4</v>
          </cell>
        </row>
        <row r="91">
          <cell r="F91">
            <v>0.93566186786856698</v>
          </cell>
        </row>
        <row r="92">
          <cell r="F92" t="str">
            <v>n/a*</v>
          </cell>
        </row>
      </sheetData>
      <sheetData sheetId="26">
        <row r="36">
          <cell r="E36">
            <v>11526.26198762788</v>
          </cell>
        </row>
        <row r="41">
          <cell r="E41">
            <v>0</v>
          </cell>
        </row>
        <row r="42">
          <cell r="E42">
            <v>0</v>
          </cell>
        </row>
        <row r="58">
          <cell r="E58">
            <v>22728.480681228095</v>
          </cell>
        </row>
        <row r="62">
          <cell r="E62">
            <v>299.07277322429218</v>
          </cell>
        </row>
        <row r="63">
          <cell r="E63">
            <v>0</v>
          </cell>
        </row>
        <row r="64">
          <cell r="E64">
            <v>0</v>
          </cell>
        </row>
        <row r="66">
          <cell r="Y66">
            <v>11227.189214403588</v>
          </cell>
        </row>
        <row r="67">
          <cell r="Y67">
            <v>0</v>
          </cell>
        </row>
        <row r="70">
          <cell r="Y70">
            <v>11227.189214403588</v>
          </cell>
        </row>
        <row r="90">
          <cell r="F90">
            <v>52.866666666666667</v>
          </cell>
        </row>
        <row r="91">
          <cell r="F91">
            <v>0.89180226850997002</v>
          </cell>
        </row>
        <row r="92">
          <cell r="F92" t="str">
            <v>n/a *</v>
          </cell>
        </row>
      </sheetData>
      <sheetData sheetId="27">
        <row r="36">
          <cell r="X36">
            <v>1509867.7785106339</v>
          </cell>
        </row>
        <row r="41">
          <cell r="X41">
            <v>500396.67470267235</v>
          </cell>
        </row>
        <row r="42">
          <cell r="X42">
            <v>1167592.2409729024</v>
          </cell>
        </row>
        <row r="66">
          <cell r="X66">
            <v>3619719.4470949289</v>
          </cell>
        </row>
        <row r="74">
          <cell r="X74">
            <v>1355040.0935925588</v>
          </cell>
        </row>
        <row r="75">
          <cell r="X75">
            <v>1047862.8142170955</v>
          </cell>
        </row>
        <row r="78">
          <cell r="X78">
            <v>2402902.9078096547</v>
          </cell>
        </row>
        <row r="99">
          <cell r="F99">
            <v>1.1790869173242069</v>
          </cell>
        </row>
        <row r="102">
          <cell r="F102">
            <v>22840.533333333333</v>
          </cell>
        </row>
        <row r="104">
          <cell r="F104">
            <v>0.3</v>
          </cell>
        </row>
      </sheetData>
      <sheetData sheetId="28">
        <row r="36">
          <cell r="X36">
            <v>4152076.0225803349</v>
          </cell>
        </row>
        <row r="41">
          <cell r="X41">
            <v>1166.6157985296102</v>
          </cell>
        </row>
        <row r="42">
          <cell r="X42">
            <v>115494.96405443139</v>
          </cell>
        </row>
        <row r="82">
          <cell r="X82">
            <v>4575199.2184879547</v>
          </cell>
        </row>
        <row r="90">
          <cell r="X90">
            <v>4002244.5790849854</v>
          </cell>
        </row>
        <row r="91">
          <cell r="X91">
            <v>111327.22312516853</v>
          </cell>
        </row>
        <row r="94">
          <cell r="X94">
            <v>4113571.8022101535</v>
          </cell>
        </row>
        <row r="124">
          <cell r="H124">
            <v>0.93202386703100926</v>
          </cell>
        </row>
        <row r="127">
          <cell r="H127">
            <v>38333.452466666669</v>
          </cell>
        </row>
        <row r="129">
          <cell r="H129">
            <v>0.01</v>
          </cell>
        </row>
      </sheetData>
      <sheetData sheetId="29">
        <row r="34">
          <cell r="E34">
            <v>9853421.4600000009</v>
          </cell>
        </row>
        <row r="41">
          <cell r="E41">
            <v>57031699.420021012</v>
          </cell>
        </row>
        <row r="42">
          <cell r="E42">
            <v>24442156.894294724</v>
          </cell>
        </row>
        <row r="58">
          <cell r="E58">
            <v>90837802.714018419</v>
          </cell>
        </row>
        <row r="61">
          <cell r="E61">
            <v>192728.0432316853</v>
          </cell>
        </row>
        <row r="62">
          <cell r="E62">
            <v>478076.48233887623</v>
          </cell>
        </row>
        <row r="63">
          <cell r="E63">
            <v>1115511.7921240423</v>
          </cell>
        </row>
        <row r="65">
          <cell r="E65">
            <v>9660693.4167683162</v>
          </cell>
        </row>
        <row r="66">
          <cell r="E66">
            <v>23964080.411955845</v>
          </cell>
        </row>
        <row r="69">
          <cell r="E69">
            <v>33624773.828724161</v>
          </cell>
        </row>
        <row r="87">
          <cell r="F87">
            <v>1.4010038656321244</v>
          </cell>
        </row>
        <row r="90">
          <cell r="F90">
            <v>575774.99163333338</v>
          </cell>
        </row>
        <row r="92">
          <cell r="F92">
            <v>0.7</v>
          </cell>
        </row>
      </sheetData>
      <sheetData sheetId="30">
        <row r="34">
          <cell r="E34">
            <v>9436392.7799999993</v>
          </cell>
        </row>
        <row r="41">
          <cell r="E41">
            <v>9664454.8094046842</v>
          </cell>
        </row>
        <row r="42">
          <cell r="E42">
            <v>5436255.830290135</v>
          </cell>
        </row>
        <row r="58">
          <cell r="E58">
            <v>27483695.480905581</v>
          </cell>
        </row>
        <row r="61">
          <cell r="E61">
            <v>1.8444552551954985E-9</v>
          </cell>
        </row>
        <row r="62">
          <cell r="E62">
            <v>1.2714735930785537E-9</v>
          </cell>
        </row>
        <row r="63">
          <cell r="E63">
            <v>4.1618477553129196E-9</v>
          </cell>
        </row>
        <row r="65">
          <cell r="E65">
            <v>9436392.7799999975</v>
          </cell>
        </row>
        <row r="66">
          <cell r="E66">
            <v>5436255.8302901341</v>
          </cell>
        </row>
        <row r="69">
          <cell r="E69">
            <v>14872648.610290132</v>
          </cell>
        </row>
        <row r="87">
          <cell r="F87">
            <v>1.1837552418802968</v>
          </cell>
        </row>
        <row r="90">
          <cell r="F90">
            <v>315957.64906666667</v>
          </cell>
        </row>
        <row r="92">
          <cell r="F92">
            <v>0.64</v>
          </cell>
        </row>
      </sheetData>
      <sheetData sheetId="31">
        <row r="34">
          <cell r="E34">
            <v>3993463.53</v>
          </cell>
        </row>
        <row r="41">
          <cell r="E41">
            <v>0</v>
          </cell>
        </row>
        <row r="42">
          <cell r="E42">
            <v>2595182.2320391792</v>
          </cell>
        </row>
        <row r="58">
          <cell r="E58">
            <v>6115458.4480216885</v>
          </cell>
        </row>
        <row r="61">
          <cell r="E61">
            <v>49516.23991721835</v>
          </cell>
        </row>
        <row r="62">
          <cell r="E62">
            <v>32178.499957542095</v>
          </cell>
        </row>
        <row r="65">
          <cell r="E65">
            <v>3943947.2900827816</v>
          </cell>
        </row>
        <row r="66">
          <cell r="E66">
            <v>2563003.7320816363</v>
          </cell>
        </row>
        <row r="67">
          <cell r="E67">
            <v>0</v>
          </cell>
        </row>
        <row r="69">
          <cell r="E69">
            <v>6506951.0221644193</v>
          </cell>
        </row>
        <row r="87">
          <cell r="F87">
            <v>0.30085182089161633</v>
          </cell>
        </row>
        <row r="90">
          <cell r="F90">
            <v>59156.945806451615</v>
          </cell>
        </row>
        <row r="92">
          <cell r="F92">
            <v>0</v>
          </cell>
        </row>
      </sheetData>
      <sheetData sheetId="32">
        <row r="36">
          <cell r="E36">
            <v>84370.209999999992</v>
          </cell>
        </row>
        <row r="41">
          <cell r="E41">
            <v>0</v>
          </cell>
        </row>
        <row r="42">
          <cell r="E42">
            <v>0</v>
          </cell>
        </row>
        <row r="70">
          <cell r="E70">
            <v>76694.259598818142</v>
          </cell>
        </row>
        <row r="78">
          <cell r="X78">
            <v>84370.209999999992</v>
          </cell>
        </row>
        <row r="79">
          <cell r="X79">
            <v>0</v>
          </cell>
        </row>
        <row r="82">
          <cell r="X82">
            <v>84370.209999999992</v>
          </cell>
        </row>
        <row r="108">
          <cell r="F108" t="str">
            <v>n/d</v>
          </cell>
        </row>
        <row r="109">
          <cell r="F109" t="str">
            <v>n/d</v>
          </cell>
        </row>
        <row r="110">
          <cell r="F110" t="str">
            <v>n/d</v>
          </cell>
        </row>
      </sheetData>
      <sheetData sheetId="33">
        <row r="36">
          <cell r="E36">
            <v>6228951.8200000003</v>
          </cell>
        </row>
        <row r="41">
          <cell r="E41">
            <v>828101.14400000009</v>
          </cell>
        </row>
        <row r="42">
          <cell r="E42">
            <v>5541907.6560000004</v>
          </cell>
        </row>
        <row r="70">
          <cell r="E70">
            <v>12889095.725880481</v>
          </cell>
        </row>
        <row r="78">
          <cell r="X78">
            <v>174404.48582961143</v>
          </cell>
        </row>
        <row r="79">
          <cell r="X79">
            <v>155167.92924236602</v>
          </cell>
        </row>
        <row r="82">
          <cell r="X82">
            <v>329572.41507197754</v>
          </cell>
        </row>
        <row r="105">
          <cell r="F105">
            <v>0.93171378593053544</v>
          </cell>
        </row>
        <row r="108">
          <cell r="F108">
            <v>92321.16</v>
          </cell>
        </row>
        <row r="110">
          <cell r="F110">
            <v>0.13</v>
          </cell>
        </row>
      </sheetData>
      <sheetData sheetId="34">
        <row r="35">
          <cell r="E35">
            <v>24260.871864000008</v>
          </cell>
        </row>
        <row r="40">
          <cell r="E40">
            <v>0</v>
          </cell>
        </row>
        <row r="41">
          <cell r="E41">
            <v>0</v>
          </cell>
        </row>
        <row r="57">
          <cell r="E57">
            <v>27944.853296591929</v>
          </cell>
        </row>
        <row r="65">
          <cell r="X65">
            <v>24260.871864000008</v>
          </cell>
        </row>
        <row r="66">
          <cell r="X66">
            <v>0</v>
          </cell>
        </row>
        <row r="69">
          <cell r="X69">
            <v>24260.871864000008</v>
          </cell>
        </row>
        <row r="86">
          <cell r="F86">
            <v>0.93364123968746304</v>
          </cell>
        </row>
        <row r="89">
          <cell r="F89">
            <v>61.772580645161291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mewriterscost"/>
      <sheetName val="Timewritershrs"/>
      <sheetName val="hours"/>
      <sheetName val="$"/>
      <sheetName val="Sheet1"/>
      <sheetName val="Timewriters Rate"/>
      <sheetName val="Sheet2"/>
      <sheetName val="November Month Cost"/>
      <sheetName val="Oct _Dec 2003"/>
      <sheetName val="SAP Nov Time"/>
      <sheetName val="Admin"/>
      <sheetName val="Admin Pivot"/>
      <sheetName val="Project Time"/>
      <sheetName val="Project Piv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ummaryUS$ (2)"/>
      <sheetName val="SummaryUS$"/>
      <sheetName val="Summarytt$"/>
      <sheetName val="Salary"/>
      <sheetName val="AIS"/>
      <sheetName val="Health"/>
      <sheetName val="13th"/>
      <sheetName val="OffAll"/>
      <sheetName val="UpliftSTA"/>
      <sheetName val="SPlan"/>
      <sheetName val="PPlan"/>
      <sheetName val="NIEmp"/>
      <sheetName val="SIP"/>
      <sheetName val="ComPlan"/>
      <sheetName val="HOAP"/>
      <sheetName val="AIS Ranges"/>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N"/>
      <sheetName val="FB"/>
      <sheetName val="MR"/>
      <sheetName val="AB"/>
      <sheetName val="MY"/>
      <sheetName val="JN"/>
      <sheetName val="JL"/>
      <sheetName val="AG"/>
      <sheetName val="SP"/>
      <sheetName val="OC"/>
      <sheetName val="NV"/>
      <sheetName val="DC"/>
      <sheetName val="A"/>
      <sheetName val="C"/>
      <sheetName val="V"/>
      <sheetName val="GC"/>
      <sheetName val="GCNE"/>
      <sheetName val="GCQNE"/>
      <sheetName val="GQ"/>
      <sheetName val="GD"/>
      <sheetName val="RE"/>
      <sheetName val="RD"/>
      <sheetName val="EPCG "/>
      <sheetName val="DPCG"/>
      <sheetName val="EPC"/>
      <sheetName val="DPC"/>
      <sheetName val="EGL"/>
      <sheetName val="DGL"/>
      <sheetName val="EGL PL"/>
      <sheetName val="DGL PL"/>
      <sheetName val="EA"/>
      <sheetName val="DA"/>
      <sheetName val="EEPCG"/>
      <sheetName val="EDPCG"/>
      <sheetName val="EG"/>
      <sheetName val="DG"/>
      <sheetName val="EI"/>
      <sheetName val="DI"/>
      <sheetName val="EEG"/>
      <sheetName val="EDG"/>
      <sheetName val="EGC"/>
      <sheetName val="DGC"/>
      <sheetName val="GASee"/>
      <sheetName val="GASre"/>
      <sheetName val="ERP"/>
      <sheetName val="DRP"/>
      <sheetName val="GLPplantasOP"/>
      <sheetName val="EGLP"/>
      <sheetName val="DGLP"/>
      <sheetName val="EGLP PL"/>
      <sheetName val="DGLP PL"/>
      <sheetName val="EQGP02"/>
      <sheetName val="EQ"/>
      <sheetName val="DQ"/>
      <sheetName val="ENE"/>
      <sheetName val="R"/>
      <sheetName val="FEB"/>
      <sheetName val="MAR"/>
      <sheetName val="ABR"/>
      <sheetName val="MAY"/>
      <sheetName val="JUN"/>
      <sheetName val="JUL"/>
      <sheetName val="AGO"/>
      <sheetName val="SEP"/>
      <sheetName val="OCT"/>
      <sheetName val="NOV"/>
      <sheetName val="DIC"/>
      <sheetName val="V-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209">
          <cell r="AC209" t="str">
            <v>YACIMIENTOS PETROLIFEROS FISCALES BOLIVIANOS</v>
          </cell>
        </row>
        <row r="211">
          <cell r="AC211" t="str">
            <v>PRODUCCION NACIONAL POR EMPRESAS Y DEPARTAMENTOS</v>
          </cell>
        </row>
        <row r="213">
          <cell r="AC213" t="str">
            <v>G A S    N A T U R A L</v>
          </cell>
        </row>
        <row r="214">
          <cell r="AC214" t="str">
            <v>CERTIFICADA</v>
          </cell>
        </row>
        <row r="215">
          <cell r="AC215" t="str">
            <v>GESTION   -   2002</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row r="52">
          <cell r="AC52" t="str">
            <v>YACIMIENTOS PETROLIFEROS FISCALES BOLIVIANOS</v>
          </cell>
        </row>
        <row r="54">
          <cell r="AC54" t="str">
            <v>PRODUCCION NACIONAL POR EMPRESAS Y DEPARTAMENTOS</v>
          </cell>
        </row>
        <row r="56">
          <cell r="AC56" t="str">
            <v>GAS LICUADO DE PETROLEO EN PLANTAS</v>
          </cell>
        </row>
        <row r="57">
          <cell r="AC57" t="str">
            <v>CERTIFICADA</v>
          </cell>
        </row>
        <row r="58">
          <cell r="X58">
            <v>0</v>
          </cell>
          <cell r="AC58" t="str">
            <v>GESTION   -   2002</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120"/>
    </sheetNames>
    <sheetDataSet>
      <sheetData sheetId="0"/>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ENE"/>
      <sheetName val="FEB"/>
      <sheetName val="MAR"/>
      <sheetName val="ABR"/>
      <sheetName val="MAY"/>
      <sheetName val="JUN"/>
      <sheetName val="JUL"/>
      <sheetName val="AGO"/>
      <sheetName val="SEP"/>
      <sheetName val="OCT"/>
      <sheetName val="NOV"/>
      <sheetName val="DIC"/>
      <sheetName val="A"/>
      <sheetName val="C"/>
      <sheetName val="VM"/>
      <sheetName val="TARI"/>
      <sheetName val="G"/>
      <sheetName val="RES"/>
      <sheetName val="GR"/>
      <sheetName val="EPG"/>
      <sheetName val="DPG"/>
      <sheetName val="APG"/>
      <sheetName val="PE"/>
      <sheetName val="PD"/>
      <sheetName val="PA"/>
      <sheetName val="GE"/>
      <sheetName val="GD"/>
      <sheetName val="GA"/>
      <sheetName val="EW"/>
      <sheetName val="DW"/>
      <sheetName val="AW"/>
      <sheetName val="EP"/>
      <sheetName val="ED"/>
      <sheetName val="EA"/>
      <sheetName val="EG"/>
      <sheetName val="DG"/>
      <sheetName val="AG"/>
      <sheetName val="EI"/>
      <sheetName val="DI"/>
      <sheetName val="AI"/>
      <sheetName val="EE"/>
      <sheetName val="DE"/>
      <sheetName val="AE"/>
      <sheetName val="EL"/>
      <sheetName val="DL"/>
      <sheetName val="AL"/>
      <sheetName val="ERP"/>
      <sheetName val="DRP"/>
      <sheetName val="ARP"/>
      <sheetName val="EGL"/>
      <sheetName val="DGL"/>
      <sheetName val="AGL"/>
      <sheetName val="EC"/>
      <sheetName val="DC"/>
      <sheetName val="AC"/>
      <sheetName val="EQ"/>
      <sheetName val="DQ"/>
      <sheetName val="AQ"/>
      <sheetName val="120"/>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5">
          <cell r="A5" t="str">
            <v>BOQUERON   -   BQN</v>
          </cell>
          <cell r="R5" t="str">
            <v>SIRARI-E   -   SIR-E</v>
          </cell>
        </row>
        <row r="6">
          <cell r="S6" t="str">
            <v>L I Q U I D O S  EN BBLS</v>
          </cell>
          <cell r="Y6" t="str">
            <v>G A S    EN    MPC</v>
          </cell>
        </row>
        <row r="7">
          <cell r="R7" t="str">
            <v>MES</v>
          </cell>
          <cell r="S7" t="str">
            <v>PRO-</v>
          </cell>
          <cell r="T7" t="str">
            <v>PET.</v>
          </cell>
          <cell r="U7" t="str">
            <v>DENS.</v>
          </cell>
          <cell r="V7" t="str">
            <v>GASO-</v>
          </cell>
          <cell r="W7" t="str">
            <v>AGUA</v>
          </cell>
          <cell r="X7" t="str">
            <v>PET.</v>
          </cell>
          <cell r="Y7" t="str">
            <v>PRO-</v>
          </cell>
          <cell r="Z7" t="str">
            <v>INYEC-</v>
          </cell>
          <cell r="AA7" t="str">
            <v xml:space="preserve">ENT. </v>
          </cell>
          <cell r="AB7" t="str">
            <v>ENT.</v>
          </cell>
          <cell r="AC7" t="str">
            <v>LICUA-</v>
          </cell>
          <cell r="AD7" t="str">
            <v>GLP</v>
          </cell>
          <cell r="AE7" t="str">
            <v>COM-</v>
          </cell>
          <cell r="AF7" t="str">
            <v>RESI-</v>
          </cell>
          <cell r="AG7" t="str">
            <v>QUEMA-</v>
          </cell>
        </row>
        <row r="8">
          <cell r="S8" t="str">
            <v>DUC.</v>
          </cell>
          <cell r="T8" t="str">
            <v>COND.</v>
          </cell>
          <cell r="U8" t="str">
            <v>(º API)</v>
          </cell>
          <cell r="V8" t="str">
            <v>LINA</v>
          </cell>
          <cell r="X8" t="str">
            <v>ENT.</v>
          </cell>
          <cell r="Y8" t="str">
            <v>DUC.</v>
          </cell>
          <cell r="Z8" t="str">
            <v>CION</v>
          </cell>
          <cell r="AA8" t="str">
            <v>GASOD.</v>
          </cell>
          <cell r="AB8" t="str">
            <v>PROC.</v>
          </cell>
          <cell r="AC8" t="str">
            <v>BLES</v>
          </cell>
          <cell r="AD8" t="str">
            <v>MC</v>
          </cell>
          <cell r="AE8" t="str">
            <v>BUST.</v>
          </cell>
          <cell r="AF8" t="str">
            <v>DUAL</v>
          </cell>
          <cell r="AG8" t="str">
            <v>DO</v>
          </cell>
        </row>
        <row r="9">
          <cell r="R9" t="str">
            <v>ENE</v>
          </cell>
          <cell r="S9">
            <v>53825.883150000001</v>
          </cell>
          <cell r="T9">
            <v>49690</v>
          </cell>
          <cell r="U9">
            <v>64.5</v>
          </cell>
          <cell r="V9">
            <v>4135.8831499999997</v>
          </cell>
          <cell r="W9">
            <v>2218</v>
          </cell>
          <cell r="X9">
            <v>54090</v>
          </cell>
          <cell r="Y9">
            <v>1913363</v>
          </cell>
          <cell r="Z9">
            <v>1297361</v>
          </cell>
          <cell r="AA9">
            <v>557359</v>
          </cell>
          <cell r="AB9">
            <v>0</v>
          </cell>
          <cell r="AC9">
            <v>4294</v>
          </cell>
          <cell r="AD9">
            <v>2593.511</v>
          </cell>
          <cell r="AE9">
            <v>15351</v>
          </cell>
          <cell r="AF9">
            <v>0</v>
          </cell>
          <cell r="AG9">
            <v>38998</v>
          </cell>
        </row>
        <row r="10">
          <cell r="R10" t="str">
            <v>FEB</v>
          </cell>
          <cell r="S10">
            <v>49135.765339999998</v>
          </cell>
          <cell r="T10">
            <v>44653</v>
          </cell>
          <cell r="U10">
            <v>64.2</v>
          </cell>
          <cell r="V10">
            <v>4482.7653399999999</v>
          </cell>
          <cell r="W10">
            <v>2085</v>
          </cell>
          <cell r="X10">
            <v>48214</v>
          </cell>
          <cell r="Y10">
            <v>1726341</v>
          </cell>
          <cell r="Z10">
            <v>1081839</v>
          </cell>
          <cell r="AA10">
            <v>595825</v>
          </cell>
          <cell r="AB10">
            <v>0</v>
          </cell>
          <cell r="AC10">
            <v>3600</v>
          </cell>
          <cell r="AD10">
            <v>2735.13</v>
          </cell>
          <cell r="AE10">
            <v>14061</v>
          </cell>
          <cell r="AF10">
            <v>0</v>
          </cell>
          <cell r="AG10">
            <v>31016</v>
          </cell>
        </row>
        <row r="11">
          <cell r="R11" t="str">
            <v>MAR</v>
          </cell>
          <cell r="S11">
            <v>53543.982060000002</v>
          </cell>
          <cell r="T11">
            <v>48088</v>
          </cell>
          <cell r="U11">
            <v>64.8</v>
          </cell>
          <cell r="V11">
            <v>5455.9820600000003</v>
          </cell>
          <cell r="W11">
            <v>2561</v>
          </cell>
          <cell r="X11">
            <v>51876</v>
          </cell>
          <cell r="Y11">
            <v>1880847</v>
          </cell>
          <cell r="Z11">
            <v>1108530</v>
          </cell>
          <cell r="AA11">
            <v>719539</v>
          </cell>
          <cell r="AB11">
            <v>0</v>
          </cell>
          <cell r="AC11">
            <v>3940</v>
          </cell>
          <cell r="AD11">
            <v>3385.7164600000001</v>
          </cell>
          <cell r="AE11">
            <v>15085</v>
          </cell>
          <cell r="AF11">
            <v>0</v>
          </cell>
          <cell r="AG11">
            <v>33753</v>
          </cell>
        </row>
        <row r="12">
          <cell r="R12" t="str">
            <v>ABR</v>
          </cell>
          <cell r="S12">
            <v>50849.549590000002</v>
          </cell>
          <cell r="T12">
            <v>46070</v>
          </cell>
          <cell r="U12">
            <v>65.8</v>
          </cell>
          <cell r="V12">
            <v>4779.5495899999996</v>
          </cell>
          <cell r="W12">
            <v>2788</v>
          </cell>
          <cell r="X12">
            <v>48150</v>
          </cell>
          <cell r="Y12">
            <v>1839664</v>
          </cell>
          <cell r="Z12">
            <v>1137958</v>
          </cell>
          <cell r="AA12">
            <v>656305</v>
          </cell>
          <cell r="AB12">
            <v>0</v>
          </cell>
          <cell r="AC12">
            <v>3911</v>
          </cell>
          <cell r="AD12">
            <v>3101.18037</v>
          </cell>
          <cell r="AE12">
            <v>15400</v>
          </cell>
          <cell r="AF12">
            <v>642719.46649999998</v>
          </cell>
          <cell r="AG12">
            <v>26090</v>
          </cell>
        </row>
        <row r="13">
          <cell r="R13" t="str">
            <v>MAY</v>
          </cell>
          <cell r="S13">
            <v>50533.117769698518</v>
          </cell>
          <cell r="T13">
            <v>45746</v>
          </cell>
          <cell r="U13">
            <v>66.7</v>
          </cell>
          <cell r="V13">
            <v>4787.1177696985178</v>
          </cell>
          <cell r="W13">
            <v>3089</v>
          </cell>
          <cell r="X13">
            <v>50901</v>
          </cell>
          <cell r="Y13">
            <v>1833431</v>
          </cell>
          <cell r="Z13">
            <v>1136762</v>
          </cell>
          <cell r="AA13">
            <v>644103</v>
          </cell>
          <cell r="AB13">
            <v>0</v>
          </cell>
          <cell r="AC13">
            <v>3849</v>
          </cell>
          <cell r="AD13">
            <v>2978.228759579365</v>
          </cell>
          <cell r="AE13">
            <v>16818</v>
          </cell>
          <cell r="AF13">
            <v>631175.85279000003</v>
          </cell>
          <cell r="AG13">
            <v>31899</v>
          </cell>
        </row>
        <row r="14">
          <cell r="R14" t="str">
            <v>JUN</v>
          </cell>
          <cell r="S14">
            <v>46575.988667855083</v>
          </cell>
          <cell r="T14">
            <v>41662</v>
          </cell>
          <cell r="U14">
            <v>66.400000000000006</v>
          </cell>
          <cell r="V14">
            <v>4913.988667855082</v>
          </cell>
          <cell r="W14">
            <v>3110</v>
          </cell>
          <cell r="X14">
            <v>41984</v>
          </cell>
          <cell r="Y14">
            <v>1704218</v>
          </cell>
          <cell r="Z14">
            <v>1002298</v>
          </cell>
          <cell r="AA14">
            <v>652009</v>
          </cell>
          <cell r="AB14">
            <v>0</v>
          </cell>
          <cell r="AC14">
            <v>3563</v>
          </cell>
          <cell r="AD14">
            <v>3060.4784999228082</v>
          </cell>
          <cell r="AE14">
            <v>15698</v>
          </cell>
          <cell r="AF14">
            <v>638505.89361000003</v>
          </cell>
          <cell r="AG14">
            <v>30650</v>
          </cell>
        </row>
        <row r="15">
          <cell r="R15" t="str">
            <v>JUL</v>
          </cell>
          <cell r="S15">
            <v>45902.129570959267</v>
          </cell>
          <cell r="T15">
            <v>42892</v>
          </cell>
          <cell r="U15">
            <v>66.8</v>
          </cell>
          <cell r="V15">
            <v>3010.1295709592632</v>
          </cell>
          <cell r="W15">
            <v>3020</v>
          </cell>
          <cell r="X15">
            <v>46507</v>
          </cell>
          <cell r="Y15">
            <v>1779671</v>
          </cell>
          <cell r="Z15">
            <v>1299294</v>
          </cell>
          <cell r="AA15">
            <v>425706</v>
          </cell>
          <cell r="AB15">
            <v>0</v>
          </cell>
          <cell r="AC15">
            <v>3834</v>
          </cell>
          <cell r="AD15">
            <v>2007.5267291820314</v>
          </cell>
          <cell r="AE15">
            <v>19357</v>
          </cell>
          <cell r="AF15">
            <v>417076.93938000005</v>
          </cell>
          <cell r="AG15">
            <v>31480</v>
          </cell>
        </row>
        <row r="16">
          <cell r="R16" t="str">
            <v>AGO</v>
          </cell>
          <cell r="S16">
            <v>46244.825384721524</v>
          </cell>
          <cell r="T16">
            <v>42331</v>
          </cell>
          <cell r="U16">
            <v>65.3</v>
          </cell>
          <cell r="V16">
            <v>3913.8253847215242</v>
          </cell>
          <cell r="W16">
            <v>2741</v>
          </cell>
          <cell r="X16">
            <v>45898</v>
          </cell>
          <cell r="Y16">
            <v>1704236</v>
          </cell>
          <cell r="Z16">
            <v>1103555</v>
          </cell>
          <cell r="AA16">
            <v>545250</v>
          </cell>
          <cell r="AB16">
            <v>0</v>
          </cell>
          <cell r="AC16">
            <v>3874</v>
          </cell>
          <cell r="AD16">
            <v>2572.2661521005352</v>
          </cell>
          <cell r="AE16">
            <v>18165</v>
          </cell>
          <cell r="AF16">
            <v>534203.23499999999</v>
          </cell>
          <cell r="AG16">
            <v>33392</v>
          </cell>
        </row>
        <row r="17">
          <cell r="R17" t="str">
            <v>SEP</v>
          </cell>
          <cell r="S17">
            <v>39041.51</v>
          </cell>
          <cell r="T17">
            <v>35069</v>
          </cell>
          <cell r="U17">
            <v>65.400000000000006</v>
          </cell>
          <cell r="V17">
            <v>3972.51</v>
          </cell>
          <cell r="W17">
            <v>1867</v>
          </cell>
          <cell r="X17">
            <v>42914</v>
          </cell>
          <cell r="Y17">
            <v>1461557.436884047</v>
          </cell>
          <cell r="Z17">
            <v>904222</v>
          </cell>
          <cell r="AA17">
            <v>506646</v>
          </cell>
          <cell r="AB17">
            <v>0</v>
          </cell>
          <cell r="AC17">
            <v>2962.4809177586271</v>
          </cell>
          <cell r="AD17">
            <v>2546.58</v>
          </cell>
          <cell r="AE17">
            <v>14604.147409242847</v>
          </cell>
          <cell r="AF17">
            <v>521696.0146830593</v>
          </cell>
          <cell r="AG17">
            <v>33122.808557045631</v>
          </cell>
        </row>
        <row r="18">
          <cell r="R18" t="str">
            <v>OCT</v>
          </cell>
          <cell r="S18">
            <v>39672.86</v>
          </cell>
          <cell r="T18">
            <v>35167</v>
          </cell>
          <cell r="U18">
            <v>65.400000000000006</v>
          </cell>
          <cell r="V18">
            <v>4505.8599999999997</v>
          </cell>
          <cell r="W18">
            <v>2062</v>
          </cell>
          <cell r="X18">
            <v>42111</v>
          </cell>
          <cell r="Y18">
            <v>1523946.9279424369</v>
          </cell>
          <cell r="Z18">
            <v>870099</v>
          </cell>
          <cell r="AA18">
            <v>578728</v>
          </cell>
          <cell r="AB18">
            <v>0</v>
          </cell>
          <cell r="AC18">
            <v>2942.9942386850898</v>
          </cell>
          <cell r="AD18">
            <v>2466.0500000000002</v>
          </cell>
          <cell r="AE18">
            <v>15095.562115033181</v>
          </cell>
          <cell r="AF18">
            <v>573338.70165759709</v>
          </cell>
          <cell r="AG18">
            <v>57081.371588718648</v>
          </cell>
        </row>
        <row r="19">
          <cell r="R19" t="str">
            <v>NOV</v>
          </cell>
          <cell r="S19">
            <v>37002.07</v>
          </cell>
          <cell r="T19">
            <v>33181</v>
          </cell>
          <cell r="U19">
            <v>65.3</v>
          </cell>
          <cell r="V19">
            <v>3821.07</v>
          </cell>
          <cell r="W19">
            <v>2692</v>
          </cell>
          <cell r="X19">
            <v>43305</v>
          </cell>
          <cell r="Y19">
            <v>1455812.5802817987</v>
          </cell>
          <cell r="Z19">
            <v>916574</v>
          </cell>
          <cell r="AA19">
            <v>506128</v>
          </cell>
          <cell r="AB19">
            <v>0</v>
          </cell>
          <cell r="AC19">
            <v>3165.6317959303065</v>
          </cell>
          <cell r="AD19">
            <v>2227.25</v>
          </cell>
          <cell r="AE19">
            <v>16313.805820313148</v>
          </cell>
          <cell r="AF19">
            <v>483392.73023999995</v>
          </cell>
          <cell r="AG19">
            <v>13631.142665555513</v>
          </cell>
        </row>
        <row r="20">
          <cell r="R20" t="str">
            <v>DIC</v>
          </cell>
          <cell r="S20">
            <v>0</v>
          </cell>
          <cell r="T20">
            <v>0</v>
          </cell>
          <cell r="U20">
            <v>0</v>
          </cell>
          <cell r="V20">
            <v>0</v>
          </cell>
          <cell r="W20">
            <v>0</v>
          </cell>
          <cell r="X20">
            <v>0</v>
          </cell>
          <cell r="Y20">
            <v>1455812.5802817987</v>
          </cell>
          <cell r="Z20">
            <v>916574</v>
          </cell>
          <cell r="AA20">
            <v>506128</v>
          </cell>
          <cell r="AB20">
            <v>0</v>
          </cell>
          <cell r="AC20">
            <v>3165.6317959303065</v>
          </cell>
          <cell r="AD20">
            <v>2227.25</v>
          </cell>
          <cell r="AE20">
            <v>16313.805820313148</v>
          </cell>
          <cell r="AF20">
            <v>483392.73023999995</v>
          </cell>
          <cell r="AG20">
            <v>13631.142665555513</v>
          </cell>
        </row>
        <row r="21">
          <cell r="R21" t="str">
            <v>TOTAL</v>
          </cell>
          <cell r="S21">
            <v>512327.68153323437</v>
          </cell>
          <cell r="T21">
            <v>464549</v>
          </cell>
          <cell r="U21">
            <v>60.04999999999999</v>
          </cell>
          <cell r="V21">
            <v>47778.68153323439</v>
          </cell>
          <cell r="W21">
            <v>28233</v>
          </cell>
          <cell r="X21">
            <v>515950</v>
          </cell>
          <cell r="Y21">
            <v>20278900.525390081</v>
          </cell>
          <cell r="Z21">
            <v>12775066</v>
          </cell>
          <cell r="AA21">
            <v>6893726</v>
          </cell>
          <cell r="AB21">
            <v>0</v>
          </cell>
          <cell r="AC21">
            <v>43101.738748304328</v>
          </cell>
          <cell r="AD21">
            <v>31901.16797078474</v>
          </cell>
          <cell r="AE21">
            <v>192262.3211649023</v>
          </cell>
          <cell r="AF21">
            <v>4925501.5641006567</v>
          </cell>
          <cell r="AG21">
            <v>374744.46547687537</v>
          </cell>
        </row>
        <row r="23">
          <cell r="R23" t="str">
            <v>SIRARI-E   -   PLANTA</v>
          </cell>
        </row>
        <row r="24">
          <cell r="S24" t="str">
            <v>L I Q U I D O S  EN BBLS</v>
          </cell>
          <cell r="Y24" t="str">
            <v>G A S    EN    MPC</v>
          </cell>
        </row>
        <row r="25">
          <cell r="R25" t="str">
            <v>MES</v>
          </cell>
          <cell r="S25" t="str">
            <v>PRO-</v>
          </cell>
          <cell r="T25" t="str">
            <v>PET.</v>
          </cell>
          <cell r="U25" t="str">
            <v>DENS.</v>
          </cell>
          <cell r="V25" t="str">
            <v>GASO-</v>
          </cell>
          <cell r="W25" t="str">
            <v>AGUA</v>
          </cell>
          <cell r="X25" t="str">
            <v>PET.</v>
          </cell>
          <cell r="Y25" t="str">
            <v>PRO-</v>
          </cell>
          <cell r="Z25" t="str">
            <v>INYEC-</v>
          </cell>
          <cell r="AA25" t="str">
            <v xml:space="preserve">ENT. </v>
          </cell>
          <cell r="AB25" t="str">
            <v>ENT.</v>
          </cell>
          <cell r="AC25" t="str">
            <v>LICUA-</v>
          </cell>
          <cell r="AD25" t="str">
            <v>GLP</v>
          </cell>
          <cell r="AE25" t="str">
            <v>COM-</v>
          </cell>
          <cell r="AF25" t="str">
            <v>RESI-</v>
          </cell>
          <cell r="AG25" t="str">
            <v>QUEMA-</v>
          </cell>
        </row>
        <row r="26">
          <cell r="S26" t="str">
            <v>DUC.</v>
          </cell>
          <cell r="T26" t="str">
            <v>COND.</v>
          </cell>
          <cell r="U26" t="str">
            <v>(º API)</v>
          </cell>
          <cell r="V26" t="str">
            <v>LINA</v>
          </cell>
          <cell r="X26" t="str">
            <v>ENT.</v>
          </cell>
          <cell r="Y26" t="str">
            <v>DUC.</v>
          </cell>
          <cell r="Z26" t="str">
            <v>CION</v>
          </cell>
          <cell r="AA26" t="str">
            <v>GASOD.</v>
          </cell>
          <cell r="AB26" t="str">
            <v>PROC.</v>
          </cell>
          <cell r="AC26" t="str">
            <v>BLES</v>
          </cell>
          <cell r="AD26" t="str">
            <v>MC</v>
          </cell>
          <cell r="AE26" t="str">
            <v>BUST.</v>
          </cell>
          <cell r="AF26" t="str">
            <v>DUAL</v>
          </cell>
          <cell r="AG26" t="str">
            <v>DO</v>
          </cell>
        </row>
        <row r="27">
          <cell r="R27" t="str">
            <v>ENE</v>
          </cell>
          <cell r="S27">
            <v>4059</v>
          </cell>
          <cell r="T27">
            <v>0</v>
          </cell>
          <cell r="U27">
            <v>0</v>
          </cell>
          <cell r="V27">
            <v>4059</v>
          </cell>
          <cell r="W27">
            <v>0</v>
          </cell>
          <cell r="X27">
            <v>0</v>
          </cell>
          <cell r="Y27">
            <v>0</v>
          </cell>
          <cell r="Z27">
            <v>0</v>
          </cell>
          <cell r="AA27">
            <v>0</v>
          </cell>
          <cell r="AB27">
            <v>0</v>
          </cell>
          <cell r="AC27">
            <v>0</v>
          </cell>
          <cell r="AD27">
            <v>0</v>
          </cell>
          <cell r="AE27">
            <v>0</v>
          </cell>
          <cell r="AF27">
            <v>546039.03799999994</v>
          </cell>
          <cell r="AG27">
            <v>0</v>
          </cell>
        </row>
        <row r="28">
          <cell r="R28" t="str">
            <v>FEB</v>
          </cell>
          <cell r="S28">
            <v>3387</v>
          </cell>
          <cell r="T28">
            <v>0</v>
          </cell>
          <cell r="U28">
            <v>0</v>
          </cell>
          <cell r="V28">
            <v>3387</v>
          </cell>
          <cell r="W28">
            <v>0</v>
          </cell>
          <cell r="X28">
            <v>0</v>
          </cell>
          <cell r="Y28">
            <v>0</v>
          </cell>
          <cell r="Z28">
            <v>0</v>
          </cell>
          <cell r="AA28">
            <v>0</v>
          </cell>
          <cell r="AB28">
            <v>0</v>
          </cell>
          <cell r="AC28">
            <v>0</v>
          </cell>
          <cell r="AD28">
            <v>0</v>
          </cell>
          <cell r="AE28">
            <v>0</v>
          </cell>
          <cell r="AF28">
            <v>583813.16799999995</v>
          </cell>
          <cell r="AG28">
            <v>0</v>
          </cell>
        </row>
        <row r="29">
          <cell r="R29" t="str">
            <v>MAR</v>
          </cell>
          <cell r="S29">
            <v>3734</v>
          </cell>
          <cell r="T29">
            <v>0</v>
          </cell>
          <cell r="U29">
            <v>0</v>
          </cell>
          <cell r="V29">
            <v>3734</v>
          </cell>
          <cell r="W29">
            <v>0</v>
          </cell>
          <cell r="X29">
            <v>0</v>
          </cell>
          <cell r="Y29">
            <v>0</v>
          </cell>
          <cell r="Z29">
            <v>0</v>
          </cell>
          <cell r="AA29">
            <v>0</v>
          </cell>
          <cell r="AB29">
            <v>0</v>
          </cell>
          <cell r="AC29">
            <v>0</v>
          </cell>
          <cell r="AD29">
            <v>0</v>
          </cell>
          <cell r="AE29">
            <v>0</v>
          </cell>
          <cell r="AF29">
            <v>704644.54269999999</v>
          </cell>
          <cell r="AG29">
            <v>0</v>
          </cell>
        </row>
        <row r="30">
          <cell r="R30" t="str">
            <v>ABR</v>
          </cell>
          <cell r="S30">
            <v>3689</v>
          </cell>
          <cell r="T30">
            <v>0</v>
          </cell>
          <cell r="U30">
            <v>0</v>
          </cell>
          <cell r="V30">
            <v>3689</v>
          </cell>
          <cell r="W30">
            <v>0</v>
          </cell>
          <cell r="X30">
            <v>0</v>
          </cell>
          <cell r="Y30">
            <v>0</v>
          </cell>
          <cell r="Z30">
            <v>0</v>
          </cell>
          <cell r="AA30">
            <v>0</v>
          </cell>
          <cell r="AB30">
            <v>0</v>
          </cell>
          <cell r="AC30">
            <v>0</v>
          </cell>
          <cell r="AD30">
            <v>0</v>
          </cell>
          <cell r="AE30">
            <v>0</v>
          </cell>
          <cell r="AF30">
            <v>0</v>
          </cell>
          <cell r="AG30">
            <v>0</v>
          </cell>
        </row>
        <row r="31">
          <cell r="R31" t="str">
            <v>MAY</v>
          </cell>
          <cell r="S31">
            <v>3606</v>
          </cell>
          <cell r="T31">
            <v>0</v>
          </cell>
          <cell r="U31">
            <v>0</v>
          </cell>
          <cell r="V31">
            <v>3606</v>
          </cell>
          <cell r="W31">
            <v>0</v>
          </cell>
          <cell r="X31">
            <v>0</v>
          </cell>
          <cell r="Y31">
            <v>0</v>
          </cell>
          <cell r="Z31">
            <v>0</v>
          </cell>
          <cell r="AA31">
            <v>0</v>
          </cell>
          <cell r="AB31">
            <v>0</v>
          </cell>
          <cell r="AC31">
            <v>0</v>
          </cell>
          <cell r="AD31">
            <v>0</v>
          </cell>
          <cell r="AE31">
            <v>0</v>
          </cell>
          <cell r="AF31">
            <v>0</v>
          </cell>
          <cell r="AG31">
            <v>0</v>
          </cell>
        </row>
        <row r="32">
          <cell r="R32" t="str">
            <v>JUN</v>
          </cell>
          <cell r="S32">
            <v>3335</v>
          </cell>
          <cell r="T32">
            <v>0</v>
          </cell>
          <cell r="U32">
            <v>0</v>
          </cell>
          <cell r="V32">
            <v>3335</v>
          </cell>
          <cell r="W32">
            <v>0</v>
          </cell>
          <cell r="X32">
            <v>0</v>
          </cell>
          <cell r="Y32">
            <v>0</v>
          </cell>
          <cell r="Z32">
            <v>0</v>
          </cell>
          <cell r="AA32">
            <v>0</v>
          </cell>
          <cell r="AB32">
            <v>0</v>
          </cell>
          <cell r="AC32">
            <v>0</v>
          </cell>
          <cell r="AD32">
            <v>0</v>
          </cell>
          <cell r="AE32">
            <v>0</v>
          </cell>
          <cell r="AF32">
            <v>0</v>
          </cell>
          <cell r="AG32">
            <v>0</v>
          </cell>
        </row>
        <row r="33">
          <cell r="R33" t="str">
            <v>JUL</v>
          </cell>
          <cell r="S33">
            <v>3610</v>
          </cell>
          <cell r="T33">
            <v>0</v>
          </cell>
          <cell r="U33">
            <v>0</v>
          </cell>
          <cell r="V33">
            <v>3610</v>
          </cell>
          <cell r="W33">
            <v>0</v>
          </cell>
          <cell r="X33">
            <v>0</v>
          </cell>
          <cell r="Y33">
            <v>0</v>
          </cell>
          <cell r="Z33">
            <v>0</v>
          </cell>
          <cell r="AA33">
            <v>0</v>
          </cell>
          <cell r="AB33" t="str">
            <v xml:space="preserve"> </v>
          </cell>
          <cell r="AC33">
            <v>0</v>
          </cell>
          <cell r="AD33">
            <v>0</v>
          </cell>
          <cell r="AE33">
            <v>0</v>
          </cell>
          <cell r="AF33">
            <v>0</v>
          </cell>
          <cell r="AG33">
            <v>0</v>
          </cell>
        </row>
        <row r="34">
          <cell r="R34" t="str">
            <v>AGO</v>
          </cell>
          <cell r="S34">
            <v>3661</v>
          </cell>
          <cell r="T34">
            <v>0</v>
          </cell>
          <cell r="U34">
            <v>0</v>
          </cell>
          <cell r="V34">
            <v>3661</v>
          </cell>
          <cell r="W34">
            <v>0</v>
          </cell>
          <cell r="X34">
            <v>0</v>
          </cell>
          <cell r="Y34">
            <v>0</v>
          </cell>
          <cell r="Z34">
            <v>0</v>
          </cell>
          <cell r="AA34">
            <v>0</v>
          </cell>
          <cell r="AB34">
            <v>0</v>
          </cell>
          <cell r="AC34">
            <v>0</v>
          </cell>
          <cell r="AD34">
            <v>0</v>
          </cell>
          <cell r="AE34">
            <v>0</v>
          </cell>
          <cell r="AF34">
            <v>0</v>
          </cell>
          <cell r="AG34">
            <v>0</v>
          </cell>
        </row>
        <row r="35">
          <cell r="R35" t="str">
            <v>SEP</v>
          </cell>
          <cell r="S35">
            <v>2792.9902261765751</v>
          </cell>
          <cell r="T35">
            <v>0</v>
          </cell>
          <cell r="U35">
            <v>0</v>
          </cell>
          <cell r="V35">
            <v>2792.9902261765751</v>
          </cell>
          <cell r="W35">
            <v>0</v>
          </cell>
          <cell r="X35">
            <v>0</v>
          </cell>
          <cell r="Y35">
            <v>0</v>
          </cell>
          <cell r="Z35">
            <v>0</v>
          </cell>
          <cell r="AA35">
            <v>0</v>
          </cell>
          <cell r="AB35">
            <v>0</v>
          </cell>
          <cell r="AC35">
            <v>0</v>
          </cell>
          <cell r="AD35">
            <v>0</v>
          </cell>
          <cell r="AE35">
            <v>0</v>
          </cell>
          <cell r="AF35">
            <v>0</v>
          </cell>
          <cell r="AG35">
            <v>0</v>
          </cell>
        </row>
        <row r="36">
          <cell r="R36" t="str">
            <v>OCT</v>
          </cell>
          <cell r="S36">
            <v>2776.7695640926913</v>
          </cell>
          <cell r="T36">
            <v>0</v>
          </cell>
          <cell r="U36">
            <v>0</v>
          </cell>
          <cell r="V36">
            <v>2776.7695640926913</v>
          </cell>
          <cell r="W36">
            <v>0</v>
          </cell>
          <cell r="X36">
            <v>0</v>
          </cell>
          <cell r="Y36">
            <v>0</v>
          </cell>
          <cell r="Z36">
            <v>0</v>
          </cell>
          <cell r="AA36">
            <v>0</v>
          </cell>
          <cell r="AB36">
            <v>0</v>
          </cell>
          <cell r="AC36">
            <v>0</v>
          </cell>
          <cell r="AD36">
            <v>0</v>
          </cell>
          <cell r="AE36">
            <v>0</v>
          </cell>
          <cell r="AF36">
            <v>0</v>
          </cell>
          <cell r="AG36">
            <v>0</v>
          </cell>
        </row>
        <row r="37">
          <cell r="R37" t="str">
            <v>NOV</v>
          </cell>
          <cell r="S37">
            <v>2968.3377669115253</v>
          </cell>
          <cell r="T37">
            <v>0</v>
          </cell>
          <cell r="U37">
            <v>0</v>
          </cell>
          <cell r="V37">
            <v>2968.3377669115253</v>
          </cell>
          <cell r="W37">
            <v>0</v>
          </cell>
          <cell r="X37">
            <v>0</v>
          </cell>
          <cell r="Y37">
            <v>0</v>
          </cell>
          <cell r="Z37">
            <v>0</v>
          </cell>
          <cell r="AA37">
            <v>0</v>
          </cell>
          <cell r="AD37">
            <v>0</v>
          </cell>
          <cell r="AF37">
            <v>0</v>
          </cell>
        </row>
        <row r="38">
          <cell r="R38" t="str">
            <v>DIC</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row>
        <row r="39">
          <cell r="R39" t="str">
            <v>TOTAL</v>
          </cell>
          <cell r="S39">
            <v>37619.097557180794</v>
          </cell>
          <cell r="T39">
            <v>0</v>
          </cell>
          <cell r="U39">
            <v>0</v>
          </cell>
          <cell r="V39">
            <v>37619.097557180794</v>
          </cell>
          <cell r="W39">
            <v>0</v>
          </cell>
          <cell r="X39">
            <v>0</v>
          </cell>
          <cell r="Y39">
            <v>0</v>
          </cell>
          <cell r="Z39">
            <v>0</v>
          </cell>
          <cell r="AA39">
            <v>0</v>
          </cell>
          <cell r="AB39">
            <v>0</v>
          </cell>
          <cell r="AC39">
            <v>0</v>
          </cell>
          <cell r="AD39">
            <v>0</v>
          </cell>
          <cell r="AE39">
            <v>0</v>
          </cell>
          <cell r="AF39">
            <v>1834496.7486999999</v>
          </cell>
          <cell r="AG39">
            <v>0</v>
          </cell>
        </row>
        <row r="41">
          <cell r="R41" t="str">
            <v>SIRARI-N   -   SIR-N</v>
          </cell>
        </row>
        <row r="42">
          <cell r="S42" t="str">
            <v>L I Q U I D O S  EN BBLS</v>
          </cell>
          <cell r="Y42" t="str">
            <v>G A S    EN    MPC</v>
          </cell>
        </row>
        <row r="43">
          <cell r="R43" t="str">
            <v>MES</v>
          </cell>
          <cell r="S43" t="str">
            <v>PRO-</v>
          </cell>
          <cell r="T43" t="str">
            <v>PET.</v>
          </cell>
          <cell r="U43" t="str">
            <v>DENS.</v>
          </cell>
          <cell r="V43" t="str">
            <v>GASO-</v>
          </cell>
          <cell r="W43" t="str">
            <v>AGUA</v>
          </cell>
          <cell r="X43" t="str">
            <v>PET.</v>
          </cell>
          <cell r="Y43" t="str">
            <v>PRO-</v>
          </cell>
          <cell r="Z43" t="str">
            <v>INYEC-</v>
          </cell>
          <cell r="AA43" t="str">
            <v xml:space="preserve">ENT. </v>
          </cell>
          <cell r="AB43" t="str">
            <v>ENT.</v>
          </cell>
          <cell r="AC43" t="str">
            <v>LICUA-</v>
          </cell>
          <cell r="AD43" t="str">
            <v>GLP</v>
          </cell>
          <cell r="AE43" t="str">
            <v>COM-</v>
          </cell>
          <cell r="AF43" t="str">
            <v>RESI-</v>
          </cell>
          <cell r="AG43" t="str">
            <v>QUEMA-</v>
          </cell>
        </row>
        <row r="44">
          <cell r="S44" t="str">
            <v>DUC.</v>
          </cell>
          <cell r="T44" t="str">
            <v>COND.</v>
          </cell>
          <cell r="U44" t="str">
            <v>(º API)</v>
          </cell>
          <cell r="V44" t="str">
            <v>LINA</v>
          </cell>
          <cell r="X44" t="str">
            <v>ENT.</v>
          </cell>
          <cell r="Y44" t="str">
            <v>DUC.</v>
          </cell>
          <cell r="Z44" t="str">
            <v>CION</v>
          </cell>
          <cell r="AA44" t="str">
            <v>GASOD.</v>
          </cell>
          <cell r="AB44" t="str">
            <v>PROC.</v>
          </cell>
          <cell r="AC44" t="str">
            <v>BLES</v>
          </cell>
          <cell r="AD44" t="str">
            <v>MC</v>
          </cell>
          <cell r="AE44" t="str">
            <v>BUST.</v>
          </cell>
          <cell r="AF44" t="str">
            <v>DUAL</v>
          </cell>
          <cell r="AG44" t="str">
            <v>DO</v>
          </cell>
        </row>
        <row r="45">
          <cell r="R45" t="str">
            <v>ENE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row>
        <row r="46">
          <cell r="R46" t="str">
            <v>FEB</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R47" t="str">
            <v>MAR</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R48" t="str">
            <v>ABR</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row>
        <row r="49">
          <cell r="R49" t="str">
            <v>MAY</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R50" t="str">
            <v>JUN</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row>
        <row r="51">
          <cell r="R51" t="str">
            <v>JUL</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row>
        <row r="52">
          <cell r="R52" t="str">
            <v>AGO</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row>
        <row r="53">
          <cell r="R53" t="str">
            <v>SEP</v>
          </cell>
          <cell r="S53">
            <v>5051.8100000000004</v>
          </cell>
          <cell r="T53">
            <v>4618</v>
          </cell>
          <cell r="U53">
            <v>65.400000000000006</v>
          </cell>
          <cell r="V53">
            <v>433.81</v>
          </cell>
          <cell r="W53">
            <v>0</v>
          </cell>
          <cell r="X53">
            <v>0</v>
          </cell>
          <cell r="Y53">
            <v>159609.56311595289</v>
          </cell>
          <cell r="Z53">
            <v>69766</v>
          </cell>
          <cell r="AA53">
            <v>84308</v>
          </cell>
          <cell r="AB53">
            <v>0</v>
          </cell>
          <cell r="AC53">
            <v>323.51908224137304</v>
          </cell>
          <cell r="AD53">
            <v>278.10000000000002</v>
          </cell>
          <cell r="AE53">
            <v>1594.852590757152</v>
          </cell>
          <cell r="AF53">
            <v>56972.051656940581</v>
          </cell>
          <cell r="AG53">
            <v>3617.1914429543658</v>
          </cell>
        </row>
        <row r="54">
          <cell r="R54" t="str">
            <v>OCT</v>
          </cell>
          <cell r="S54">
            <v>4921.7299999999996</v>
          </cell>
          <cell r="T54">
            <v>4467</v>
          </cell>
          <cell r="U54">
            <v>65.400000000000006</v>
          </cell>
          <cell r="V54">
            <v>454.73</v>
          </cell>
          <cell r="W54">
            <v>0</v>
          </cell>
          <cell r="X54">
            <v>0</v>
          </cell>
          <cell r="Y54">
            <v>153795.07205756308</v>
          </cell>
          <cell r="Z54">
            <v>63727</v>
          </cell>
          <cell r="AA54">
            <v>82487</v>
          </cell>
          <cell r="AB54">
            <v>0</v>
          </cell>
          <cell r="AC54">
            <v>297.00576131491016</v>
          </cell>
          <cell r="AD54">
            <v>248.87</v>
          </cell>
          <cell r="AE54">
            <v>1523.4378849668185</v>
          </cell>
          <cell r="AF54">
            <v>57861.104632402858</v>
          </cell>
          <cell r="AG54">
            <v>5760.6284112813537</v>
          </cell>
        </row>
        <row r="55">
          <cell r="R55" t="str">
            <v>NOV</v>
          </cell>
          <cell r="S55">
            <v>5271.12</v>
          </cell>
          <cell r="T55">
            <v>4812</v>
          </cell>
          <cell r="U55">
            <v>65.3</v>
          </cell>
          <cell r="V55">
            <v>459.12</v>
          </cell>
          <cell r="W55">
            <v>0</v>
          </cell>
          <cell r="X55">
            <v>0</v>
          </cell>
          <cell r="Y55">
            <v>174924.41971820104</v>
          </cell>
          <cell r="Z55">
            <v>69080</v>
          </cell>
          <cell r="AA55">
            <v>101866</v>
          </cell>
          <cell r="AB55">
            <v>0</v>
          </cell>
          <cell r="AC55">
            <v>380.3682040696936</v>
          </cell>
          <cell r="AD55">
            <v>267.62</v>
          </cell>
          <cell r="AE55">
            <v>1960.1941796868532</v>
          </cell>
          <cell r="AF55">
            <v>97290.179280000011</v>
          </cell>
          <cell r="AG55">
            <v>1637.8573344444874</v>
          </cell>
        </row>
        <row r="56">
          <cell r="R56" t="str">
            <v>DIC</v>
          </cell>
          <cell r="S56">
            <v>0</v>
          </cell>
          <cell r="T56">
            <v>0</v>
          </cell>
          <cell r="U56">
            <v>0</v>
          </cell>
          <cell r="V56">
            <v>0</v>
          </cell>
          <cell r="W56">
            <v>0</v>
          </cell>
          <cell r="X56">
            <v>0</v>
          </cell>
          <cell r="Y56">
            <v>174924.41971820104</v>
          </cell>
          <cell r="Z56">
            <v>69080</v>
          </cell>
          <cell r="AA56">
            <v>101866</v>
          </cell>
          <cell r="AB56">
            <v>0</v>
          </cell>
          <cell r="AC56">
            <v>380.3682040696936</v>
          </cell>
          <cell r="AD56">
            <v>267.62</v>
          </cell>
          <cell r="AE56">
            <v>1960.1941796868532</v>
          </cell>
          <cell r="AF56">
            <v>97290.179280000011</v>
          </cell>
          <cell r="AG56">
            <v>1637.8573344444874</v>
          </cell>
        </row>
        <row r="57">
          <cell r="R57" t="str">
            <v>TOTAL</v>
          </cell>
          <cell r="S57">
            <v>15244.66</v>
          </cell>
          <cell r="T57">
            <v>13897</v>
          </cell>
          <cell r="U57">
            <v>98.050000000000011</v>
          </cell>
          <cell r="V57">
            <v>1347.6599999999999</v>
          </cell>
          <cell r="W57">
            <v>0</v>
          </cell>
          <cell r="X57">
            <v>0</v>
          </cell>
          <cell r="Y57">
            <v>663253.47460991808</v>
          </cell>
          <cell r="Z57">
            <v>271653</v>
          </cell>
          <cell r="AA57">
            <v>370527</v>
          </cell>
          <cell r="AB57">
            <v>0</v>
          </cell>
          <cell r="AC57">
            <v>1381.2612516956704</v>
          </cell>
          <cell r="AD57">
            <v>1062.21</v>
          </cell>
          <cell r="AE57">
            <v>7038.6788350976767</v>
          </cell>
          <cell r="AF57">
            <v>309413.51484934345</v>
          </cell>
          <cell r="AG57">
            <v>12653.534523124694</v>
          </cell>
        </row>
        <row r="59">
          <cell r="R59" t="str">
            <v>SIRARI-N   -   PLANTA</v>
          </cell>
        </row>
        <row r="60">
          <cell r="S60" t="str">
            <v>L I Q U I D O S  EN BBLS</v>
          </cell>
          <cell r="Y60" t="str">
            <v>G A S    EN    MPC</v>
          </cell>
        </row>
        <row r="61">
          <cell r="R61" t="str">
            <v>MES</v>
          </cell>
          <cell r="S61" t="str">
            <v>PRO-</v>
          </cell>
          <cell r="T61" t="str">
            <v>PET.</v>
          </cell>
          <cell r="U61" t="str">
            <v>DENS.</v>
          </cell>
          <cell r="V61" t="str">
            <v>GASO-</v>
          </cell>
          <cell r="W61" t="str">
            <v>AGUA</v>
          </cell>
          <cell r="X61" t="str">
            <v>PET.</v>
          </cell>
          <cell r="Y61" t="str">
            <v>PRO-</v>
          </cell>
          <cell r="Z61" t="str">
            <v>INYEC-</v>
          </cell>
          <cell r="AA61" t="str">
            <v xml:space="preserve">ENT. </v>
          </cell>
          <cell r="AB61" t="str">
            <v>ENT.</v>
          </cell>
          <cell r="AC61" t="str">
            <v>LICUA-</v>
          </cell>
          <cell r="AD61" t="str">
            <v>GLP</v>
          </cell>
          <cell r="AE61" t="str">
            <v>COM-</v>
          </cell>
          <cell r="AF61" t="str">
            <v>RESI-</v>
          </cell>
          <cell r="AG61" t="str">
            <v>QUEMA-</v>
          </cell>
        </row>
        <row r="62">
          <cell r="S62" t="str">
            <v>DUC.</v>
          </cell>
          <cell r="T62" t="str">
            <v>COND.</v>
          </cell>
          <cell r="U62" t="str">
            <v>(º API)</v>
          </cell>
          <cell r="V62" t="str">
            <v>LINA</v>
          </cell>
          <cell r="X62" t="str">
            <v>ENT.</v>
          </cell>
          <cell r="Y62" t="str">
            <v>DUC.</v>
          </cell>
          <cell r="Z62" t="str">
            <v>CION</v>
          </cell>
          <cell r="AA62" t="str">
            <v>GASOD.</v>
          </cell>
          <cell r="AB62" t="str">
            <v>PROC.</v>
          </cell>
          <cell r="AC62" t="str">
            <v>BLES</v>
          </cell>
          <cell r="AD62" t="str">
            <v>MC</v>
          </cell>
          <cell r="AE62" t="str">
            <v>BUST.</v>
          </cell>
          <cell r="AF62" t="str">
            <v>DUAL</v>
          </cell>
          <cell r="AG62" t="str">
            <v>DO</v>
          </cell>
        </row>
        <row r="63">
          <cell r="R63" t="str">
            <v>ENE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R64" t="str">
            <v>FEB</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R65" t="str">
            <v>MAR</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R66" t="str">
            <v>ABR</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R67" t="str">
            <v>MAY</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R68" t="str">
            <v>JUN</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R69" t="str">
            <v>JUL</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R70" t="str">
            <v>AGO</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R71" t="str">
            <v>SEP</v>
          </cell>
          <cell r="S71">
            <v>305.00977382342472</v>
          </cell>
          <cell r="T71">
            <v>0</v>
          </cell>
          <cell r="U71">
            <v>0</v>
          </cell>
          <cell r="V71">
            <v>305.00977382342472</v>
          </cell>
          <cell r="W71">
            <v>0</v>
          </cell>
          <cell r="X71">
            <v>0</v>
          </cell>
          <cell r="Y71">
            <v>0</v>
          </cell>
          <cell r="Z71">
            <v>0</v>
          </cell>
          <cell r="AA71">
            <v>0</v>
          </cell>
          <cell r="AB71">
            <v>0</v>
          </cell>
          <cell r="AC71">
            <v>0</v>
          </cell>
          <cell r="AD71">
            <v>0</v>
          </cell>
          <cell r="AE71">
            <v>0</v>
          </cell>
          <cell r="AF71">
            <v>0</v>
          </cell>
          <cell r="AG71">
            <v>0</v>
          </cell>
        </row>
        <row r="72">
          <cell r="R72" t="str">
            <v>OCT</v>
          </cell>
          <cell r="S72">
            <v>280.23043590730879</v>
          </cell>
          <cell r="T72">
            <v>0</v>
          </cell>
          <cell r="U72">
            <v>0</v>
          </cell>
          <cell r="V72">
            <v>280.23043590730879</v>
          </cell>
          <cell r="W72">
            <v>0</v>
          </cell>
          <cell r="X72">
            <v>0</v>
          </cell>
          <cell r="Y72">
            <v>0</v>
          </cell>
          <cell r="Z72">
            <v>0</v>
          </cell>
          <cell r="AA72">
            <v>0</v>
          </cell>
          <cell r="AB72">
            <v>0</v>
          </cell>
          <cell r="AC72">
            <v>0</v>
          </cell>
          <cell r="AD72">
            <v>0</v>
          </cell>
          <cell r="AE72">
            <v>0</v>
          </cell>
          <cell r="AF72">
            <v>0</v>
          </cell>
          <cell r="AG72">
            <v>0</v>
          </cell>
        </row>
        <row r="73">
          <cell r="R73" t="str">
            <v>NOV</v>
          </cell>
          <cell r="S73">
            <v>356.66223308847469</v>
          </cell>
          <cell r="T73">
            <v>0</v>
          </cell>
          <cell r="U73">
            <v>0</v>
          </cell>
          <cell r="V73">
            <v>356.66223308847469</v>
          </cell>
          <cell r="W73">
            <v>0</v>
          </cell>
          <cell r="X73">
            <v>0</v>
          </cell>
          <cell r="Y73">
            <v>0</v>
          </cell>
          <cell r="Z73">
            <v>0</v>
          </cell>
          <cell r="AA73">
            <v>0</v>
          </cell>
          <cell r="AB73">
            <v>0</v>
          </cell>
          <cell r="AC73">
            <v>0</v>
          </cell>
          <cell r="AD73">
            <v>0</v>
          </cell>
          <cell r="AE73">
            <v>0</v>
          </cell>
          <cell r="AF73">
            <v>0</v>
          </cell>
          <cell r="AG73">
            <v>0</v>
          </cell>
        </row>
        <row r="74">
          <cell r="R74" t="str">
            <v>DIC</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R75" t="str">
            <v>TOTAL</v>
          </cell>
          <cell r="S75">
            <v>941.90244281920832</v>
          </cell>
          <cell r="T75">
            <v>0</v>
          </cell>
          <cell r="U75">
            <v>0</v>
          </cell>
          <cell r="V75">
            <v>941.90244281920832</v>
          </cell>
          <cell r="W75">
            <v>0</v>
          </cell>
          <cell r="X75">
            <v>0</v>
          </cell>
          <cell r="Y75">
            <v>0</v>
          </cell>
          <cell r="Z75">
            <v>0</v>
          </cell>
          <cell r="AA75">
            <v>0</v>
          </cell>
          <cell r="AB75">
            <v>0</v>
          </cell>
          <cell r="AC75">
            <v>0</v>
          </cell>
          <cell r="AD75">
            <v>0</v>
          </cell>
          <cell r="AE75">
            <v>0</v>
          </cell>
          <cell r="AF75">
            <v>0</v>
          </cell>
          <cell r="AG75">
            <v>0</v>
          </cell>
        </row>
        <row r="77">
          <cell r="R77" t="str">
            <v>TUNDY   -   TDY</v>
          </cell>
        </row>
        <row r="78">
          <cell r="S78" t="str">
            <v>L I Q U I D O S  EN BBLS</v>
          </cell>
          <cell r="Y78" t="str">
            <v>G A S    EN    MPC</v>
          </cell>
        </row>
        <row r="79">
          <cell r="R79" t="str">
            <v>MES</v>
          </cell>
          <cell r="S79" t="str">
            <v>PRO-</v>
          </cell>
          <cell r="T79" t="str">
            <v>PET.</v>
          </cell>
          <cell r="U79" t="str">
            <v>DENS.</v>
          </cell>
          <cell r="V79" t="str">
            <v>GASO-</v>
          </cell>
          <cell r="W79" t="str">
            <v>AGUA</v>
          </cell>
          <cell r="X79" t="str">
            <v>PET.</v>
          </cell>
          <cell r="Y79" t="str">
            <v>PRO-</v>
          </cell>
          <cell r="Z79" t="str">
            <v>INYEC-</v>
          </cell>
          <cell r="AA79" t="str">
            <v xml:space="preserve">ENT. </v>
          </cell>
          <cell r="AB79" t="str">
            <v>ENT.</v>
          </cell>
          <cell r="AC79" t="str">
            <v>LICUA-</v>
          </cell>
          <cell r="AD79" t="str">
            <v>GLP</v>
          </cell>
          <cell r="AE79" t="str">
            <v>COM-</v>
          </cell>
          <cell r="AF79" t="str">
            <v>RESI-</v>
          </cell>
          <cell r="AG79" t="str">
            <v>QUEMA-</v>
          </cell>
        </row>
        <row r="80">
          <cell r="S80" t="str">
            <v>DUC.</v>
          </cell>
          <cell r="T80" t="str">
            <v>COND.</v>
          </cell>
          <cell r="U80" t="str">
            <v>(º API)</v>
          </cell>
          <cell r="V80" t="str">
            <v>LINA</v>
          </cell>
          <cell r="X80" t="str">
            <v>ENT.</v>
          </cell>
          <cell r="Y80" t="str">
            <v>DUC.</v>
          </cell>
          <cell r="Z80" t="str">
            <v>CION</v>
          </cell>
          <cell r="AA80" t="str">
            <v>GASOD.</v>
          </cell>
          <cell r="AB80" t="str">
            <v>PROC.</v>
          </cell>
          <cell r="AC80" t="str">
            <v>BLES</v>
          </cell>
          <cell r="AD80" t="str">
            <v>MC</v>
          </cell>
          <cell r="AE80" t="str">
            <v>BUST.</v>
          </cell>
          <cell r="AF80" t="str">
            <v>DUAL</v>
          </cell>
          <cell r="AG80" t="str">
            <v>DO</v>
          </cell>
        </row>
        <row r="81">
          <cell r="R81" t="str">
            <v>ENE</v>
          </cell>
          <cell r="S81">
            <v>11030</v>
          </cell>
          <cell r="T81">
            <v>11030</v>
          </cell>
          <cell r="U81">
            <v>47.5</v>
          </cell>
          <cell r="V81">
            <v>0</v>
          </cell>
          <cell r="W81">
            <v>1234</v>
          </cell>
          <cell r="X81">
            <v>11030</v>
          </cell>
          <cell r="Y81">
            <v>3704</v>
          </cell>
          <cell r="Z81">
            <v>0</v>
          </cell>
          <cell r="AA81">
            <v>0</v>
          </cell>
          <cell r="AB81">
            <v>0</v>
          </cell>
          <cell r="AC81">
            <v>0</v>
          </cell>
          <cell r="AD81">
            <v>0</v>
          </cell>
          <cell r="AE81">
            <v>0</v>
          </cell>
          <cell r="AF81">
            <v>0</v>
          </cell>
          <cell r="AG81">
            <v>3704</v>
          </cell>
        </row>
        <row r="82">
          <cell r="R82" t="str">
            <v>FEB</v>
          </cell>
          <cell r="S82">
            <v>13423</v>
          </cell>
          <cell r="T82">
            <v>13423</v>
          </cell>
          <cell r="U82">
            <v>47.5</v>
          </cell>
          <cell r="V82">
            <v>0</v>
          </cell>
          <cell r="W82">
            <v>945</v>
          </cell>
          <cell r="X82">
            <v>13423</v>
          </cell>
          <cell r="Y82">
            <v>4037</v>
          </cell>
          <cell r="Z82">
            <v>0</v>
          </cell>
          <cell r="AA82">
            <v>0</v>
          </cell>
          <cell r="AB82">
            <v>0</v>
          </cell>
          <cell r="AC82">
            <v>0</v>
          </cell>
          <cell r="AD82">
            <v>0</v>
          </cell>
          <cell r="AE82">
            <v>0</v>
          </cell>
          <cell r="AF82">
            <v>0</v>
          </cell>
          <cell r="AG82">
            <v>4037</v>
          </cell>
        </row>
        <row r="83">
          <cell r="R83" t="str">
            <v>MAR</v>
          </cell>
          <cell r="S83">
            <v>23539</v>
          </cell>
          <cell r="T83">
            <v>23539</v>
          </cell>
          <cell r="U83">
            <v>47.6</v>
          </cell>
          <cell r="V83">
            <v>0</v>
          </cell>
          <cell r="W83">
            <v>2806</v>
          </cell>
          <cell r="X83">
            <v>22986</v>
          </cell>
          <cell r="Y83">
            <v>7204</v>
          </cell>
          <cell r="Z83">
            <v>0</v>
          </cell>
          <cell r="AA83">
            <v>0</v>
          </cell>
          <cell r="AB83">
            <v>0</v>
          </cell>
          <cell r="AC83">
            <v>0</v>
          </cell>
          <cell r="AD83">
            <v>0</v>
          </cell>
          <cell r="AE83">
            <v>0</v>
          </cell>
          <cell r="AF83">
            <v>0</v>
          </cell>
          <cell r="AG83">
            <v>7204</v>
          </cell>
        </row>
        <row r="84">
          <cell r="R84" t="str">
            <v>ABR</v>
          </cell>
          <cell r="S84">
            <v>34521</v>
          </cell>
          <cell r="T84">
            <v>34521</v>
          </cell>
          <cell r="U84">
            <v>47.5</v>
          </cell>
          <cell r="V84">
            <v>0</v>
          </cell>
          <cell r="W84">
            <v>5975</v>
          </cell>
          <cell r="X84">
            <v>34113</v>
          </cell>
          <cell r="Y84">
            <v>5803</v>
          </cell>
          <cell r="Z84">
            <v>0</v>
          </cell>
          <cell r="AA84">
            <v>0</v>
          </cell>
          <cell r="AB84">
            <v>0</v>
          </cell>
          <cell r="AC84">
            <v>0</v>
          </cell>
          <cell r="AD84">
            <v>0</v>
          </cell>
          <cell r="AE84">
            <v>0</v>
          </cell>
          <cell r="AF84">
            <v>0</v>
          </cell>
          <cell r="AG84">
            <v>5803</v>
          </cell>
        </row>
        <row r="85">
          <cell r="R85" t="str">
            <v>MAY</v>
          </cell>
          <cell r="S85">
            <v>57400</v>
          </cell>
          <cell r="T85">
            <v>57400</v>
          </cell>
          <cell r="U85">
            <v>47.5</v>
          </cell>
          <cell r="V85">
            <v>0</v>
          </cell>
          <cell r="W85">
            <v>10366</v>
          </cell>
          <cell r="X85">
            <v>56527</v>
          </cell>
          <cell r="Y85">
            <v>6402</v>
          </cell>
          <cell r="Z85">
            <v>0</v>
          </cell>
          <cell r="AA85">
            <v>0</v>
          </cell>
          <cell r="AB85">
            <v>0</v>
          </cell>
          <cell r="AC85">
            <v>0</v>
          </cell>
          <cell r="AD85">
            <v>0</v>
          </cell>
          <cell r="AE85">
            <v>1460</v>
          </cell>
          <cell r="AF85">
            <v>0</v>
          </cell>
          <cell r="AG85">
            <v>4942</v>
          </cell>
        </row>
        <row r="86">
          <cell r="R86" t="str">
            <v>JUN</v>
          </cell>
          <cell r="S86">
            <v>84696</v>
          </cell>
          <cell r="T86">
            <v>84696</v>
          </cell>
          <cell r="U86">
            <v>47.5</v>
          </cell>
          <cell r="V86">
            <v>0</v>
          </cell>
          <cell r="W86">
            <v>11864</v>
          </cell>
          <cell r="X86">
            <v>86122</v>
          </cell>
          <cell r="Y86">
            <v>4740</v>
          </cell>
          <cell r="Z86">
            <v>0</v>
          </cell>
          <cell r="AA86">
            <v>0</v>
          </cell>
          <cell r="AB86">
            <v>0</v>
          </cell>
          <cell r="AC86">
            <v>0</v>
          </cell>
          <cell r="AD86">
            <v>0</v>
          </cell>
          <cell r="AE86">
            <v>1500</v>
          </cell>
          <cell r="AF86">
            <v>0</v>
          </cell>
          <cell r="AG86">
            <v>3240</v>
          </cell>
        </row>
        <row r="87">
          <cell r="R87" t="str">
            <v>JUL</v>
          </cell>
          <cell r="S87">
            <v>87006</v>
          </cell>
          <cell r="T87">
            <v>87006</v>
          </cell>
          <cell r="U87">
            <v>47.4</v>
          </cell>
          <cell r="V87">
            <v>0</v>
          </cell>
          <cell r="W87">
            <v>8638</v>
          </cell>
          <cell r="X87">
            <v>86680</v>
          </cell>
          <cell r="Y87">
            <v>5141</v>
          </cell>
          <cell r="Z87">
            <v>0</v>
          </cell>
          <cell r="AA87">
            <v>0</v>
          </cell>
          <cell r="AB87">
            <v>0</v>
          </cell>
          <cell r="AC87">
            <v>0</v>
          </cell>
          <cell r="AD87">
            <v>0</v>
          </cell>
          <cell r="AE87">
            <v>1550</v>
          </cell>
          <cell r="AF87">
            <v>0</v>
          </cell>
          <cell r="AG87">
            <v>3591</v>
          </cell>
        </row>
        <row r="88">
          <cell r="R88" t="str">
            <v>AGO</v>
          </cell>
          <cell r="S88">
            <v>76125</v>
          </cell>
          <cell r="T88">
            <v>76125</v>
          </cell>
          <cell r="U88">
            <v>47.4</v>
          </cell>
          <cell r="V88">
            <v>0</v>
          </cell>
          <cell r="W88">
            <v>7715</v>
          </cell>
          <cell r="X88">
            <v>76367</v>
          </cell>
          <cell r="Y88">
            <v>5907</v>
          </cell>
          <cell r="Z88">
            <v>0</v>
          </cell>
          <cell r="AA88">
            <v>0</v>
          </cell>
          <cell r="AB88">
            <v>0</v>
          </cell>
          <cell r="AC88">
            <v>0</v>
          </cell>
          <cell r="AD88">
            <v>0</v>
          </cell>
          <cell r="AE88">
            <v>1550</v>
          </cell>
          <cell r="AF88">
            <v>0</v>
          </cell>
          <cell r="AG88">
            <v>4357</v>
          </cell>
        </row>
        <row r="89">
          <cell r="R89" t="str">
            <v>SEP</v>
          </cell>
          <cell r="S89">
            <v>68586</v>
          </cell>
          <cell r="T89">
            <v>68586</v>
          </cell>
          <cell r="U89">
            <v>47.6</v>
          </cell>
          <cell r="V89">
            <v>0</v>
          </cell>
          <cell r="W89">
            <v>8189</v>
          </cell>
          <cell r="X89">
            <v>68100</v>
          </cell>
          <cell r="Y89">
            <v>5683</v>
          </cell>
          <cell r="Z89">
            <v>0</v>
          </cell>
          <cell r="AA89">
            <v>0</v>
          </cell>
          <cell r="AB89">
            <v>0</v>
          </cell>
          <cell r="AC89">
            <v>0</v>
          </cell>
          <cell r="AD89">
            <v>0</v>
          </cell>
          <cell r="AE89">
            <v>1500</v>
          </cell>
          <cell r="AF89">
            <v>0</v>
          </cell>
          <cell r="AG89">
            <v>4183</v>
          </cell>
        </row>
        <row r="90">
          <cell r="R90" t="str">
            <v>OCT</v>
          </cell>
          <cell r="S90">
            <v>67727</v>
          </cell>
          <cell r="T90">
            <v>67727</v>
          </cell>
          <cell r="U90">
            <v>47.2</v>
          </cell>
          <cell r="V90">
            <v>0</v>
          </cell>
          <cell r="W90">
            <v>9630</v>
          </cell>
          <cell r="X90">
            <v>67951</v>
          </cell>
          <cell r="Y90">
            <v>6081</v>
          </cell>
          <cell r="Z90">
            <v>0</v>
          </cell>
          <cell r="AA90">
            <v>0</v>
          </cell>
          <cell r="AB90">
            <v>0</v>
          </cell>
          <cell r="AC90">
            <v>0</v>
          </cell>
          <cell r="AD90">
            <v>0</v>
          </cell>
          <cell r="AE90">
            <v>1550</v>
          </cell>
          <cell r="AF90">
            <v>0</v>
          </cell>
          <cell r="AG90">
            <v>4531</v>
          </cell>
        </row>
        <row r="91">
          <cell r="R91" t="str">
            <v>NOV</v>
          </cell>
          <cell r="S91">
            <v>59906</v>
          </cell>
          <cell r="T91">
            <v>59906</v>
          </cell>
          <cell r="U91">
            <v>47.4</v>
          </cell>
          <cell r="V91">
            <v>0</v>
          </cell>
          <cell r="W91">
            <v>7107</v>
          </cell>
          <cell r="X91">
            <v>59973</v>
          </cell>
          <cell r="Y91">
            <v>5783</v>
          </cell>
          <cell r="Z91">
            <v>0</v>
          </cell>
          <cell r="AA91">
            <v>0</v>
          </cell>
          <cell r="AB91">
            <v>0</v>
          </cell>
          <cell r="AC91">
            <v>0</v>
          </cell>
          <cell r="AD91">
            <v>0</v>
          </cell>
          <cell r="AE91">
            <v>1455</v>
          </cell>
          <cell r="AF91">
            <v>0</v>
          </cell>
          <cell r="AG91">
            <v>4328</v>
          </cell>
        </row>
        <row r="92">
          <cell r="R92" t="str">
            <v>DIC</v>
          </cell>
          <cell r="S92">
            <v>0</v>
          </cell>
          <cell r="T92">
            <v>0</v>
          </cell>
          <cell r="U92">
            <v>0</v>
          </cell>
          <cell r="V92">
            <v>0</v>
          </cell>
          <cell r="W92">
            <v>0</v>
          </cell>
          <cell r="X92">
            <v>0</v>
          </cell>
          <cell r="Y92">
            <v>5783</v>
          </cell>
          <cell r="Z92">
            <v>0</v>
          </cell>
          <cell r="AA92">
            <v>0</v>
          </cell>
          <cell r="AB92">
            <v>0</v>
          </cell>
          <cell r="AC92">
            <v>0</v>
          </cell>
          <cell r="AD92">
            <v>0</v>
          </cell>
          <cell r="AE92">
            <v>1455</v>
          </cell>
          <cell r="AF92">
            <v>0</v>
          </cell>
          <cell r="AG92">
            <v>4328</v>
          </cell>
        </row>
        <row r="93">
          <cell r="R93" t="str">
            <v>TOTAL</v>
          </cell>
          <cell r="S93">
            <v>583959</v>
          </cell>
          <cell r="T93">
            <v>583959</v>
          </cell>
          <cell r="U93">
            <v>43.508333333333333</v>
          </cell>
          <cell r="V93">
            <v>0</v>
          </cell>
          <cell r="W93">
            <v>74469</v>
          </cell>
          <cell r="X93">
            <v>583272</v>
          </cell>
          <cell r="Y93">
            <v>66268</v>
          </cell>
          <cell r="Z93">
            <v>0</v>
          </cell>
          <cell r="AA93">
            <v>0</v>
          </cell>
          <cell r="AB93">
            <v>0</v>
          </cell>
          <cell r="AC93">
            <v>0</v>
          </cell>
          <cell r="AD93">
            <v>0</v>
          </cell>
          <cell r="AE93">
            <v>12020</v>
          </cell>
          <cell r="AF93">
            <v>0</v>
          </cell>
          <cell r="AG93">
            <v>54248</v>
          </cell>
        </row>
      </sheetData>
      <sheetData sheetId="13" refreshError="1">
        <row r="5">
          <cell r="A5" t="str">
            <v>BULO BULO   -   BBL (N)</v>
          </cell>
          <cell r="R5" t="str">
            <v>PATUJUSAL   -   PJS (N)</v>
          </cell>
        </row>
        <row r="6">
          <cell r="S6" t="str">
            <v>L I Q U I D O S  EN BBLS</v>
          </cell>
          <cell r="Y6" t="str">
            <v>G A S    EN    MPC</v>
          </cell>
        </row>
        <row r="7">
          <cell r="R7" t="str">
            <v>MES</v>
          </cell>
          <cell r="S7" t="str">
            <v>PRO-</v>
          </cell>
          <cell r="T7" t="str">
            <v>PET.</v>
          </cell>
          <cell r="U7" t="str">
            <v>DENS.</v>
          </cell>
          <cell r="V7" t="str">
            <v>GASO-</v>
          </cell>
          <cell r="W7" t="str">
            <v>AGUA</v>
          </cell>
          <cell r="X7" t="str">
            <v>PET.</v>
          </cell>
          <cell r="Y7" t="str">
            <v>PRO-</v>
          </cell>
          <cell r="Z7" t="str">
            <v>INYEC-</v>
          </cell>
          <cell r="AA7" t="str">
            <v xml:space="preserve">ENT. </v>
          </cell>
          <cell r="AB7" t="str">
            <v>ENT.</v>
          </cell>
          <cell r="AC7" t="str">
            <v>LICUA-</v>
          </cell>
          <cell r="AD7" t="str">
            <v>GLP</v>
          </cell>
          <cell r="AE7" t="str">
            <v>COM-</v>
          </cell>
          <cell r="AF7" t="str">
            <v>RESI-</v>
          </cell>
          <cell r="AG7" t="str">
            <v>QUEMA-</v>
          </cell>
        </row>
        <row r="8">
          <cell r="S8" t="str">
            <v>DUC.</v>
          </cell>
          <cell r="T8" t="str">
            <v>COND.</v>
          </cell>
          <cell r="U8" t="str">
            <v>(º API)</v>
          </cell>
          <cell r="V8" t="str">
            <v>LINA</v>
          </cell>
          <cell r="X8" t="str">
            <v>ENT.</v>
          </cell>
          <cell r="Y8" t="str">
            <v>DUC.</v>
          </cell>
          <cell r="Z8" t="str">
            <v>CION</v>
          </cell>
          <cell r="AA8" t="str">
            <v>GASOD.</v>
          </cell>
          <cell r="AB8" t="str">
            <v>PROC.</v>
          </cell>
          <cell r="AC8" t="str">
            <v>BLES</v>
          </cell>
          <cell r="AD8" t="str">
            <v>MC</v>
          </cell>
          <cell r="AE8" t="str">
            <v>BUST.</v>
          </cell>
          <cell r="AF8" t="str">
            <v>DUAL</v>
          </cell>
          <cell r="AG8" t="str">
            <v>DO</v>
          </cell>
        </row>
        <row r="9">
          <cell r="R9" t="str">
            <v>ENE</v>
          </cell>
          <cell r="S9">
            <v>69203</v>
          </cell>
          <cell r="T9">
            <v>69203</v>
          </cell>
          <cell r="U9">
            <v>34.6</v>
          </cell>
          <cell r="V9">
            <v>0</v>
          </cell>
          <cell r="W9">
            <v>10724</v>
          </cell>
          <cell r="X9">
            <v>68106</v>
          </cell>
          <cell r="Y9">
            <v>57471</v>
          </cell>
          <cell r="Z9">
            <v>0</v>
          </cell>
          <cell r="AA9">
            <v>0</v>
          </cell>
          <cell r="AB9">
            <v>0</v>
          </cell>
          <cell r="AC9">
            <v>0</v>
          </cell>
          <cell r="AD9">
            <v>0</v>
          </cell>
          <cell r="AE9">
            <v>784</v>
          </cell>
          <cell r="AF9">
            <v>0</v>
          </cell>
          <cell r="AG9">
            <v>56687</v>
          </cell>
        </row>
        <row r="10">
          <cell r="R10" t="str">
            <v>FEB</v>
          </cell>
          <cell r="S10">
            <v>56796</v>
          </cell>
          <cell r="T10">
            <v>56796</v>
          </cell>
          <cell r="U10">
            <v>34.6</v>
          </cell>
          <cell r="V10">
            <v>0</v>
          </cell>
          <cell r="W10">
            <v>9774</v>
          </cell>
          <cell r="X10">
            <v>56430</v>
          </cell>
          <cell r="Y10">
            <v>44028</v>
          </cell>
          <cell r="Z10">
            <v>0</v>
          </cell>
          <cell r="AA10">
            <v>0</v>
          </cell>
          <cell r="AB10">
            <v>0</v>
          </cell>
          <cell r="AC10">
            <v>0</v>
          </cell>
          <cell r="AD10">
            <v>0</v>
          </cell>
          <cell r="AE10">
            <v>684</v>
          </cell>
          <cell r="AF10">
            <v>0</v>
          </cell>
          <cell r="AG10">
            <v>43344</v>
          </cell>
        </row>
        <row r="11">
          <cell r="R11" t="str">
            <v>MAR</v>
          </cell>
          <cell r="S11">
            <v>59462</v>
          </cell>
          <cell r="T11">
            <v>59462</v>
          </cell>
          <cell r="U11">
            <v>34.551612903225802</v>
          </cell>
          <cell r="V11">
            <v>0</v>
          </cell>
          <cell r="W11">
            <v>11574</v>
          </cell>
          <cell r="X11">
            <v>63371</v>
          </cell>
          <cell r="Y11">
            <v>45424</v>
          </cell>
          <cell r="Z11">
            <v>0</v>
          </cell>
          <cell r="AA11">
            <v>0</v>
          </cell>
          <cell r="AB11">
            <v>0</v>
          </cell>
          <cell r="AC11">
            <v>0</v>
          </cell>
          <cell r="AD11">
            <v>0</v>
          </cell>
          <cell r="AE11">
            <v>775</v>
          </cell>
          <cell r="AF11">
            <v>0</v>
          </cell>
          <cell r="AG11">
            <v>44649</v>
          </cell>
        </row>
        <row r="12">
          <cell r="R12" t="str">
            <v>ABR</v>
          </cell>
          <cell r="S12">
            <v>54584</v>
          </cell>
          <cell r="T12">
            <v>54584</v>
          </cell>
          <cell r="U12">
            <v>34.299999999999997</v>
          </cell>
          <cell r="V12">
            <v>0</v>
          </cell>
          <cell r="W12">
            <v>11096</v>
          </cell>
          <cell r="X12">
            <v>52939</v>
          </cell>
          <cell r="Y12">
            <v>37352</v>
          </cell>
          <cell r="Z12">
            <v>0</v>
          </cell>
          <cell r="AA12">
            <v>0</v>
          </cell>
          <cell r="AB12">
            <v>0</v>
          </cell>
          <cell r="AC12">
            <v>0</v>
          </cell>
          <cell r="AD12">
            <v>0</v>
          </cell>
          <cell r="AE12">
            <v>830</v>
          </cell>
          <cell r="AF12">
            <v>0</v>
          </cell>
          <cell r="AG12">
            <v>36522</v>
          </cell>
        </row>
        <row r="13">
          <cell r="R13" t="str">
            <v>MAY</v>
          </cell>
          <cell r="S13">
            <v>53111</v>
          </cell>
          <cell r="T13">
            <v>53111</v>
          </cell>
          <cell r="U13">
            <v>34.4</v>
          </cell>
          <cell r="V13">
            <v>0</v>
          </cell>
          <cell r="W13">
            <v>12225</v>
          </cell>
          <cell r="X13">
            <v>54845</v>
          </cell>
          <cell r="Y13">
            <v>32470</v>
          </cell>
          <cell r="Z13">
            <v>0</v>
          </cell>
          <cell r="AA13">
            <v>0</v>
          </cell>
          <cell r="AB13">
            <v>0</v>
          </cell>
          <cell r="AC13">
            <v>0</v>
          </cell>
          <cell r="AD13">
            <v>0</v>
          </cell>
          <cell r="AE13">
            <v>1460</v>
          </cell>
          <cell r="AF13">
            <v>0</v>
          </cell>
          <cell r="AG13">
            <v>31010</v>
          </cell>
        </row>
        <row r="14">
          <cell r="R14" t="str">
            <v>JUN</v>
          </cell>
          <cell r="S14">
            <v>47763</v>
          </cell>
          <cell r="T14">
            <v>47763</v>
          </cell>
          <cell r="U14">
            <v>34.5</v>
          </cell>
          <cell r="V14">
            <v>0</v>
          </cell>
          <cell r="W14">
            <v>12792</v>
          </cell>
          <cell r="X14">
            <v>44033</v>
          </cell>
          <cell r="Y14">
            <v>27080</v>
          </cell>
          <cell r="Z14">
            <v>0</v>
          </cell>
          <cell r="AA14">
            <v>0</v>
          </cell>
          <cell r="AB14">
            <v>0</v>
          </cell>
          <cell r="AC14">
            <v>0</v>
          </cell>
          <cell r="AD14">
            <v>0</v>
          </cell>
          <cell r="AE14">
            <v>1500</v>
          </cell>
          <cell r="AF14">
            <v>0</v>
          </cell>
          <cell r="AG14">
            <v>25580</v>
          </cell>
        </row>
        <row r="15">
          <cell r="R15" t="str">
            <v>JUL</v>
          </cell>
          <cell r="S15">
            <v>47450</v>
          </cell>
          <cell r="T15">
            <v>47450</v>
          </cell>
          <cell r="U15">
            <v>34.6</v>
          </cell>
          <cell r="V15">
            <v>0</v>
          </cell>
          <cell r="W15">
            <v>13592</v>
          </cell>
          <cell r="X15">
            <v>46844</v>
          </cell>
          <cell r="Y15">
            <v>25371</v>
          </cell>
          <cell r="Z15">
            <v>0</v>
          </cell>
          <cell r="AA15">
            <v>0</v>
          </cell>
          <cell r="AB15">
            <v>0</v>
          </cell>
          <cell r="AC15">
            <v>0</v>
          </cell>
          <cell r="AD15">
            <v>0</v>
          </cell>
          <cell r="AE15">
            <v>1550</v>
          </cell>
          <cell r="AF15">
            <v>0</v>
          </cell>
          <cell r="AG15">
            <v>23821</v>
          </cell>
        </row>
        <row r="16">
          <cell r="R16" t="str">
            <v>AGO</v>
          </cell>
          <cell r="S16">
            <v>46763</v>
          </cell>
          <cell r="T16">
            <v>46763</v>
          </cell>
          <cell r="U16">
            <v>34.6</v>
          </cell>
          <cell r="V16">
            <v>0</v>
          </cell>
          <cell r="W16">
            <v>14388</v>
          </cell>
          <cell r="X16">
            <v>50531</v>
          </cell>
          <cell r="Y16">
            <v>22839</v>
          </cell>
          <cell r="Z16">
            <v>0</v>
          </cell>
          <cell r="AA16">
            <v>0</v>
          </cell>
          <cell r="AB16">
            <v>0</v>
          </cell>
          <cell r="AC16">
            <v>0</v>
          </cell>
          <cell r="AD16">
            <v>0</v>
          </cell>
          <cell r="AE16">
            <v>1550</v>
          </cell>
          <cell r="AF16">
            <v>0</v>
          </cell>
          <cell r="AG16">
            <v>21289</v>
          </cell>
        </row>
        <row r="17">
          <cell r="R17" t="str">
            <v>SEP</v>
          </cell>
          <cell r="S17">
            <v>64766</v>
          </cell>
          <cell r="T17">
            <v>64766</v>
          </cell>
          <cell r="U17">
            <v>34.5</v>
          </cell>
          <cell r="V17">
            <v>0</v>
          </cell>
          <cell r="W17">
            <v>14154</v>
          </cell>
          <cell r="X17">
            <v>60237</v>
          </cell>
          <cell r="Y17">
            <v>28609</v>
          </cell>
          <cell r="Z17">
            <v>0</v>
          </cell>
          <cell r="AA17">
            <v>0</v>
          </cell>
          <cell r="AB17">
            <v>0</v>
          </cell>
          <cell r="AC17">
            <v>0</v>
          </cell>
          <cell r="AD17">
            <v>0</v>
          </cell>
          <cell r="AE17">
            <v>1500</v>
          </cell>
          <cell r="AF17">
            <v>0</v>
          </cell>
          <cell r="AG17">
            <v>27109</v>
          </cell>
        </row>
        <row r="18">
          <cell r="R18" t="str">
            <v>OCT</v>
          </cell>
          <cell r="S18">
            <v>73170</v>
          </cell>
          <cell r="T18">
            <v>73170</v>
          </cell>
          <cell r="U18">
            <v>34.5</v>
          </cell>
          <cell r="V18">
            <v>0</v>
          </cell>
          <cell r="W18">
            <v>18240</v>
          </cell>
          <cell r="X18">
            <v>71101</v>
          </cell>
          <cell r="Y18">
            <v>39087</v>
          </cell>
          <cell r="Z18">
            <v>0</v>
          </cell>
          <cell r="AA18">
            <v>0</v>
          </cell>
          <cell r="AB18">
            <v>0</v>
          </cell>
          <cell r="AC18">
            <v>0</v>
          </cell>
          <cell r="AD18">
            <v>0</v>
          </cell>
          <cell r="AE18">
            <v>1550</v>
          </cell>
          <cell r="AF18">
            <v>0</v>
          </cell>
          <cell r="AG18">
            <v>37537</v>
          </cell>
        </row>
        <row r="19">
          <cell r="R19" t="str">
            <v>NOV</v>
          </cell>
          <cell r="S19">
            <v>72008</v>
          </cell>
          <cell r="T19">
            <v>72008</v>
          </cell>
          <cell r="U19">
            <v>34.299999999999997</v>
          </cell>
          <cell r="V19">
            <v>0</v>
          </cell>
          <cell r="W19">
            <v>58.1</v>
          </cell>
          <cell r="X19">
            <v>78514</v>
          </cell>
          <cell r="Y19">
            <v>41661</v>
          </cell>
          <cell r="Z19">
            <v>0</v>
          </cell>
          <cell r="AA19">
            <v>0</v>
          </cell>
          <cell r="AB19">
            <v>0</v>
          </cell>
          <cell r="AC19">
            <v>0</v>
          </cell>
          <cell r="AD19">
            <v>0</v>
          </cell>
          <cell r="AE19">
            <v>1750</v>
          </cell>
          <cell r="AF19">
            <v>0</v>
          </cell>
          <cell r="AG19">
            <v>39911</v>
          </cell>
        </row>
        <row r="20">
          <cell r="R20" t="str">
            <v>DIC</v>
          </cell>
          <cell r="S20">
            <v>0</v>
          </cell>
          <cell r="T20">
            <v>0</v>
          </cell>
          <cell r="U20">
            <v>0</v>
          </cell>
          <cell r="V20">
            <v>0</v>
          </cell>
          <cell r="W20">
            <v>0</v>
          </cell>
          <cell r="X20">
            <v>0</v>
          </cell>
          <cell r="Y20">
            <v>41661</v>
          </cell>
          <cell r="Z20">
            <v>0</v>
          </cell>
          <cell r="AA20">
            <v>0</v>
          </cell>
          <cell r="AB20">
            <v>0</v>
          </cell>
          <cell r="AC20">
            <v>0</v>
          </cell>
          <cell r="AD20">
            <v>0</v>
          </cell>
          <cell r="AE20">
            <v>1750</v>
          </cell>
          <cell r="AF20">
            <v>0</v>
          </cell>
          <cell r="AG20">
            <v>39911</v>
          </cell>
        </row>
        <row r="21">
          <cell r="R21" t="str">
            <v>TOTAL</v>
          </cell>
          <cell r="S21">
            <v>645076</v>
          </cell>
          <cell r="T21">
            <v>645076</v>
          </cell>
          <cell r="U21">
            <v>31.620967741935488</v>
          </cell>
          <cell r="V21">
            <v>0</v>
          </cell>
          <cell r="W21">
            <v>128617.1</v>
          </cell>
          <cell r="X21">
            <v>646951</v>
          </cell>
          <cell r="Y21">
            <v>443053</v>
          </cell>
          <cell r="Z21">
            <v>0</v>
          </cell>
          <cell r="AA21">
            <v>0</v>
          </cell>
          <cell r="AB21">
            <v>0</v>
          </cell>
          <cell r="AC21">
            <v>0</v>
          </cell>
          <cell r="AD21">
            <v>0</v>
          </cell>
          <cell r="AE21">
            <v>15683</v>
          </cell>
          <cell r="AF21">
            <v>0</v>
          </cell>
          <cell r="AG21">
            <v>427370</v>
          </cell>
        </row>
        <row r="23">
          <cell r="R23" t="str">
            <v>SAN  ROQUE   -   SNQ (N)</v>
          </cell>
        </row>
        <row r="24">
          <cell r="S24" t="str">
            <v>L I Q U I D O S  EN BBLS</v>
          </cell>
          <cell r="Y24" t="str">
            <v>G A S    EN    MPC</v>
          </cell>
        </row>
        <row r="25">
          <cell r="R25" t="str">
            <v>MES</v>
          </cell>
          <cell r="S25" t="str">
            <v>PRO-</v>
          </cell>
          <cell r="T25" t="str">
            <v>PET.</v>
          </cell>
          <cell r="U25" t="str">
            <v>DENS.</v>
          </cell>
          <cell r="V25" t="str">
            <v>GASO-</v>
          </cell>
          <cell r="W25" t="str">
            <v>AGUA</v>
          </cell>
          <cell r="X25" t="str">
            <v>PET.</v>
          </cell>
          <cell r="Y25" t="str">
            <v>PRO-</v>
          </cell>
          <cell r="Z25" t="str">
            <v>INYEC-</v>
          </cell>
          <cell r="AA25" t="str">
            <v xml:space="preserve">ENT. </v>
          </cell>
          <cell r="AB25" t="str">
            <v>ENT.</v>
          </cell>
          <cell r="AC25" t="str">
            <v>LICUA-</v>
          </cell>
          <cell r="AD25" t="str">
            <v>GLP</v>
          </cell>
          <cell r="AE25" t="str">
            <v>COM-</v>
          </cell>
          <cell r="AF25" t="str">
            <v>RESI-</v>
          </cell>
          <cell r="AG25" t="str">
            <v>QUEMA-</v>
          </cell>
        </row>
        <row r="26">
          <cell r="S26" t="str">
            <v>DUC.</v>
          </cell>
          <cell r="T26" t="str">
            <v>COND.</v>
          </cell>
          <cell r="U26" t="str">
            <v>(º API)</v>
          </cell>
          <cell r="V26" t="str">
            <v>LINA</v>
          </cell>
          <cell r="X26" t="str">
            <v>ENT.</v>
          </cell>
          <cell r="Y26" t="str">
            <v>DUC.</v>
          </cell>
          <cell r="Z26" t="str">
            <v>CION</v>
          </cell>
          <cell r="AA26" t="str">
            <v>GASOD.</v>
          </cell>
          <cell r="AB26" t="str">
            <v>PROC.</v>
          </cell>
          <cell r="AC26" t="str">
            <v>BLES</v>
          </cell>
          <cell r="AD26" t="str">
            <v>MC</v>
          </cell>
          <cell r="AE26" t="str">
            <v>BUST.</v>
          </cell>
          <cell r="AF26" t="str">
            <v>DUAL</v>
          </cell>
          <cell r="AG26" t="str">
            <v>DO</v>
          </cell>
        </row>
        <row r="27">
          <cell r="R27" t="str">
            <v>ENE</v>
          </cell>
          <cell r="S27">
            <v>17023</v>
          </cell>
          <cell r="T27">
            <v>15151</v>
          </cell>
          <cell r="U27">
            <v>67.599999999999994</v>
          </cell>
          <cell r="V27">
            <v>1872</v>
          </cell>
          <cell r="W27">
            <v>1251</v>
          </cell>
          <cell r="X27">
            <v>18963</v>
          </cell>
          <cell r="Y27">
            <v>641915.00000000012</v>
          </cell>
          <cell r="Z27">
            <v>0</v>
          </cell>
          <cell r="AA27">
            <v>633756.80000000005</v>
          </cell>
          <cell r="AB27">
            <v>0</v>
          </cell>
          <cell r="AC27">
            <v>2195.1</v>
          </cell>
          <cell r="AD27">
            <v>0</v>
          </cell>
          <cell r="AE27">
            <v>3321.8</v>
          </cell>
          <cell r="AF27">
            <v>0</v>
          </cell>
          <cell r="AG27">
            <v>2641.3</v>
          </cell>
        </row>
        <row r="28">
          <cell r="R28" t="str">
            <v>FEB</v>
          </cell>
          <cell r="S28">
            <v>16879</v>
          </cell>
          <cell r="T28">
            <v>14252</v>
          </cell>
          <cell r="U28">
            <v>69.3</v>
          </cell>
          <cell r="V28">
            <v>2627</v>
          </cell>
          <cell r="W28">
            <v>1871</v>
          </cell>
          <cell r="X28">
            <v>14555</v>
          </cell>
          <cell r="Y28">
            <v>660472</v>
          </cell>
          <cell r="Z28">
            <v>0</v>
          </cell>
          <cell r="AA28">
            <v>645572</v>
          </cell>
          <cell r="AB28">
            <v>0</v>
          </cell>
          <cell r="AC28">
            <v>6134</v>
          </cell>
          <cell r="AD28">
            <v>0</v>
          </cell>
          <cell r="AE28">
            <v>7187</v>
          </cell>
          <cell r="AF28">
            <v>0</v>
          </cell>
          <cell r="AG28">
            <v>1579</v>
          </cell>
        </row>
        <row r="29">
          <cell r="R29" t="str">
            <v>MAR</v>
          </cell>
          <cell r="S29">
            <v>18909</v>
          </cell>
          <cell r="T29">
            <v>16483</v>
          </cell>
          <cell r="U29">
            <v>69.7</v>
          </cell>
          <cell r="V29">
            <v>2426</v>
          </cell>
          <cell r="W29">
            <v>2186</v>
          </cell>
          <cell r="X29">
            <v>19651</v>
          </cell>
          <cell r="Y29">
            <v>790841</v>
          </cell>
          <cell r="Z29">
            <v>0</v>
          </cell>
          <cell r="AA29">
            <v>773054</v>
          </cell>
          <cell r="AB29">
            <v>0</v>
          </cell>
          <cell r="AC29">
            <v>3857</v>
          </cell>
          <cell r="AD29">
            <v>0</v>
          </cell>
          <cell r="AE29">
            <v>5118</v>
          </cell>
          <cell r="AF29">
            <v>0</v>
          </cell>
          <cell r="AG29">
            <v>8812</v>
          </cell>
        </row>
        <row r="30">
          <cell r="R30" t="str">
            <v>ABR</v>
          </cell>
          <cell r="S30">
            <v>16337</v>
          </cell>
          <cell r="T30">
            <v>14052</v>
          </cell>
          <cell r="U30">
            <v>69.7</v>
          </cell>
          <cell r="V30">
            <v>2285</v>
          </cell>
          <cell r="W30">
            <v>1815</v>
          </cell>
          <cell r="X30">
            <v>16949</v>
          </cell>
          <cell r="Y30">
            <v>585418</v>
          </cell>
          <cell r="Z30">
            <v>0</v>
          </cell>
          <cell r="AA30">
            <v>574476</v>
          </cell>
          <cell r="AB30">
            <v>0</v>
          </cell>
          <cell r="AC30">
            <v>4717</v>
          </cell>
          <cell r="AD30">
            <v>0</v>
          </cell>
          <cell r="AE30">
            <v>4225</v>
          </cell>
          <cell r="AF30">
            <v>0</v>
          </cell>
          <cell r="AG30">
            <v>2000</v>
          </cell>
        </row>
        <row r="31">
          <cell r="R31" t="str">
            <v>MAY</v>
          </cell>
          <cell r="S31">
            <v>18524</v>
          </cell>
          <cell r="T31">
            <v>15906</v>
          </cell>
          <cell r="U31">
            <v>70.900000000000006</v>
          </cell>
          <cell r="V31">
            <v>2618</v>
          </cell>
          <cell r="W31">
            <v>2088</v>
          </cell>
          <cell r="X31">
            <v>16910</v>
          </cell>
          <cell r="Y31">
            <v>722309</v>
          </cell>
          <cell r="Z31">
            <v>0</v>
          </cell>
          <cell r="AA31">
            <v>694463</v>
          </cell>
          <cell r="AB31">
            <v>0</v>
          </cell>
          <cell r="AC31">
            <v>5345</v>
          </cell>
          <cell r="AD31">
            <v>0</v>
          </cell>
          <cell r="AE31">
            <v>5831</v>
          </cell>
          <cell r="AF31">
            <v>0</v>
          </cell>
          <cell r="AG31">
            <v>16670</v>
          </cell>
        </row>
        <row r="32">
          <cell r="R32" t="str">
            <v>JUN</v>
          </cell>
          <cell r="S32">
            <v>18861</v>
          </cell>
          <cell r="T32">
            <v>15934</v>
          </cell>
          <cell r="U32">
            <v>71.900000000000006</v>
          </cell>
          <cell r="V32">
            <v>2927</v>
          </cell>
          <cell r="W32">
            <v>2255</v>
          </cell>
          <cell r="X32">
            <v>19925</v>
          </cell>
          <cell r="Y32">
            <v>760796</v>
          </cell>
          <cell r="Z32">
            <v>0</v>
          </cell>
          <cell r="AA32">
            <v>742365</v>
          </cell>
          <cell r="AB32">
            <v>0</v>
          </cell>
          <cell r="AC32">
            <v>4070</v>
          </cell>
          <cell r="AD32">
            <v>0</v>
          </cell>
          <cell r="AE32">
            <v>6489</v>
          </cell>
          <cell r="AF32">
            <v>0</v>
          </cell>
          <cell r="AG32">
            <v>7872</v>
          </cell>
        </row>
        <row r="33">
          <cell r="R33" t="str">
            <v>JUL</v>
          </cell>
          <cell r="S33">
            <v>20231</v>
          </cell>
          <cell r="T33">
            <v>16906</v>
          </cell>
          <cell r="U33">
            <v>72.3</v>
          </cell>
          <cell r="V33">
            <v>3325</v>
          </cell>
          <cell r="W33">
            <v>2331</v>
          </cell>
          <cell r="X33">
            <v>18000</v>
          </cell>
          <cell r="Y33">
            <v>827568</v>
          </cell>
          <cell r="Z33">
            <v>0</v>
          </cell>
          <cell r="AA33">
            <v>818352</v>
          </cell>
          <cell r="AB33">
            <v>0</v>
          </cell>
          <cell r="AC33">
            <v>3078</v>
          </cell>
          <cell r="AD33">
            <v>0</v>
          </cell>
          <cell r="AE33">
            <v>6138</v>
          </cell>
          <cell r="AF33">
            <v>0</v>
          </cell>
          <cell r="AG33">
            <v>0</v>
          </cell>
        </row>
        <row r="34">
          <cell r="R34" t="str">
            <v>AGO</v>
          </cell>
          <cell r="S34">
            <v>20521</v>
          </cell>
          <cell r="T34">
            <v>16973</v>
          </cell>
          <cell r="U34">
            <v>72.099999999999994</v>
          </cell>
          <cell r="V34">
            <v>3548</v>
          </cell>
          <cell r="W34">
            <v>2576</v>
          </cell>
          <cell r="X34">
            <v>20394</v>
          </cell>
          <cell r="Y34">
            <v>865266</v>
          </cell>
          <cell r="Z34">
            <v>0</v>
          </cell>
          <cell r="AA34">
            <v>847350</v>
          </cell>
          <cell r="AB34">
            <v>0</v>
          </cell>
          <cell r="AC34">
            <v>4933</v>
          </cell>
          <cell r="AD34">
            <v>0</v>
          </cell>
          <cell r="AE34">
            <v>6162</v>
          </cell>
          <cell r="AF34">
            <v>0</v>
          </cell>
          <cell r="AG34">
            <v>6821</v>
          </cell>
        </row>
        <row r="35">
          <cell r="R35" t="str">
            <v>SEP</v>
          </cell>
          <cell r="S35">
            <v>19059</v>
          </cell>
          <cell r="T35">
            <v>15525</v>
          </cell>
          <cell r="U35">
            <v>70.2</v>
          </cell>
          <cell r="V35">
            <v>3534</v>
          </cell>
          <cell r="W35">
            <v>2664</v>
          </cell>
          <cell r="X35">
            <v>20871</v>
          </cell>
          <cell r="Y35">
            <v>828320</v>
          </cell>
          <cell r="Z35">
            <v>0</v>
          </cell>
          <cell r="AA35">
            <v>803639</v>
          </cell>
          <cell r="AB35">
            <v>0</v>
          </cell>
          <cell r="AC35">
            <v>4912</v>
          </cell>
          <cell r="AD35">
            <v>0</v>
          </cell>
          <cell r="AE35">
            <v>4216</v>
          </cell>
          <cell r="AF35">
            <v>0</v>
          </cell>
          <cell r="AG35">
            <v>15553</v>
          </cell>
        </row>
        <row r="36">
          <cell r="R36" t="str">
            <v>OCT</v>
          </cell>
          <cell r="S36">
            <v>17493</v>
          </cell>
          <cell r="T36">
            <v>14931</v>
          </cell>
          <cell r="U36">
            <v>68.900000000000006</v>
          </cell>
          <cell r="V36">
            <v>2562</v>
          </cell>
          <cell r="W36">
            <v>3857</v>
          </cell>
          <cell r="X36">
            <v>17728</v>
          </cell>
          <cell r="Y36">
            <v>789636</v>
          </cell>
          <cell r="Z36">
            <v>0</v>
          </cell>
          <cell r="AA36">
            <v>780975</v>
          </cell>
          <cell r="AB36">
            <v>0</v>
          </cell>
          <cell r="AC36">
            <v>3936</v>
          </cell>
          <cell r="AD36">
            <v>0</v>
          </cell>
          <cell r="AE36">
            <v>4342</v>
          </cell>
          <cell r="AF36">
            <v>0</v>
          </cell>
          <cell r="AG36">
            <v>383</v>
          </cell>
        </row>
        <row r="37">
          <cell r="R37" t="str">
            <v>NOV</v>
          </cell>
          <cell r="S37">
            <v>15886</v>
          </cell>
          <cell r="T37">
            <v>13171</v>
          </cell>
          <cell r="U37">
            <v>69.099999999999994</v>
          </cell>
          <cell r="V37">
            <v>2715</v>
          </cell>
          <cell r="W37">
            <v>4085</v>
          </cell>
          <cell r="X37">
            <v>16279</v>
          </cell>
          <cell r="Y37">
            <v>675136</v>
          </cell>
          <cell r="Z37">
            <v>0</v>
          </cell>
          <cell r="AA37">
            <v>592278</v>
          </cell>
          <cell r="AB37">
            <v>0</v>
          </cell>
          <cell r="AC37">
            <v>4454</v>
          </cell>
          <cell r="AD37">
            <v>0</v>
          </cell>
          <cell r="AE37">
            <v>5613</v>
          </cell>
          <cell r="AF37">
            <v>0</v>
          </cell>
          <cell r="AG37">
            <v>72791</v>
          </cell>
        </row>
        <row r="38">
          <cell r="R38" t="str">
            <v>DIC</v>
          </cell>
          <cell r="S38">
            <v>0</v>
          </cell>
          <cell r="T38">
            <v>0</v>
          </cell>
          <cell r="U38">
            <v>0</v>
          </cell>
          <cell r="V38">
            <v>0</v>
          </cell>
          <cell r="W38">
            <v>0</v>
          </cell>
          <cell r="X38">
            <v>0</v>
          </cell>
          <cell r="Y38">
            <v>675136</v>
          </cell>
          <cell r="Z38">
            <v>0</v>
          </cell>
          <cell r="AA38">
            <v>592278</v>
          </cell>
          <cell r="AB38">
            <v>0</v>
          </cell>
          <cell r="AC38">
            <v>4454</v>
          </cell>
          <cell r="AD38">
            <v>0</v>
          </cell>
          <cell r="AE38">
            <v>5613</v>
          </cell>
          <cell r="AF38">
            <v>0</v>
          </cell>
          <cell r="AG38">
            <v>72791</v>
          </cell>
        </row>
        <row r="39">
          <cell r="R39" t="str">
            <v>TOTAL</v>
          </cell>
          <cell r="S39">
            <v>199723</v>
          </cell>
          <cell r="T39">
            <v>169284</v>
          </cell>
          <cell r="U39">
            <v>64.308333333333323</v>
          </cell>
          <cell r="V39">
            <v>30439</v>
          </cell>
          <cell r="W39">
            <v>26979</v>
          </cell>
          <cell r="X39">
            <v>200225</v>
          </cell>
          <cell r="Y39">
            <v>8822813</v>
          </cell>
          <cell r="Z39">
            <v>0</v>
          </cell>
          <cell r="AA39">
            <v>8498558.8000000007</v>
          </cell>
          <cell r="AB39">
            <v>0</v>
          </cell>
          <cell r="AC39">
            <v>52085.1</v>
          </cell>
          <cell r="AD39">
            <v>0</v>
          </cell>
          <cell r="AE39">
            <v>64255.8</v>
          </cell>
          <cell r="AF39">
            <v>0</v>
          </cell>
          <cell r="AG39">
            <v>207913.3</v>
          </cell>
        </row>
        <row r="41">
          <cell r="R41" t="str">
            <v>SAN ROQUE   -   PLANTA</v>
          </cell>
        </row>
        <row r="42">
          <cell r="S42" t="str">
            <v>L I Q U I D O S  EN BBLS</v>
          </cell>
          <cell r="Y42" t="str">
            <v>G A S    EN    MPC</v>
          </cell>
        </row>
        <row r="43">
          <cell r="R43" t="str">
            <v>MES</v>
          </cell>
          <cell r="S43" t="str">
            <v>PRO-</v>
          </cell>
          <cell r="T43" t="str">
            <v>PET.</v>
          </cell>
          <cell r="U43" t="str">
            <v>DENS.</v>
          </cell>
          <cell r="V43" t="str">
            <v>GASO-</v>
          </cell>
          <cell r="W43" t="str">
            <v>AGUA</v>
          </cell>
          <cell r="X43" t="str">
            <v>PET.</v>
          </cell>
          <cell r="Y43" t="str">
            <v>PRO-</v>
          </cell>
          <cell r="Z43" t="str">
            <v>INYEC-</v>
          </cell>
          <cell r="AA43" t="str">
            <v xml:space="preserve">ENT. </v>
          </cell>
          <cell r="AB43" t="str">
            <v>ENT.</v>
          </cell>
          <cell r="AC43" t="str">
            <v>LICUA-</v>
          </cell>
          <cell r="AD43" t="str">
            <v>GLP</v>
          </cell>
          <cell r="AE43" t="str">
            <v>COM-</v>
          </cell>
          <cell r="AF43" t="str">
            <v>RESI-</v>
          </cell>
          <cell r="AG43" t="str">
            <v>QUEMA-</v>
          </cell>
        </row>
        <row r="44">
          <cell r="S44" t="str">
            <v>DUC.</v>
          </cell>
          <cell r="T44" t="str">
            <v>COND.</v>
          </cell>
          <cell r="U44" t="str">
            <v>(º API)</v>
          </cell>
          <cell r="V44" t="str">
            <v>LINA</v>
          </cell>
          <cell r="X44" t="str">
            <v>ENT.</v>
          </cell>
          <cell r="Y44" t="str">
            <v>DUC.</v>
          </cell>
          <cell r="Z44" t="str">
            <v>CION</v>
          </cell>
          <cell r="AA44" t="str">
            <v>GASOD.</v>
          </cell>
          <cell r="AB44" t="str">
            <v>PROC.</v>
          </cell>
          <cell r="AC44" t="str">
            <v>BLES</v>
          </cell>
          <cell r="AD44" t="str">
            <v>MC</v>
          </cell>
          <cell r="AE44" t="str">
            <v>BUST.</v>
          </cell>
          <cell r="AF44" t="str">
            <v>DUAL</v>
          </cell>
          <cell r="AG44" t="str">
            <v>DO</v>
          </cell>
        </row>
        <row r="45">
          <cell r="R45" t="str">
            <v>ENE</v>
          </cell>
          <cell r="S45">
            <v>1872</v>
          </cell>
          <cell r="T45">
            <v>0</v>
          </cell>
          <cell r="U45">
            <v>0</v>
          </cell>
          <cell r="V45">
            <v>1872</v>
          </cell>
          <cell r="W45">
            <v>0</v>
          </cell>
          <cell r="X45">
            <v>0</v>
          </cell>
          <cell r="Y45">
            <v>0</v>
          </cell>
          <cell r="Z45">
            <v>0</v>
          </cell>
          <cell r="AA45">
            <v>0</v>
          </cell>
          <cell r="AB45" t="str">
            <v xml:space="preserve"> </v>
          </cell>
          <cell r="AC45">
            <v>0</v>
          </cell>
          <cell r="AD45">
            <v>0</v>
          </cell>
          <cell r="AE45">
            <v>0</v>
          </cell>
          <cell r="AF45">
            <v>0</v>
          </cell>
          <cell r="AG45">
            <v>0</v>
          </cell>
        </row>
        <row r="46">
          <cell r="R46" t="str">
            <v>FEB</v>
          </cell>
          <cell r="S46">
            <v>2627</v>
          </cell>
          <cell r="T46">
            <v>0</v>
          </cell>
          <cell r="U46">
            <v>0</v>
          </cell>
          <cell r="V46">
            <v>2627</v>
          </cell>
          <cell r="W46">
            <v>0</v>
          </cell>
          <cell r="X46">
            <v>0</v>
          </cell>
          <cell r="Y46">
            <v>0</v>
          </cell>
          <cell r="Z46">
            <v>0</v>
          </cell>
          <cell r="AA46">
            <v>0</v>
          </cell>
          <cell r="AB46">
            <v>659552</v>
          </cell>
          <cell r="AC46">
            <v>0</v>
          </cell>
          <cell r="AD46">
            <v>0</v>
          </cell>
          <cell r="AE46">
            <v>0</v>
          </cell>
          <cell r="AF46">
            <v>0</v>
          </cell>
          <cell r="AG46">
            <v>0</v>
          </cell>
        </row>
        <row r="47">
          <cell r="R47" t="str">
            <v>MAR</v>
          </cell>
          <cell r="S47">
            <v>2426</v>
          </cell>
          <cell r="T47">
            <v>0</v>
          </cell>
          <cell r="U47">
            <v>0</v>
          </cell>
          <cell r="V47">
            <v>2426</v>
          </cell>
          <cell r="W47">
            <v>0</v>
          </cell>
          <cell r="X47">
            <v>0</v>
          </cell>
          <cell r="Y47">
            <v>0</v>
          </cell>
          <cell r="Z47">
            <v>0</v>
          </cell>
          <cell r="AA47">
            <v>0</v>
          </cell>
          <cell r="AB47" t="str">
            <v xml:space="preserve"> </v>
          </cell>
          <cell r="AC47">
            <v>0</v>
          </cell>
          <cell r="AD47">
            <v>0</v>
          </cell>
          <cell r="AE47">
            <v>0</v>
          </cell>
          <cell r="AF47">
            <v>0</v>
          </cell>
          <cell r="AG47">
            <v>0</v>
          </cell>
        </row>
        <row r="48">
          <cell r="R48" t="str">
            <v>ABR</v>
          </cell>
          <cell r="S48">
            <v>2285</v>
          </cell>
          <cell r="T48">
            <v>0</v>
          </cell>
          <cell r="U48">
            <v>0</v>
          </cell>
          <cell r="V48">
            <v>2285</v>
          </cell>
          <cell r="W48">
            <v>0</v>
          </cell>
          <cell r="X48">
            <v>0</v>
          </cell>
          <cell r="Y48">
            <v>0</v>
          </cell>
          <cell r="Z48">
            <v>0</v>
          </cell>
          <cell r="AA48">
            <v>0</v>
          </cell>
          <cell r="AB48" t="str">
            <v xml:space="preserve"> </v>
          </cell>
          <cell r="AC48">
            <v>0</v>
          </cell>
          <cell r="AD48">
            <v>0</v>
          </cell>
          <cell r="AE48">
            <v>0</v>
          </cell>
          <cell r="AF48">
            <v>0</v>
          </cell>
          <cell r="AG48">
            <v>0</v>
          </cell>
        </row>
        <row r="49">
          <cell r="R49" t="str">
            <v>MAY</v>
          </cell>
          <cell r="S49">
            <v>2618</v>
          </cell>
          <cell r="T49">
            <v>0</v>
          </cell>
          <cell r="U49">
            <v>0</v>
          </cell>
          <cell r="V49">
            <v>2618</v>
          </cell>
          <cell r="W49">
            <v>0</v>
          </cell>
          <cell r="X49">
            <v>0</v>
          </cell>
          <cell r="Y49">
            <v>0</v>
          </cell>
          <cell r="Z49">
            <v>0</v>
          </cell>
          <cell r="AA49">
            <v>0</v>
          </cell>
          <cell r="AB49" t="str">
            <v xml:space="preserve"> </v>
          </cell>
          <cell r="AC49">
            <v>0</v>
          </cell>
          <cell r="AD49">
            <v>0</v>
          </cell>
          <cell r="AE49">
            <v>0</v>
          </cell>
          <cell r="AF49">
            <v>0</v>
          </cell>
          <cell r="AG49">
            <v>0</v>
          </cell>
        </row>
        <row r="50">
          <cell r="R50" t="str">
            <v>JUN</v>
          </cell>
          <cell r="S50">
            <v>2927</v>
          </cell>
          <cell r="T50">
            <v>0</v>
          </cell>
          <cell r="U50">
            <v>0</v>
          </cell>
          <cell r="V50">
            <v>2927</v>
          </cell>
          <cell r="W50">
            <v>0</v>
          </cell>
          <cell r="X50">
            <v>0</v>
          </cell>
          <cell r="Y50">
            <v>0</v>
          </cell>
          <cell r="Z50">
            <v>0</v>
          </cell>
          <cell r="AA50">
            <v>0</v>
          </cell>
          <cell r="AB50" t="str">
            <v xml:space="preserve"> </v>
          </cell>
          <cell r="AC50">
            <v>0</v>
          </cell>
          <cell r="AD50">
            <v>0</v>
          </cell>
          <cell r="AE50">
            <v>0</v>
          </cell>
          <cell r="AF50">
            <v>0</v>
          </cell>
          <cell r="AG50">
            <v>0</v>
          </cell>
        </row>
        <row r="51">
          <cell r="R51" t="str">
            <v>JUL</v>
          </cell>
          <cell r="S51">
            <v>3325</v>
          </cell>
          <cell r="T51">
            <v>0</v>
          </cell>
          <cell r="U51">
            <v>0</v>
          </cell>
          <cell r="V51">
            <v>3325</v>
          </cell>
          <cell r="W51">
            <v>0</v>
          </cell>
          <cell r="X51">
            <v>0</v>
          </cell>
          <cell r="Y51">
            <v>0</v>
          </cell>
          <cell r="Z51">
            <v>0</v>
          </cell>
          <cell r="AA51">
            <v>0</v>
          </cell>
          <cell r="AB51">
            <v>0</v>
          </cell>
          <cell r="AC51">
            <v>0</v>
          </cell>
          <cell r="AD51">
            <v>0</v>
          </cell>
          <cell r="AE51">
            <v>0</v>
          </cell>
          <cell r="AF51">
            <v>0</v>
          </cell>
          <cell r="AG51">
            <v>0</v>
          </cell>
        </row>
        <row r="52">
          <cell r="R52" t="str">
            <v>AGO</v>
          </cell>
          <cell r="S52">
            <v>3548</v>
          </cell>
          <cell r="T52">
            <v>0</v>
          </cell>
          <cell r="U52">
            <v>0</v>
          </cell>
          <cell r="V52">
            <v>3548</v>
          </cell>
          <cell r="W52">
            <v>0</v>
          </cell>
          <cell r="X52">
            <v>0</v>
          </cell>
          <cell r="Y52">
            <v>0</v>
          </cell>
          <cell r="Z52">
            <v>0</v>
          </cell>
          <cell r="AA52">
            <v>0</v>
          </cell>
          <cell r="AB52">
            <v>0</v>
          </cell>
          <cell r="AC52">
            <v>0</v>
          </cell>
          <cell r="AD52">
            <v>0</v>
          </cell>
          <cell r="AE52">
            <v>0</v>
          </cell>
          <cell r="AF52">
            <v>773584</v>
          </cell>
          <cell r="AG52">
            <v>0</v>
          </cell>
        </row>
        <row r="53">
          <cell r="R53" t="str">
            <v>SEP</v>
          </cell>
          <cell r="S53">
            <v>3534</v>
          </cell>
          <cell r="T53">
            <v>0</v>
          </cell>
          <cell r="U53">
            <v>0</v>
          </cell>
          <cell r="V53">
            <v>3534</v>
          </cell>
          <cell r="W53">
            <v>0</v>
          </cell>
          <cell r="X53">
            <v>0</v>
          </cell>
          <cell r="Y53">
            <v>0</v>
          </cell>
          <cell r="Z53">
            <v>0</v>
          </cell>
          <cell r="AA53">
            <v>0</v>
          </cell>
          <cell r="AB53">
            <v>0</v>
          </cell>
          <cell r="AC53">
            <v>0</v>
          </cell>
          <cell r="AD53">
            <v>0</v>
          </cell>
          <cell r="AE53">
            <v>0</v>
          </cell>
          <cell r="AF53">
            <v>773584</v>
          </cell>
          <cell r="AG53">
            <v>0</v>
          </cell>
        </row>
        <row r="54">
          <cell r="R54" t="str">
            <v>OCT</v>
          </cell>
          <cell r="S54">
            <v>2562</v>
          </cell>
          <cell r="T54">
            <v>0</v>
          </cell>
          <cell r="U54">
            <v>0</v>
          </cell>
          <cell r="V54">
            <v>2562</v>
          </cell>
          <cell r="W54">
            <v>0</v>
          </cell>
          <cell r="X54">
            <v>0</v>
          </cell>
          <cell r="Y54">
            <v>0</v>
          </cell>
          <cell r="Z54">
            <v>0</v>
          </cell>
          <cell r="AA54">
            <v>0</v>
          </cell>
          <cell r="AB54">
            <v>0</v>
          </cell>
          <cell r="AC54">
            <v>0</v>
          </cell>
          <cell r="AD54">
            <v>0</v>
          </cell>
          <cell r="AE54">
            <v>0</v>
          </cell>
          <cell r="AF54">
            <v>773584</v>
          </cell>
          <cell r="AG54">
            <v>0</v>
          </cell>
        </row>
        <row r="55">
          <cell r="R55" t="str">
            <v>NOV</v>
          </cell>
          <cell r="S55">
            <v>2715</v>
          </cell>
          <cell r="T55">
            <v>0</v>
          </cell>
          <cell r="U55">
            <v>0</v>
          </cell>
          <cell r="V55">
            <v>2715</v>
          </cell>
          <cell r="W55">
            <v>0</v>
          </cell>
          <cell r="X55">
            <v>0</v>
          </cell>
          <cell r="Y55">
            <v>0</v>
          </cell>
          <cell r="Z55">
            <v>0</v>
          </cell>
          <cell r="AA55">
            <v>0</v>
          </cell>
          <cell r="AB55">
            <v>0</v>
          </cell>
          <cell r="AC55">
            <v>0</v>
          </cell>
          <cell r="AD55">
            <v>0</v>
          </cell>
          <cell r="AE55">
            <v>0</v>
          </cell>
          <cell r="AF55">
            <v>773584</v>
          </cell>
          <cell r="AG55">
            <v>0</v>
          </cell>
        </row>
        <row r="56">
          <cell r="R56" t="str">
            <v>DIC</v>
          </cell>
          <cell r="S56">
            <v>0</v>
          </cell>
          <cell r="T56">
            <v>0</v>
          </cell>
          <cell r="U56">
            <v>0</v>
          </cell>
          <cell r="V56">
            <v>0</v>
          </cell>
          <cell r="W56">
            <v>0</v>
          </cell>
          <cell r="X56">
            <v>0</v>
          </cell>
          <cell r="Y56">
            <v>0</v>
          </cell>
          <cell r="Z56">
            <v>0</v>
          </cell>
          <cell r="AA56">
            <v>0</v>
          </cell>
          <cell r="AB56">
            <v>0</v>
          </cell>
          <cell r="AC56">
            <v>0</v>
          </cell>
          <cell r="AD56">
            <v>0</v>
          </cell>
          <cell r="AE56">
            <v>0</v>
          </cell>
          <cell r="AF56">
            <v>773584</v>
          </cell>
          <cell r="AG56">
            <v>0</v>
          </cell>
        </row>
        <row r="57">
          <cell r="R57" t="str">
            <v>TOTAL</v>
          </cell>
          <cell r="S57">
            <v>30439</v>
          </cell>
          <cell r="T57">
            <v>0</v>
          </cell>
          <cell r="U57">
            <v>0</v>
          </cell>
          <cell r="V57">
            <v>30439</v>
          </cell>
          <cell r="W57">
            <v>0</v>
          </cell>
          <cell r="X57">
            <v>0</v>
          </cell>
          <cell r="Y57">
            <v>0</v>
          </cell>
          <cell r="Z57">
            <v>0</v>
          </cell>
          <cell r="AA57">
            <v>0</v>
          </cell>
          <cell r="AB57">
            <v>659552</v>
          </cell>
          <cell r="AC57">
            <v>0</v>
          </cell>
          <cell r="AD57">
            <v>0</v>
          </cell>
          <cell r="AE57">
            <v>0</v>
          </cell>
          <cell r="AF57">
            <v>3867920</v>
          </cell>
          <cell r="AG57">
            <v>0</v>
          </cell>
        </row>
        <row r="59">
          <cell r="R59" t="str">
            <v>VUELTA GRANDE   -   VGR (E)</v>
          </cell>
        </row>
        <row r="60">
          <cell r="S60" t="str">
            <v>L I Q U I D O S  EN BBLS</v>
          </cell>
          <cell r="Y60" t="str">
            <v>G A S    EN    MPC</v>
          </cell>
        </row>
        <row r="61">
          <cell r="R61" t="str">
            <v>MES</v>
          </cell>
          <cell r="S61" t="str">
            <v>PRO-</v>
          </cell>
          <cell r="T61" t="str">
            <v>PET.</v>
          </cell>
          <cell r="U61" t="str">
            <v>DENS.</v>
          </cell>
          <cell r="V61" t="str">
            <v>GASO-</v>
          </cell>
          <cell r="W61" t="str">
            <v>AGUA</v>
          </cell>
          <cell r="X61" t="str">
            <v>PET.</v>
          </cell>
          <cell r="Y61" t="str">
            <v>PRO-</v>
          </cell>
          <cell r="Z61" t="str">
            <v>INYEC-</v>
          </cell>
          <cell r="AA61" t="str">
            <v xml:space="preserve">ENT. </v>
          </cell>
          <cell r="AB61" t="str">
            <v>ENT.</v>
          </cell>
          <cell r="AC61" t="str">
            <v>LICUA-</v>
          </cell>
          <cell r="AD61" t="str">
            <v>GLP</v>
          </cell>
          <cell r="AE61" t="str">
            <v>COM-</v>
          </cell>
          <cell r="AF61" t="str">
            <v>RESI-</v>
          </cell>
          <cell r="AG61" t="str">
            <v>QUEMA-</v>
          </cell>
        </row>
        <row r="62">
          <cell r="S62" t="str">
            <v>DUC.</v>
          </cell>
          <cell r="T62" t="str">
            <v>COND.</v>
          </cell>
          <cell r="U62" t="str">
            <v>(º API)</v>
          </cell>
          <cell r="V62" t="str">
            <v>LINA</v>
          </cell>
          <cell r="X62" t="str">
            <v>ENT.</v>
          </cell>
          <cell r="Y62" t="str">
            <v>DUC.</v>
          </cell>
          <cell r="Z62" t="str">
            <v>CION</v>
          </cell>
          <cell r="AA62" t="str">
            <v>GASOD.</v>
          </cell>
          <cell r="AB62" t="str">
            <v>PROC.</v>
          </cell>
          <cell r="AC62" t="str">
            <v>BLES</v>
          </cell>
          <cell r="AD62" t="str">
            <v>MC</v>
          </cell>
          <cell r="AE62" t="str">
            <v>BUST.</v>
          </cell>
          <cell r="AF62" t="str">
            <v>DUAL</v>
          </cell>
          <cell r="AG62" t="str">
            <v>DO</v>
          </cell>
        </row>
        <row r="63">
          <cell r="R63" t="str">
            <v>ENE</v>
          </cell>
          <cell r="S63">
            <v>71579</v>
          </cell>
          <cell r="T63">
            <v>42363</v>
          </cell>
          <cell r="U63">
            <v>67.400000000000006</v>
          </cell>
          <cell r="V63">
            <v>29216</v>
          </cell>
          <cell r="W63">
            <v>1911</v>
          </cell>
          <cell r="X63">
            <v>57000.5</v>
          </cell>
          <cell r="Y63">
            <v>2819320</v>
          </cell>
          <cell r="Z63">
            <v>2537754</v>
          </cell>
          <cell r="AA63">
            <v>0</v>
          </cell>
          <cell r="AB63">
            <v>0</v>
          </cell>
          <cell r="AC63">
            <v>141266</v>
          </cell>
          <cell r="AD63">
            <v>11560.2</v>
          </cell>
          <cell r="AE63">
            <v>107280</v>
          </cell>
          <cell r="AF63">
            <v>0</v>
          </cell>
          <cell r="AG63">
            <v>33020</v>
          </cell>
        </row>
        <row r="64">
          <cell r="R64" t="str">
            <v>FEB</v>
          </cell>
          <cell r="S64">
            <v>65056</v>
          </cell>
          <cell r="T64">
            <v>38733</v>
          </cell>
          <cell r="U64">
            <v>68</v>
          </cell>
          <cell r="V64">
            <v>26323</v>
          </cell>
          <cell r="W64">
            <v>1718</v>
          </cell>
          <cell r="X64">
            <v>35411</v>
          </cell>
          <cell r="Y64">
            <v>2537647</v>
          </cell>
          <cell r="Z64">
            <v>2258709</v>
          </cell>
          <cell r="AA64">
            <v>31873</v>
          </cell>
          <cell r="AB64">
            <v>0</v>
          </cell>
          <cell r="AC64">
            <v>125849</v>
          </cell>
          <cell r="AD64">
            <v>10296.6</v>
          </cell>
          <cell r="AE64">
            <v>95027</v>
          </cell>
          <cell r="AF64">
            <v>0</v>
          </cell>
          <cell r="AG64">
            <v>26189</v>
          </cell>
        </row>
        <row r="65">
          <cell r="R65" t="str">
            <v>MAR</v>
          </cell>
          <cell r="S65">
            <v>69216</v>
          </cell>
          <cell r="T65">
            <v>42519</v>
          </cell>
          <cell r="U65">
            <v>68.070967741935476</v>
          </cell>
          <cell r="V65">
            <v>26697</v>
          </cell>
          <cell r="W65">
            <v>1928</v>
          </cell>
          <cell r="X65">
            <v>51217</v>
          </cell>
          <cell r="Y65">
            <v>2784426</v>
          </cell>
          <cell r="Z65">
            <v>2447044</v>
          </cell>
          <cell r="AA65">
            <v>59790</v>
          </cell>
          <cell r="AB65">
            <v>0</v>
          </cell>
          <cell r="AC65">
            <v>126932</v>
          </cell>
          <cell r="AD65">
            <v>9755.5</v>
          </cell>
          <cell r="AE65">
            <v>103897</v>
          </cell>
          <cell r="AF65">
            <v>0</v>
          </cell>
          <cell r="AG65">
            <v>46763</v>
          </cell>
        </row>
        <row r="66">
          <cell r="R66" t="str">
            <v>ABR</v>
          </cell>
          <cell r="S66">
            <v>70861</v>
          </cell>
          <cell r="T66">
            <v>42374</v>
          </cell>
          <cell r="U66">
            <v>68.3</v>
          </cell>
          <cell r="V66">
            <v>28487</v>
          </cell>
          <cell r="W66">
            <v>2018</v>
          </cell>
          <cell r="X66">
            <v>41493</v>
          </cell>
          <cell r="Y66">
            <v>2650738</v>
          </cell>
          <cell r="Z66">
            <v>2054121</v>
          </cell>
          <cell r="AA66">
            <v>153998</v>
          </cell>
          <cell r="AB66">
            <v>0</v>
          </cell>
          <cell r="AC66">
            <v>128254</v>
          </cell>
          <cell r="AD66">
            <v>10296.9</v>
          </cell>
          <cell r="AE66">
            <v>96852</v>
          </cell>
          <cell r="AF66">
            <v>0</v>
          </cell>
          <cell r="AG66">
            <v>217513</v>
          </cell>
        </row>
        <row r="67">
          <cell r="R67" t="str">
            <v>MAY</v>
          </cell>
          <cell r="S67">
            <v>72399</v>
          </cell>
          <cell r="T67">
            <v>44867</v>
          </cell>
          <cell r="U67">
            <v>68.5</v>
          </cell>
          <cell r="V67">
            <v>27532</v>
          </cell>
          <cell r="W67">
            <v>2291</v>
          </cell>
          <cell r="X67">
            <v>67620</v>
          </cell>
          <cell r="Y67">
            <v>2831765</v>
          </cell>
          <cell r="Z67">
            <v>2128787</v>
          </cell>
          <cell r="AA67">
            <v>373027</v>
          </cell>
          <cell r="AB67">
            <v>0</v>
          </cell>
          <cell r="AC67">
            <v>144483</v>
          </cell>
          <cell r="AD67">
            <v>11961.9</v>
          </cell>
          <cell r="AE67">
            <v>105158</v>
          </cell>
          <cell r="AF67">
            <v>0</v>
          </cell>
          <cell r="AG67">
            <v>80310</v>
          </cell>
        </row>
        <row r="68">
          <cell r="R68" t="str">
            <v>JUN</v>
          </cell>
          <cell r="S68">
            <v>67569</v>
          </cell>
          <cell r="T68">
            <v>42123</v>
          </cell>
          <cell r="U68">
            <v>68.2</v>
          </cell>
          <cell r="V68">
            <v>25446</v>
          </cell>
          <cell r="W68">
            <v>2347</v>
          </cell>
          <cell r="X68">
            <v>49630</v>
          </cell>
          <cell r="Y68">
            <v>2745331</v>
          </cell>
          <cell r="Z68">
            <v>1868345</v>
          </cell>
          <cell r="AA68">
            <v>611595</v>
          </cell>
          <cell r="AB68">
            <v>0</v>
          </cell>
          <cell r="AC68">
            <v>136031</v>
          </cell>
          <cell r="AD68">
            <v>11456.83</v>
          </cell>
          <cell r="AE68">
            <v>98030</v>
          </cell>
          <cell r="AF68">
            <v>0</v>
          </cell>
          <cell r="AG68">
            <v>31330</v>
          </cell>
        </row>
        <row r="69">
          <cell r="R69" t="str">
            <v>JUL</v>
          </cell>
          <cell r="S69">
            <v>68062</v>
          </cell>
          <cell r="T69">
            <v>41512</v>
          </cell>
          <cell r="U69">
            <v>67.8</v>
          </cell>
          <cell r="V69">
            <v>26550</v>
          </cell>
          <cell r="W69">
            <v>2765</v>
          </cell>
          <cell r="X69">
            <v>39487</v>
          </cell>
          <cell r="Y69">
            <v>2814491</v>
          </cell>
          <cell r="Z69">
            <v>2022752</v>
          </cell>
          <cell r="AA69">
            <v>529303</v>
          </cell>
          <cell r="AB69">
            <v>0</v>
          </cell>
          <cell r="AC69">
            <v>138260</v>
          </cell>
          <cell r="AD69">
            <v>11583.3</v>
          </cell>
          <cell r="AE69">
            <v>103321</v>
          </cell>
          <cell r="AF69">
            <v>0</v>
          </cell>
          <cell r="AG69">
            <v>20855</v>
          </cell>
        </row>
        <row r="70">
          <cell r="R70" t="str">
            <v>AGO</v>
          </cell>
          <cell r="S70">
            <v>67933</v>
          </cell>
          <cell r="T70">
            <v>40844</v>
          </cell>
          <cell r="U70">
            <v>67.900000000000006</v>
          </cell>
          <cell r="V70">
            <v>27089</v>
          </cell>
          <cell r="W70">
            <v>2886</v>
          </cell>
          <cell r="X70">
            <v>42129</v>
          </cell>
          <cell r="Y70">
            <v>2829628</v>
          </cell>
          <cell r="Z70">
            <v>1916911</v>
          </cell>
          <cell r="AA70">
            <v>681484</v>
          </cell>
          <cell r="AB70">
            <v>0</v>
          </cell>
          <cell r="AC70">
            <v>130820</v>
          </cell>
          <cell r="AD70">
            <v>10893</v>
          </cell>
          <cell r="AE70">
            <v>100413</v>
          </cell>
          <cell r="AF70">
            <v>0</v>
          </cell>
          <cell r="AG70">
            <v>0</v>
          </cell>
        </row>
        <row r="71">
          <cell r="R71" t="str">
            <v>SEP</v>
          </cell>
          <cell r="S71">
            <v>64686</v>
          </cell>
          <cell r="T71">
            <v>38274</v>
          </cell>
          <cell r="U71">
            <v>67.8</v>
          </cell>
          <cell r="V71">
            <v>26412</v>
          </cell>
          <cell r="W71">
            <v>2808</v>
          </cell>
          <cell r="X71">
            <v>36732</v>
          </cell>
          <cell r="Y71">
            <v>2710942</v>
          </cell>
          <cell r="Z71">
            <v>1845809</v>
          </cell>
          <cell r="AA71">
            <v>599286</v>
          </cell>
          <cell r="AB71">
            <v>0</v>
          </cell>
          <cell r="AC71">
            <v>127507</v>
          </cell>
          <cell r="AD71">
            <v>10416</v>
          </cell>
          <cell r="AE71">
            <v>98564</v>
          </cell>
          <cell r="AF71">
            <v>0</v>
          </cell>
          <cell r="AG71">
            <v>39776</v>
          </cell>
        </row>
        <row r="72">
          <cell r="R72" t="str">
            <v>OCT</v>
          </cell>
          <cell r="S72">
            <v>65367</v>
          </cell>
          <cell r="T72">
            <v>37375</v>
          </cell>
          <cell r="U72">
            <v>67.099999999999994</v>
          </cell>
          <cell r="V72">
            <v>27992</v>
          </cell>
          <cell r="W72">
            <v>3024</v>
          </cell>
          <cell r="X72">
            <v>39834</v>
          </cell>
          <cell r="Y72">
            <v>2774676</v>
          </cell>
          <cell r="Z72">
            <v>2003707</v>
          </cell>
          <cell r="AA72">
            <v>472558</v>
          </cell>
          <cell r="AB72">
            <v>0</v>
          </cell>
          <cell r="AC72">
            <v>125757</v>
          </cell>
          <cell r="AD72">
            <v>9786.6</v>
          </cell>
          <cell r="AE72">
            <v>101290</v>
          </cell>
          <cell r="AF72">
            <v>0</v>
          </cell>
          <cell r="AG72">
            <v>71364</v>
          </cell>
        </row>
        <row r="73">
          <cell r="R73" t="str">
            <v>NOV</v>
          </cell>
          <cell r="S73">
            <v>62953</v>
          </cell>
          <cell r="T73">
            <v>36434</v>
          </cell>
          <cell r="U73">
            <v>67.3</v>
          </cell>
          <cell r="V73">
            <v>26519</v>
          </cell>
          <cell r="W73">
            <v>3207</v>
          </cell>
          <cell r="X73">
            <v>67769</v>
          </cell>
          <cell r="Y73">
            <v>2670382</v>
          </cell>
          <cell r="Z73">
            <v>2073158</v>
          </cell>
          <cell r="AA73">
            <v>299812</v>
          </cell>
          <cell r="AB73">
            <v>0</v>
          </cell>
          <cell r="AC73">
            <v>123614</v>
          </cell>
          <cell r="AD73">
            <v>9928.1</v>
          </cell>
          <cell r="AE73">
            <v>100218</v>
          </cell>
          <cell r="AF73">
            <v>0</v>
          </cell>
          <cell r="AG73">
            <v>73580</v>
          </cell>
        </row>
        <row r="74">
          <cell r="R74" t="str">
            <v>DIC</v>
          </cell>
          <cell r="S74">
            <v>0</v>
          </cell>
          <cell r="T74">
            <v>0</v>
          </cell>
          <cell r="U74">
            <v>0</v>
          </cell>
          <cell r="V74">
            <v>0</v>
          </cell>
          <cell r="W74">
            <v>0</v>
          </cell>
          <cell r="X74">
            <v>0</v>
          </cell>
          <cell r="Y74">
            <v>2670382</v>
          </cell>
          <cell r="Z74">
            <v>2073158</v>
          </cell>
          <cell r="AA74">
            <v>299812</v>
          </cell>
          <cell r="AB74">
            <v>0</v>
          </cell>
          <cell r="AC74">
            <v>123614</v>
          </cell>
          <cell r="AD74">
            <v>9928.1</v>
          </cell>
          <cell r="AE74">
            <v>100218</v>
          </cell>
          <cell r="AF74">
            <v>0</v>
          </cell>
          <cell r="AG74">
            <v>73580</v>
          </cell>
        </row>
        <row r="75">
          <cell r="R75" t="str">
            <v>TOTAL</v>
          </cell>
          <cell r="S75">
            <v>745681</v>
          </cell>
          <cell r="T75">
            <v>447418</v>
          </cell>
          <cell r="U75">
            <v>62.197580645161281</v>
          </cell>
          <cell r="V75">
            <v>298263</v>
          </cell>
          <cell r="W75">
            <v>26903</v>
          </cell>
          <cell r="X75">
            <v>528322.5</v>
          </cell>
          <cell r="Y75">
            <v>32839728</v>
          </cell>
          <cell r="Z75">
            <v>25230255</v>
          </cell>
          <cell r="AA75">
            <v>4112538</v>
          </cell>
          <cell r="AB75">
            <v>0</v>
          </cell>
          <cell r="AC75">
            <v>1572387</v>
          </cell>
          <cell r="AD75">
            <v>127863.03000000003</v>
          </cell>
          <cell r="AE75">
            <v>1210268</v>
          </cell>
          <cell r="AF75">
            <v>0</v>
          </cell>
          <cell r="AG75">
            <v>714280</v>
          </cell>
        </row>
        <row r="77">
          <cell r="R77" t="str">
            <v>VUELTA GRANDE   -   PLANTA (E)</v>
          </cell>
        </row>
        <row r="78">
          <cell r="S78" t="str">
            <v>L I Q U I D O S  EN BBLS</v>
          </cell>
          <cell r="Y78" t="str">
            <v>G A S    EN    MPC</v>
          </cell>
        </row>
        <row r="79">
          <cell r="R79" t="str">
            <v>MES</v>
          </cell>
          <cell r="S79" t="str">
            <v>PRO-</v>
          </cell>
          <cell r="T79" t="str">
            <v>PET.</v>
          </cell>
          <cell r="U79" t="str">
            <v>DENS.</v>
          </cell>
          <cell r="V79" t="str">
            <v>GASO-</v>
          </cell>
          <cell r="W79" t="str">
            <v>AGUA</v>
          </cell>
          <cell r="X79" t="str">
            <v>PET.</v>
          </cell>
          <cell r="Y79" t="str">
            <v>PRO-</v>
          </cell>
          <cell r="Z79" t="str">
            <v>INYEC-</v>
          </cell>
          <cell r="AA79" t="str">
            <v xml:space="preserve">ENT. </v>
          </cell>
          <cell r="AB79" t="str">
            <v>ENT.</v>
          </cell>
          <cell r="AC79" t="str">
            <v>LICUA-</v>
          </cell>
          <cell r="AD79" t="str">
            <v>GLP</v>
          </cell>
          <cell r="AE79" t="str">
            <v>COM-</v>
          </cell>
          <cell r="AF79" t="str">
            <v>RESI-</v>
          </cell>
          <cell r="AG79" t="str">
            <v>QUEMA-</v>
          </cell>
        </row>
        <row r="80">
          <cell r="S80" t="str">
            <v>DUC.</v>
          </cell>
          <cell r="T80" t="str">
            <v>COND.</v>
          </cell>
          <cell r="U80" t="str">
            <v>(º API)</v>
          </cell>
          <cell r="V80" t="str">
            <v>LINA</v>
          </cell>
          <cell r="X80" t="str">
            <v>ENT.</v>
          </cell>
          <cell r="Y80" t="str">
            <v>DUC.</v>
          </cell>
          <cell r="Z80" t="str">
            <v>CION</v>
          </cell>
          <cell r="AA80" t="str">
            <v>GASOD.</v>
          </cell>
          <cell r="AB80" t="str">
            <v>PROC.</v>
          </cell>
          <cell r="AC80" t="str">
            <v>BLES</v>
          </cell>
          <cell r="AD80" t="str">
            <v>MC</v>
          </cell>
          <cell r="AE80" t="str">
            <v>BUST.</v>
          </cell>
          <cell r="AF80" t="str">
            <v>DUAL</v>
          </cell>
          <cell r="AG80" t="str">
            <v>DO</v>
          </cell>
        </row>
        <row r="81">
          <cell r="R81" t="str">
            <v>ENE</v>
          </cell>
          <cell r="S81">
            <v>29216</v>
          </cell>
          <cell r="T81">
            <v>0</v>
          </cell>
          <cell r="U81">
            <v>0</v>
          </cell>
          <cell r="V81">
            <v>29216</v>
          </cell>
          <cell r="W81">
            <v>0</v>
          </cell>
          <cell r="X81">
            <v>0</v>
          </cell>
          <cell r="Y81">
            <v>0</v>
          </cell>
          <cell r="Z81">
            <v>0</v>
          </cell>
          <cell r="AA81">
            <v>0</v>
          </cell>
          <cell r="AB81" t="str">
            <v xml:space="preserve"> </v>
          </cell>
          <cell r="AC81">
            <v>0</v>
          </cell>
          <cell r="AD81">
            <v>11560.2</v>
          </cell>
          <cell r="AE81">
            <v>0</v>
          </cell>
          <cell r="AF81">
            <v>0</v>
          </cell>
          <cell r="AG81">
            <v>0</v>
          </cell>
        </row>
        <row r="82">
          <cell r="R82" t="str">
            <v>FEB</v>
          </cell>
          <cell r="S82">
            <v>26323</v>
          </cell>
          <cell r="T82">
            <v>0</v>
          </cell>
          <cell r="U82">
            <v>0</v>
          </cell>
          <cell r="V82">
            <v>26323</v>
          </cell>
          <cell r="W82">
            <v>0</v>
          </cell>
          <cell r="X82">
            <v>0</v>
          </cell>
          <cell r="Y82">
            <v>0</v>
          </cell>
          <cell r="Z82">
            <v>0</v>
          </cell>
          <cell r="AA82">
            <v>0</v>
          </cell>
          <cell r="AB82" t="str">
            <v xml:space="preserve"> </v>
          </cell>
          <cell r="AC82">
            <v>0</v>
          </cell>
          <cell r="AD82">
            <v>10296.6</v>
          </cell>
          <cell r="AE82">
            <v>0</v>
          </cell>
          <cell r="AF82">
            <v>0</v>
          </cell>
          <cell r="AG82">
            <v>0</v>
          </cell>
        </row>
        <row r="83">
          <cell r="R83" t="str">
            <v>MAR</v>
          </cell>
          <cell r="S83">
            <v>26697</v>
          </cell>
          <cell r="T83">
            <v>0</v>
          </cell>
          <cell r="U83">
            <v>0</v>
          </cell>
          <cell r="V83">
            <v>26697</v>
          </cell>
          <cell r="W83">
            <v>0</v>
          </cell>
          <cell r="X83">
            <v>0</v>
          </cell>
          <cell r="Y83">
            <v>0</v>
          </cell>
          <cell r="Z83">
            <v>0</v>
          </cell>
          <cell r="AA83">
            <v>0</v>
          </cell>
          <cell r="AB83" t="str">
            <v xml:space="preserve"> </v>
          </cell>
          <cell r="AC83">
            <v>0</v>
          </cell>
          <cell r="AD83">
            <v>9755.5</v>
          </cell>
          <cell r="AE83">
            <v>0</v>
          </cell>
          <cell r="AF83">
            <v>0</v>
          </cell>
          <cell r="AG83">
            <v>0</v>
          </cell>
        </row>
        <row r="84">
          <cell r="R84" t="str">
            <v>ABR</v>
          </cell>
          <cell r="S84">
            <v>28487</v>
          </cell>
          <cell r="T84">
            <v>0</v>
          </cell>
          <cell r="U84">
            <v>0</v>
          </cell>
          <cell r="V84">
            <v>28487</v>
          </cell>
          <cell r="W84">
            <v>0</v>
          </cell>
          <cell r="X84">
            <v>0</v>
          </cell>
          <cell r="Y84">
            <v>0</v>
          </cell>
          <cell r="Z84">
            <v>0</v>
          </cell>
          <cell r="AA84">
            <v>0</v>
          </cell>
          <cell r="AB84" t="str">
            <v xml:space="preserve"> </v>
          </cell>
          <cell r="AC84">
            <v>0</v>
          </cell>
          <cell r="AD84">
            <v>10296.9</v>
          </cell>
          <cell r="AE84">
            <v>0</v>
          </cell>
          <cell r="AF84">
            <v>0</v>
          </cell>
          <cell r="AG84">
            <v>0</v>
          </cell>
        </row>
        <row r="85">
          <cell r="R85" t="str">
            <v>MAY</v>
          </cell>
          <cell r="S85">
            <v>27532</v>
          </cell>
          <cell r="T85">
            <v>0</v>
          </cell>
          <cell r="U85">
            <v>0</v>
          </cell>
          <cell r="V85">
            <v>27532</v>
          </cell>
          <cell r="W85">
            <v>0</v>
          </cell>
          <cell r="X85">
            <v>0</v>
          </cell>
          <cell r="Y85">
            <v>0</v>
          </cell>
          <cell r="Z85">
            <v>0</v>
          </cell>
          <cell r="AA85">
            <v>0</v>
          </cell>
          <cell r="AB85" t="str">
            <v xml:space="preserve"> </v>
          </cell>
          <cell r="AC85">
            <v>0</v>
          </cell>
          <cell r="AD85">
            <v>11961.9</v>
          </cell>
          <cell r="AE85">
            <v>0</v>
          </cell>
          <cell r="AF85">
            <v>0</v>
          </cell>
          <cell r="AG85">
            <v>0</v>
          </cell>
        </row>
        <row r="86">
          <cell r="R86" t="str">
            <v>JUN</v>
          </cell>
          <cell r="S86">
            <v>25446</v>
          </cell>
          <cell r="T86">
            <v>0</v>
          </cell>
          <cell r="U86">
            <v>0</v>
          </cell>
          <cell r="V86">
            <v>25446</v>
          </cell>
          <cell r="W86">
            <v>0</v>
          </cell>
          <cell r="X86">
            <v>0</v>
          </cell>
          <cell r="Y86">
            <v>0</v>
          </cell>
          <cell r="Z86">
            <v>0</v>
          </cell>
          <cell r="AA86">
            <v>0</v>
          </cell>
          <cell r="AB86" t="str">
            <v xml:space="preserve"> </v>
          </cell>
          <cell r="AC86">
            <v>0</v>
          </cell>
          <cell r="AD86">
            <v>11456.83</v>
          </cell>
          <cell r="AE86">
            <v>0</v>
          </cell>
          <cell r="AF86">
            <v>0</v>
          </cell>
          <cell r="AG86">
            <v>0</v>
          </cell>
        </row>
        <row r="87">
          <cell r="R87" t="str">
            <v>JUL</v>
          </cell>
          <cell r="S87">
            <v>26550</v>
          </cell>
          <cell r="T87">
            <v>0</v>
          </cell>
          <cell r="U87">
            <v>0</v>
          </cell>
          <cell r="V87">
            <v>26550</v>
          </cell>
          <cell r="W87">
            <v>0</v>
          </cell>
          <cell r="X87">
            <v>0</v>
          </cell>
          <cell r="Y87">
            <v>0</v>
          </cell>
          <cell r="Z87">
            <v>0</v>
          </cell>
          <cell r="AA87">
            <v>0</v>
          </cell>
          <cell r="AB87">
            <v>0</v>
          </cell>
          <cell r="AC87">
            <v>0</v>
          </cell>
          <cell r="AD87">
            <v>11583.3</v>
          </cell>
          <cell r="AE87">
            <v>0</v>
          </cell>
          <cell r="AF87">
            <v>0</v>
          </cell>
          <cell r="AG87">
            <v>0</v>
          </cell>
        </row>
        <row r="88">
          <cell r="R88" t="str">
            <v>AGO</v>
          </cell>
          <cell r="S88">
            <v>27089</v>
          </cell>
          <cell r="T88">
            <v>0</v>
          </cell>
          <cell r="U88">
            <v>0</v>
          </cell>
          <cell r="V88">
            <v>27089</v>
          </cell>
          <cell r="W88">
            <v>0</v>
          </cell>
          <cell r="X88">
            <v>0</v>
          </cell>
          <cell r="Y88">
            <v>0</v>
          </cell>
          <cell r="Z88">
            <v>0</v>
          </cell>
          <cell r="AA88">
            <v>0</v>
          </cell>
          <cell r="AB88">
            <v>0</v>
          </cell>
          <cell r="AC88">
            <v>0</v>
          </cell>
          <cell r="AD88">
            <v>10893</v>
          </cell>
          <cell r="AE88">
            <v>0</v>
          </cell>
          <cell r="AF88">
            <v>0</v>
          </cell>
          <cell r="AG88">
            <v>0</v>
          </cell>
        </row>
        <row r="89">
          <cell r="R89" t="str">
            <v>SEP</v>
          </cell>
          <cell r="S89">
            <v>26412</v>
          </cell>
          <cell r="T89">
            <v>0</v>
          </cell>
          <cell r="U89">
            <v>0</v>
          </cell>
          <cell r="V89">
            <v>26412</v>
          </cell>
          <cell r="W89">
            <v>0</v>
          </cell>
          <cell r="X89">
            <v>0</v>
          </cell>
          <cell r="Y89">
            <v>0</v>
          </cell>
          <cell r="Z89">
            <v>0</v>
          </cell>
          <cell r="AA89">
            <v>0</v>
          </cell>
          <cell r="AB89">
            <v>0</v>
          </cell>
          <cell r="AC89">
            <v>0</v>
          </cell>
          <cell r="AD89">
            <v>10416</v>
          </cell>
          <cell r="AE89">
            <v>0</v>
          </cell>
          <cell r="AF89">
            <v>0</v>
          </cell>
          <cell r="AG89">
            <v>0</v>
          </cell>
        </row>
        <row r="90">
          <cell r="R90" t="str">
            <v>OCT</v>
          </cell>
          <cell r="S90">
            <v>27992</v>
          </cell>
          <cell r="T90">
            <v>0</v>
          </cell>
          <cell r="U90">
            <v>0</v>
          </cell>
          <cell r="V90">
            <v>27992</v>
          </cell>
          <cell r="W90">
            <v>0</v>
          </cell>
          <cell r="X90">
            <v>0</v>
          </cell>
          <cell r="Y90">
            <v>0</v>
          </cell>
          <cell r="Z90">
            <v>0</v>
          </cell>
          <cell r="AA90">
            <v>0</v>
          </cell>
          <cell r="AB90">
            <v>0</v>
          </cell>
          <cell r="AC90">
            <v>0</v>
          </cell>
          <cell r="AD90">
            <v>9786.6</v>
          </cell>
          <cell r="AE90">
            <v>0</v>
          </cell>
          <cell r="AF90">
            <v>0</v>
          </cell>
          <cell r="AG90">
            <v>0</v>
          </cell>
        </row>
        <row r="91">
          <cell r="R91" t="str">
            <v>NOV</v>
          </cell>
          <cell r="S91">
            <v>26519</v>
          </cell>
          <cell r="T91">
            <v>0</v>
          </cell>
          <cell r="U91">
            <v>0</v>
          </cell>
          <cell r="V91">
            <v>26519</v>
          </cell>
          <cell r="W91">
            <v>0</v>
          </cell>
          <cell r="X91">
            <v>0</v>
          </cell>
          <cell r="Y91">
            <v>0</v>
          </cell>
          <cell r="Z91">
            <v>0</v>
          </cell>
          <cell r="AA91">
            <v>0</v>
          </cell>
          <cell r="AB91">
            <v>0</v>
          </cell>
          <cell r="AC91">
            <v>0</v>
          </cell>
          <cell r="AD91">
            <v>9928.1</v>
          </cell>
          <cell r="AE91">
            <v>0</v>
          </cell>
          <cell r="AF91">
            <v>0</v>
          </cell>
          <cell r="AG91">
            <v>0</v>
          </cell>
        </row>
        <row r="92">
          <cell r="R92" t="str">
            <v>DIC</v>
          </cell>
          <cell r="S92">
            <v>0</v>
          </cell>
          <cell r="T92">
            <v>0</v>
          </cell>
          <cell r="U92">
            <v>0</v>
          </cell>
          <cell r="V92">
            <v>0</v>
          </cell>
          <cell r="W92">
            <v>0</v>
          </cell>
          <cell r="X92">
            <v>0</v>
          </cell>
          <cell r="Y92">
            <v>0</v>
          </cell>
          <cell r="Z92">
            <v>0</v>
          </cell>
          <cell r="AA92">
            <v>0</v>
          </cell>
          <cell r="AB92">
            <v>0</v>
          </cell>
          <cell r="AC92">
            <v>0</v>
          </cell>
          <cell r="AD92">
            <v>9928.1</v>
          </cell>
          <cell r="AE92">
            <v>0</v>
          </cell>
          <cell r="AF92">
            <v>0</v>
          </cell>
          <cell r="AG92">
            <v>0</v>
          </cell>
        </row>
        <row r="93">
          <cell r="R93" t="str">
            <v>TOTAL</v>
          </cell>
          <cell r="S93">
            <v>298263</v>
          </cell>
          <cell r="T93">
            <v>0</v>
          </cell>
          <cell r="U93">
            <v>0</v>
          </cell>
          <cell r="V93">
            <v>298263</v>
          </cell>
          <cell r="W93">
            <v>0</v>
          </cell>
          <cell r="X93">
            <v>0</v>
          </cell>
          <cell r="Y93">
            <v>0</v>
          </cell>
          <cell r="Z93">
            <v>0</v>
          </cell>
          <cell r="AA93">
            <v>0</v>
          </cell>
          <cell r="AB93">
            <v>0</v>
          </cell>
          <cell r="AC93">
            <v>0</v>
          </cell>
          <cell r="AD93">
            <v>127863.03000000003</v>
          </cell>
          <cell r="AE93">
            <v>0</v>
          </cell>
          <cell r="AF93">
            <v>0</v>
          </cell>
          <cell r="AG93">
            <v>0</v>
          </cell>
        </row>
      </sheetData>
      <sheetData sheetId="14" refreshError="1">
        <row r="5">
          <cell r="A5" t="str">
            <v>ÑUPUCO   -   ÑPC (N)</v>
          </cell>
        </row>
        <row r="6">
          <cell r="B6" t="str">
            <v>L I Q U I D O S  EN BBLS</v>
          </cell>
          <cell r="H6" t="str">
            <v>G A S    EN    MPC</v>
          </cell>
        </row>
        <row r="7">
          <cell r="A7" t="str">
            <v>MES</v>
          </cell>
          <cell r="B7" t="str">
            <v>PRO-</v>
          </cell>
          <cell r="C7" t="str">
            <v>PET.</v>
          </cell>
          <cell r="D7" t="str">
            <v>DENS.</v>
          </cell>
          <cell r="E7" t="str">
            <v>GASO-</v>
          </cell>
          <cell r="F7" t="str">
            <v>AGUA</v>
          </cell>
          <cell r="G7" t="str">
            <v>PET.</v>
          </cell>
          <cell r="H7" t="str">
            <v>PRO-</v>
          </cell>
          <cell r="I7" t="str">
            <v>INYEC-</v>
          </cell>
          <cell r="J7" t="str">
            <v xml:space="preserve">ENT. </v>
          </cell>
          <cell r="K7" t="str">
            <v>ENT.</v>
          </cell>
          <cell r="L7" t="str">
            <v>LICUA-</v>
          </cell>
          <cell r="M7" t="str">
            <v>GLP</v>
          </cell>
          <cell r="N7" t="str">
            <v>COM-</v>
          </cell>
          <cell r="O7" t="str">
            <v>RESI-</v>
          </cell>
          <cell r="P7" t="str">
            <v>QUEMA-</v>
          </cell>
        </row>
        <row r="8">
          <cell r="B8" t="str">
            <v>DUC.</v>
          </cell>
          <cell r="C8" t="str">
            <v>COND.</v>
          </cell>
          <cell r="D8" t="str">
            <v>(º API)</v>
          </cell>
          <cell r="E8" t="str">
            <v>LINA</v>
          </cell>
          <cell r="G8" t="str">
            <v>ENT.</v>
          </cell>
          <cell r="H8" t="str">
            <v>DUC.</v>
          </cell>
          <cell r="I8" t="str">
            <v>CION</v>
          </cell>
          <cell r="J8" t="str">
            <v>GASOD.</v>
          </cell>
          <cell r="K8" t="str">
            <v>PROC.</v>
          </cell>
          <cell r="L8" t="str">
            <v>BLES</v>
          </cell>
          <cell r="M8" t="str">
            <v>MC</v>
          </cell>
          <cell r="N8" t="str">
            <v>BUST.</v>
          </cell>
          <cell r="O8" t="str">
            <v>DUAL</v>
          </cell>
          <cell r="P8" t="str">
            <v>DO</v>
          </cell>
        </row>
        <row r="9">
          <cell r="A9" t="str">
            <v>ENE</v>
          </cell>
          <cell r="B9">
            <v>19272.97</v>
          </cell>
          <cell r="C9">
            <v>15927.63</v>
          </cell>
          <cell r="D9">
            <v>70.900000000000006</v>
          </cell>
          <cell r="E9">
            <v>3345.34</v>
          </cell>
          <cell r="F9">
            <v>285</v>
          </cell>
          <cell r="G9">
            <v>0</v>
          </cell>
          <cell r="H9">
            <v>738923.14999999991</v>
          </cell>
          <cell r="I9">
            <v>0</v>
          </cell>
          <cell r="J9">
            <v>727337.75</v>
          </cell>
          <cell r="K9">
            <v>0</v>
          </cell>
          <cell r="L9">
            <v>3473.2</v>
          </cell>
          <cell r="M9">
            <v>0</v>
          </cell>
          <cell r="N9">
            <v>7955.38</v>
          </cell>
          <cell r="O9">
            <v>0</v>
          </cell>
          <cell r="P9">
            <v>156.82</v>
          </cell>
        </row>
        <row r="10">
          <cell r="A10" t="str">
            <v>FEB</v>
          </cell>
          <cell r="B10">
            <v>19130.849999999999</v>
          </cell>
          <cell r="C10">
            <v>16065.1</v>
          </cell>
          <cell r="D10">
            <v>70.900000000000006</v>
          </cell>
          <cell r="E10">
            <v>3065.75</v>
          </cell>
          <cell r="F10">
            <v>383</v>
          </cell>
          <cell r="G10">
            <v>23485</v>
          </cell>
          <cell r="H10">
            <v>754825.64</v>
          </cell>
          <cell r="I10">
            <v>0</v>
          </cell>
          <cell r="J10">
            <v>744085.53</v>
          </cell>
          <cell r="K10">
            <v>0</v>
          </cell>
          <cell r="L10">
            <v>3219.34</v>
          </cell>
          <cell r="M10">
            <v>0</v>
          </cell>
          <cell r="N10">
            <v>7520.77</v>
          </cell>
          <cell r="O10">
            <v>0</v>
          </cell>
          <cell r="P10">
            <v>0</v>
          </cell>
        </row>
        <row r="11">
          <cell r="A11" t="str">
            <v>MAR</v>
          </cell>
          <cell r="B11">
            <v>21158.809999999998</v>
          </cell>
          <cell r="C11">
            <v>18178.599999999999</v>
          </cell>
          <cell r="D11">
            <v>70.374193548387083</v>
          </cell>
          <cell r="E11">
            <v>2980.21</v>
          </cell>
          <cell r="F11">
            <v>608</v>
          </cell>
          <cell r="G11">
            <v>23109.86</v>
          </cell>
          <cell r="H11">
            <v>819645.71000000008</v>
          </cell>
          <cell r="I11">
            <v>0</v>
          </cell>
          <cell r="J11">
            <v>808102.12</v>
          </cell>
          <cell r="K11">
            <v>0</v>
          </cell>
          <cell r="L11">
            <v>3155.16</v>
          </cell>
          <cell r="M11">
            <v>0</v>
          </cell>
          <cell r="N11">
            <v>8388.43</v>
          </cell>
          <cell r="O11">
            <v>0</v>
          </cell>
          <cell r="P11">
            <v>0</v>
          </cell>
        </row>
        <row r="12">
          <cell r="A12" t="str">
            <v>ABR</v>
          </cell>
          <cell r="B12">
            <v>19368.21</v>
          </cell>
          <cell r="C12">
            <v>16815.75</v>
          </cell>
          <cell r="D12">
            <v>70.374193548387083</v>
          </cell>
          <cell r="E12">
            <v>2552.46</v>
          </cell>
          <cell r="F12">
            <v>530</v>
          </cell>
          <cell r="G12">
            <v>25945.759999999998</v>
          </cell>
          <cell r="H12">
            <v>717163</v>
          </cell>
          <cell r="I12">
            <v>0</v>
          </cell>
          <cell r="J12">
            <v>704348</v>
          </cell>
          <cell r="K12">
            <v>0</v>
          </cell>
          <cell r="L12">
            <v>2695</v>
          </cell>
          <cell r="M12">
            <v>0</v>
          </cell>
          <cell r="N12">
            <v>8220</v>
          </cell>
          <cell r="O12">
            <v>0</v>
          </cell>
          <cell r="P12">
            <v>1900</v>
          </cell>
        </row>
        <row r="13">
          <cell r="A13" t="str">
            <v>MAY</v>
          </cell>
          <cell r="B13">
            <v>20072.75</v>
          </cell>
          <cell r="C13">
            <v>17432.240000000002</v>
          </cell>
          <cell r="D13">
            <v>70.5</v>
          </cell>
          <cell r="E13">
            <v>2640.51</v>
          </cell>
          <cell r="F13">
            <v>752</v>
          </cell>
          <cell r="G13">
            <v>27502.51</v>
          </cell>
          <cell r="H13">
            <v>715079</v>
          </cell>
          <cell r="I13">
            <v>0</v>
          </cell>
          <cell r="J13">
            <v>703871</v>
          </cell>
          <cell r="K13">
            <v>0</v>
          </cell>
          <cell r="L13">
            <v>2790</v>
          </cell>
          <cell r="M13">
            <v>0</v>
          </cell>
          <cell r="N13">
            <v>8418</v>
          </cell>
          <cell r="O13">
            <v>0</v>
          </cell>
          <cell r="P13">
            <v>0</v>
          </cell>
        </row>
        <row r="14">
          <cell r="A14" t="str">
            <v>JUN</v>
          </cell>
          <cell r="B14">
            <v>20667.079596147629</v>
          </cell>
          <cell r="C14">
            <v>17640.538717747273</v>
          </cell>
          <cell r="D14">
            <v>70.8</v>
          </cell>
          <cell r="E14">
            <v>3026.5408784003566</v>
          </cell>
          <cell r="F14">
            <v>600</v>
          </cell>
          <cell r="G14">
            <v>0</v>
          </cell>
          <cell r="H14">
            <v>776583</v>
          </cell>
          <cell r="I14">
            <v>0</v>
          </cell>
          <cell r="J14">
            <v>758300.34099852422</v>
          </cell>
          <cell r="K14">
            <v>0</v>
          </cell>
          <cell r="L14">
            <v>10000.701956319457</v>
          </cell>
          <cell r="M14">
            <v>0</v>
          </cell>
          <cell r="N14">
            <v>8281.9570451562995</v>
          </cell>
          <cell r="O14">
            <v>0</v>
          </cell>
          <cell r="P14">
            <v>0</v>
          </cell>
        </row>
        <row r="15">
          <cell r="A15" t="str">
            <v>JUL</v>
          </cell>
          <cell r="B15">
            <v>18488.349999999999</v>
          </cell>
          <cell r="C15">
            <v>15368.9</v>
          </cell>
          <cell r="D15">
            <v>72.099999999999994</v>
          </cell>
          <cell r="E15">
            <v>3119.45</v>
          </cell>
          <cell r="F15">
            <v>632</v>
          </cell>
          <cell r="G15">
            <v>30637.41</v>
          </cell>
          <cell r="H15">
            <v>776722</v>
          </cell>
          <cell r="I15">
            <v>0</v>
          </cell>
          <cell r="J15">
            <v>764757</v>
          </cell>
          <cell r="K15">
            <v>0</v>
          </cell>
          <cell r="L15">
            <v>3525</v>
          </cell>
          <cell r="M15">
            <v>0</v>
          </cell>
          <cell r="N15">
            <v>8440</v>
          </cell>
          <cell r="O15">
            <v>0</v>
          </cell>
          <cell r="P15">
            <v>0</v>
          </cell>
        </row>
        <row r="16">
          <cell r="A16" t="str">
            <v>AGO</v>
          </cell>
          <cell r="B16">
            <v>16318.19</v>
          </cell>
          <cell r="C16">
            <v>12928.83</v>
          </cell>
          <cell r="D16">
            <v>72.7</v>
          </cell>
          <cell r="E16">
            <v>3389.36</v>
          </cell>
          <cell r="F16">
            <v>840</v>
          </cell>
          <cell r="G16">
            <v>25433.53</v>
          </cell>
          <cell r="H16">
            <v>785497</v>
          </cell>
          <cell r="I16">
            <v>0</v>
          </cell>
          <cell r="J16">
            <v>772713</v>
          </cell>
          <cell r="K16">
            <v>0</v>
          </cell>
          <cell r="L16">
            <v>3830</v>
          </cell>
          <cell r="M16">
            <v>0</v>
          </cell>
          <cell r="N16">
            <v>8954</v>
          </cell>
          <cell r="O16">
            <v>0</v>
          </cell>
          <cell r="P16">
            <v>0</v>
          </cell>
        </row>
        <row r="17">
          <cell r="A17" t="str">
            <v>SEP</v>
          </cell>
          <cell r="B17">
            <v>15076.3</v>
          </cell>
          <cell r="C17">
            <v>11625.9</v>
          </cell>
          <cell r="D17">
            <v>73.900000000000006</v>
          </cell>
          <cell r="E17">
            <v>3450.4</v>
          </cell>
          <cell r="F17">
            <v>887</v>
          </cell>
          <cell r="G17">
            <v>0</v>
          </cell>
          <cell r="H17">
            <v>764429</v>
          </cell>
          <cell r="I17">
            <v>0</v>
          </cell>
          <cell r="J17">
            <v>751069</v>
          </cell>
          <cell r="K17">
            <v>0</v>
          </cell>
          <cell r="L17">
            <v>3899</v>
          </cell>
          <cell r="M17">
            <v>0</v>
          </cell>
          <cell r="N17">
            <v>9461</v>
          </cell>
          <cell r="O17">
            <v>0</v>
          </cell>
          <cell r="P17">
            <v>0</v>
          </cell>
        </row>
        <row r="18">
          <cell r="A18" t="str">
            <v>OCT</v>
          </cell>
          <cell r="B18">
            <v>13024.939999999999</v>
          </cell>
          <cell r="C18">
            <v>9184.24</v>
          </cell>
          <cell r="D18">
            <v>73.400000000000006</v>
          </cell>
          <cell r="E18">
            <v>3840.7</v>
          </cell>
          <cell r="F18">
            <v>776</v>
          </cell>
          <cell r="G18">
            <v>26711.9</v>
          </cell>
          <cell r="H18">
            <v>708468</v>
          </cell>
          <cell r="I18">
            <v>0</v>
          </cell>
          <cell r="J18">
            <v>693922</v>
          </cell>
          <cell r="K18">
            <v>0</v>
          </cell>
          <cell r="L18">
            <v>4340</v>
          </cell>
          <cell r="M18">
            <v>0</v>
          </cell>
          <cell r="N18">
            <v>10206</v>
          </cell>
          <cell r="O18">
            <v>0</v>
          </cell>
          <cell r="P18">
            <v>0</v>
          </cell>
        </row>
        <row r="19">
          <cell r="A19" t="str">
            <v>NOV</v>
          </cell>
          <cell r="B19">
            <v>10161.790000000001</v>
          </cell>
          <cell r="C19">
            <v>7529.06</v>
          </cell>
          <cell r="D19">
            <v>73.8</v>
          </cell>
          <cell r="E19">
            <v>2632.73</v>
          </cell>
          <cell r="F19">
            <v>620</v>
          </cell>
          <cell r="G19">
            <v>0</v>
          </cell>
          <cell r="H19">
            <v>554540</v>
          </cell>
          <cell r="I19">
            <v>0</v>
          </cell>
          <cell r="J19">
            <v>543736</v>
          </cell>
          <cell r="K19">
            <v>0</v>
          </cell>
          <cell r="L19">
            <v>2975</v>
          </cell>
          <cell r="M19">
            <v>0</v>
          </cell>
          <cell r="N19">
            <v>7829</v>
          </cell>
          <cell r="O19">
            <v>0</v>
          </cell>
          <cell r="P19">
            <v>0</v>
          </cell>
        </row>
        <row r="20">
          <cell r="A20" t="str">
            <v>DIC</v>
          </cell>
          <cell r="B20">
            <v>0</v>
          </cell>
          <cell r="C20">
            <v>0</v>
          </cell>
          <cell r="D20">
            <v>0</v>
          </cell>
          <cell r="E20">
            <v>0</v>
          </cell>
          <cell r="F20">
            <v>0</v>
          </cell>
          <cell r="G20">
            <v>0</v>
          </cell>
          <cell r="H20">
            <v>554540</v>
          </cell>
          <cell r="I20">
            <v>0</v>
          </cell>
          <cell r="J20">
            <v>543736</v>
          </cell>
          <cell r="K20">
            <v>0</v>
          </cell>
          <cell r="L20">
            <v>2975</v>
          </cell>
          <cell r="M20">
            <v>0</v>
          </cell>
          <cell r="N20">
            <v>7829</v>
          </cell>
          <cell r="O20">
            <v>0</v>
          </cell>
          <cell r="P20">
            <v>0</v>
          </cell>
        </row>
        <row r="21">
          <cell r="A21" t="str">
            <v>TOTAL</v>
          </cell>
          <cell r="B21">
            <v>192740.23959614761</v>
          </cell>
          <cell r="C21">
            <v>158696.78871774726</v>
          </cell>
          <cell r="D21">
            <v>65.81236559139785</v>
          </cell>
          <cell r="E21">
            <v>34043.450878400363</v>
          </cell>
          <cell r="F21">
            <v>6913</v>
          </cell>
          <cell r="G21">
            <v>182825.97</v>
          </cell>
          <cell r="H21">
            <v>8666415.5</v>
          </cell>
          <cell r="I21">
            <v>0</v>
          </cell>
          <cell r="J21">
            <v>8515977.7409985252</v>
          </cell>
          <cell r="K21">
            <v>0</v>
          </cell>
          <cell r="L21">
            <v>46877.40195631946</v>
          </cell>
          <cell r="M21">
            <v>0</v>
          </cell>
          <cell r="N21">
            <v>101503.53704515629</v>
          </cell>
          <cell r="O21">
            <v>0</v>
          </cell>
          <cell r="P21">
            <v>2056.8200000000002</v>
          </cell>
        </row>
        <row r="23">
          <cell r="A23" t="str">
            <v>PORVENIR   -   PVN (E)</v>
          </cell>
        </row>
        <row r="24">
          <cell r="B24" t="str">
            <v>L I Q U I D O S  EN BBLS</v>
          </cell>
          <cell r="H24" t="str">
            <v>G A S    EN    MPC</v>
          </cell>
        </row>
        <row r="25">
          <cell r="A25" t="str">
            <v>MES</v>
          </cell>
          <cell r="B25" t="str">
            <v>PRO-</v>
          </cell>
          <cell r="C25" t="str">
            <v>PET.</v>
          </cell>
          <cell r="D25" t="str">
            <v>DENS.</v>
          </cell>
          <cell r="E25" t="str">
            <v>GASO-</v>
          </cell>
          <cell r="F25" t="str">
            <v>AGUA</v>
          </cell>
          <cell r="G25" t="str">
            <v>PET.</v>
          </cell>
          <cell r="H25" t="str">
            <v>PRO-</v>
          </cell>
          <cell r="I25" t="str">
            <v>INYEC-</v>
          </cell>
          <cell r="J25" t="str">
            <v xml:space="preserve">ENT. </v>
          </cell>
          <cell r="K25" t="str">
            <v>ENT.</v>
          </cell>
          <cell r="L25" t="str">
            <v>LICUA-</v>
          </cell>
          <cell r="M25" t="str">
            <v>GLP</v>
          </cell>
          <cell r="N25" t="str">
            <v>COM-</v>
          </cell>
          <cell r="O25" t="str">
            <v>RESI-</v>
          </cell>
          <cell r="P25" t="str">
            <v>QUEMA-</v>
          </cell>
        </row>
        <row r="26">
          <cell r="B26" t="str">
            <v>DUC.</v>
          </cell>
          <cell r="C26" t="str">
            <v>COND.</v>
          </cell>
          <cell r="D26" t="str">
            <v>(º API)</v>
          </cell>
          <cell r="E26" t="str">
            <v>LINA</v>
          </cell>
          <cell r="G26" t="str">
            <v>ENT.</v>
          </cell>
          <cell r="H26" t="str">
            <v>DUC.</v>
          </cell>
          <cell r="I26" t="str">
            <v>CION</v>
          </cell>
          <cell r="J26" t="str">
            <v>GASOD.</v>
          </cell>
          <cell r="K26" t="str">
            <v>PROC.</v>
          </cell>
          <cell r="L26" t="str">
            <v>BLES</v>
          </cell>
          <cell r="M26" t="str">
            <v>MC</v>
          </cell>
          <cell r="N26" t="str">
            <v>BUST.</v>
          </cell>
          <cell r="O26" t="str">
            <v>DUAL</v>
          </cell>
          <cell r="P26" t="str">
            <v>DO</v>
          </cell>
        </row>
        <row r="27">
          <cell r="A27" t="str">
            <v>ENE</v>
          </cell>
          <cell r="B27">
            <v>4492.0499999999993</v>
          </cell>
          <cell r="C27">
            <v>3432.72</v>
          </cell>
          <cell r="D27">
            <v>70.900000000000006</v>
          </cell>
          <cell r="E27">
            <v>1059.33</v>
          </cell>
          <cell r="F27">
            <v>3079</v>
          </cell>
          <cell r="G27">
            <v>0</v>
          </cell>
          <cell r="H27">
            <v>203473</v>
          </cell>
          <cell r="I27">
            <v>0</v>
          </cell>
          <cell r="J27">
            <v>200135</v>
          </cell>
          <cell r="K27">
            <v>0</v>
          </cell>
          <cell r="L27">
            <v>1104</v>
          </cell>
          <cell r="M27">
            <v>0</v>
          </cell>
          <cell r="N27">
            <v>2191</v>
          </cell>
          <cell r="O27">
            <v>0</v>
          </cell>
          <cell r="P27">
            <v>43</v>
          </cell>
        </row>
        <row r="28">
          <cell r="A28" t="str">
            <v>FEB</v>
          </cell>
          <cell r="B28">
            <v>3268.8</v>
          </cell>
          <cell r="C28">
            <v>2532.4</v>
          </cell>
          <cell r="D28">
            <v>70.900000000000006</v>
          </cell>
          <cell r="E28">
            <v>736.4</v>
          </cell>
          <cell r="F28">
            <v>1052</v>
          </cell>
          <cell r="G28">
            <v>5700.9</v>
          </cell>
          <cell r="H28">
            <v>154084</v>
          </cell>
          <cell r="I28">
            <v>0</v>
          </cell>
          <cell r="J28">
            <v>151778</v>
          </cell>
          <cell r="K28">
            <v>0</v>
          </cell>
          <cell r="L28">
            <v>771</v>
          </cell>
          <cell r="M28">
            <v>0</v>
          </cell>
          <cell r="N28">
            <v>1535</v>
          </cell>
          <cell r="O28">
            <v>0</v>
          </cell>
          <cell r="P28">
            <v>0</v>
          </cell>
        </row>
        <row r="29">
          <cell r="A29" t="str">
            <v>MAR</v>
          </cell>
          <cell r="B29">
            <v>3283.7</v>
          </cell>
          <cell r="C29">
            <v>2629.25</v>
          </cell>
          <cell r="D29">
            <v>70.374193548387083</v>
          </cell>
          <cell r="E29">
            <v>654.45000000000005</v>
          </cell>
          <cell r="F29">
            <v>614</v>
          </cell>
          <cell r="G29">
            <v>3500.46</v>
          </cell>
          <cell r="H29">
            <v>154342.25</v>
          </cell>
          <cell r="I29">
            <v>0</v>
          </cell>
          <cell r="J29">
            <v>152063.13</v>
          </cell>
          <cell r="K29">
            <v>0</v>
          </cell>
          <cell r="L29">
            <v>699.55</v>
          </cell>
          <cell r="M29">
            <v>0</v>
          </cell>
          <cell r="N29">
            <v>1579.57</v>
          </cell>
          <cell r="O29">
            <v>0</v>
          </cell>
          <cell r="P29">
            <v>0</v>
          </cell>
        </row>
        <row r="30">
          <cell r="A30" t="str">
            <v>ABR</v>
          </cell>
          <cell r="B30">
            <v>2959.3599999999997</v>
          </cell>
          <cell r="C30">
            <v>2365.64</v>
          </cell>
          <cell r="D30">
            <v>70.374193548387083</v>
          </cell>
          <cell r="E30">
            <v>593.72</v>
          </cell>
          <cell r="F30">
            <v>614</v>
          </cell>
          <cell r="G30">
            <v>3500.46</v>
          </cell>
          <cell r="H30">
            <v>132409</v>
          </cell>
          <cell r="I30">
            <v>0</v>
          </cell>
          <cell r="J30">
            <v>130261</v>
          </cell>
          <cell r="K30">
            <v>0</v>
          </cell>
          <cell r="L30">
            <v>626</v>
          </cell>
          <cell r="M30">
            <v>0</v>
          </cell>
          <cell r="N30">
            <v>1522</v>
          </cell>
          <cell r="O30">
            <v>0</v>
          </cell>
          <cell r="P30">
            <v>0</v>
          </cell>
        </row>
        <row r="31">
          <cell r="A31" t="str">
            <v>MAY</v>
          </cell>
          <cell r="B31">
            <v>2819.24</v>
          </cell>
          <cell r="C31">
            <v>2156.37</v>
          </cell>
          <cell r="D31">
            <v>70.5</v>
          </cell>
          <cell r="E31">
            <v>662.87</v>
          </cell>
          <cell r="F31">
            <v>296</v>
          </cell>
          <cell r="G31">
            <v>3304.27</v>
          </cell>
          <cell r="H31">
            <v>134763</v>
          </cell>
          <cell r="I31">
            <v>0</v>
          </cell>
          <cell r="J31">
            <v>132465</v>
          </cell>
          <cell r="K31">
            <v>0</v>
          </cell>
          <cell r="L31">
            <v>712</v>
          </cell>
          <cell r="M31">
            <v>0</v>
          </cell>
          <cell r="N31">
            <v>1586</v>
          </cell>
          <cell r="O31">
            <v>0</v>
          </cell>
          <cell r="P31">
            <v>0</v>
          </cell>
        </row>
        <row r="32">
          <cell r="A32" t="str">
            <v>JUN</v>
          </cell>
          <cell r="B32">
            <v>2768.1204038523711</v>
          </cell>
          <cell r="C32">
            <v>2245.1886646476655</v>
          </cell>
          <cell r="D32">
            <v>70.8</v>
          </cell>
          <cell r="E32">
            <v>522.93173920470542</v>
          </cell>
          <cell r="F32">
            <v>400</v>
          </cell>
          <cell r="G32">
            <v>0</v>
          </cell>
          <cell r="H32">
            <v>130998</v>
          </cell>
          <cell r="I32">
            <v>0</v>
          </cell>
          <cell r="J32">
            <v>127831.41900147576</v>
          </cell>
          <cell r="K32">
            <v>0</v>
          </cell>
          <cell r="L32">
            <v>1769.5380436805376</v>
          </cell>
          <cell r="M32">
            <v>0</v>
          </cell>
          <cell r="N32">
            <v>1397.0429548436998</v>
          </cell>
          <cell r="O32">
            <v>0</v>
          </cell>
          <cell r="P32">
            <v>0</v>
          </cell>
        </row>
        <row r="33">
          <cell r="A33" t="str">
            <v>JUL</v>
          </cell>
          <cell r="B33">
            <v>3395.3500000000004</v>
          </cell>
          <cell r="C33">
            <v>2622.82</v>
          </cell>
          <cell r="D33">
            <v>72.099999999999994</v>
          </cell>
          <cell r="E33">
            <v>772.53</v>
          </cell>
          <cell r="F33">
            <v>909</v>
          </cell>
          <cell r="G33">
            <v>4121.66</v>
          </cell>
          <cell r="H33">
            <v>160650</v>
          </cell>
          <cell r="I33">
            <v>0</v>
          </cell>
          <cell r="J33">
            <v>158032</v>
          </cell>
          <cell r="K33">
            <v>0</v>
          </cell>
          <cell r="L33">
            <v>873</v>
          </cell>
          <cell r="M33">
            <v>0</v>
          </cell>
          <cell r="N33">
            <v>1745</v>
          </cell>
          <cell r="O33">
            <v>0</v>
          </cell>
          <cell r="P33">
            <v>0</v>
          </cell>
        </row>
        <row r="34">
          <cell r="A34" t="str">
            <v>AGO</v>
          </cell>
          <cell r="B34">
            <v>3539.41</v>
          </cell>
          <cell r="C34">
            <v>2670.39</v>
          </cell>
          <cell r="D34">
            <v>72.7</v>
          </cell>
          <cell r="E34">
            <v>869.02</v>
          </cell>
          <cell r="F34">
            <v>850</v>
          </cell>
          <cell r="G34">
            <v>5774.26</v>
          </cell>
          <cell r="H34">
            <v>166203</v>
          </cell>
          <cell r="I34">
            <v>0</v>
          </cell>
          <cell r="J34">
            <v>163324</v>
          </cell>
          <cell r="K34">
            <v>0</v>
          </cell>
          <cell r="L34">
            <v>982</v>
          </cell>
          <cell r="M34">
            <v>0</v>
          </cell>
          <cell r="N34">
            <v>1897</v>
          </cell>
          <cell r="O34">
            <v>0</v>
          </cell>
          <cell r="P34">
            <v>0</v>
          </cell>
        </row>
        <row r="35">
          <cell r="A35" t="str">
            <v>SEP</v>
          </cell>
          <cell r="B35">
            <v>2645.52</v>
          </cell>
          <cell r="C35">
            <v>1748.2</v>
          </cell>
          <cell r="D35">
            <v>73.900000000000006</v>
          </cell>
          <cell r="E35">
            <v>897.32</v>
          </cell>
          <cell r="F35">
            <v>548</v>
          </cell>
          <cell r="G35">
            <v>0</v>
          </cell>
          <cell r="H35">
            <v>144584</v>
          </cell>
          <cell r="I35">
            <v>0</v>
          </cell>
          <cell r="J35">
            <v>141364</v>
          </cell>
          <cell r="K35">
            <v>0</v>
          </cell>
          <cell r="L35">
            <v>1014</v>
          </cell>
          <cell r="M35">
            <v>0</v>
          </cell>
          <cell r="N35">
            <v>1775</v>
          </cell>
          <cell r="O35">
            <v>0</v>
          </cell>
          <cell r="P35">
            <v>431</v>
          </cell>
        </row>
        <row r="36">
          <cell r="A36" t="str">
            <v>OCT</v>
          </cell>
          <cell r="B36">
            <v>3119.08</v>
          </cell>
          <cell r="C36">
            <v>1957.15</v>
          </cell>
          <cell r="D36">
            <v>73.400000000000006</v>
          </cell>
          <cell r="E36">
            <v>1161.93</v>
          </cell>
          <cell r="F36">
            <v>632</v>
          </cell>
          <cell r="G36">
            <v>5223.21</v>
          </cell>
          <cell r="H36">
            <v>143279</v>
          </cell>
          <cell r="I36">
            <v>0</v>
          </cell>
          <cell r="J36">
            <v>139861</v>
          </cell>
          <cell r="K36">
            <v>0</v>
          </cell>
          <cell r="L36">
            <v>1313</v>
          </cell>
          <cell r="M36">
            <v>0</v>
          </cell>
          <cell r="N36">
            <v>2105</v>
          </cell>
          <cell r="O36">
            <v>0</v>
          </cell>
          <cell r="P36">
            <v>0</v>
          </cell>
        </row>
        <row r="37">
          <cell r="A37" t="str">
            <v>NOV</v>
          </cell>
          <cell r="B37">
            <v>2396.9899999999998</v>
          </cell>
          <cell r="C37">
            <v>1622.68</v>
          </cell>
          <cell r="D37">
            <v>73.8</v>
          </cell>
          <cell r="E37">
            <v>774.31</v>
          </cell>
          <cell r="F37">
            <v>621</v>
          </cell>
          <cell r="G37">
            <v>0</v>
          </cell>
          <cell r="H37">
            <v>116238</v>
          </cell>
          <cell r="I37">
            <v>0</v>
          </cell>
          <cell r="J37">
            <v>110444</v>
          </cell>
          <cell r="K37">
            <v>0</v>
          </cell>
          <cell r="L37">
            <v>875</v>
          </cell>
          <cell r="M37">
            <v>0</v>
          </cell>
          <cell r="N37">
            <v>2173</v>
          </cell>
          <cell r="O37">
            <v>0</v>
          </cell>
          <cell r="P37">
            <v>2746</v>
          </cell>
        </row>
        <row r="38">
          <cell r="A38" t="str">
            <v>DIC</v>
          </cell>
          <cell r="B38">
            <v>0</v>
          </cell>
          <cell r="C38">
            <v>0</v>
          </cell>
          <cell r="D38">
            <v>0</v>
          </cell>
          <cell r="E38">
            <v>0</v>
          </cell>
          <cell r="F38">
            <v>0</v>
          </cell>
          <cell r="G38">
            <v>0</v>
          </cell>
          <cell r="H38">
            <v>116238</v>
          </cell>
          <cell r="I38">
            <v>0</v>
          </cell>
          <cell r="J38">
            <v>110444</v>
          </cell>
          <cell r="K38">
            <v>0</v>
          </cell>
          <cell r="L38">
            <v>875</v>
          </cell>
          <cell r="M38">
            <v>0</v>
          </cell>
          <cell r="N38">
            <v>2173</v>
          </cell>
          <cell r="O38">
            <v>0</v>
          </cell>
          <cell r="P38">
            <v>2746</v>
          </cell>
        </row>
        <row r="39">
          <cell r="A39" t="str">
            <v>TOTAL</v>
          </cell>
          <cell r="B39">
            <v>34687.620403852372</v>
          </cell>
          <cell r="C39">
            <v>25982.808664647666</v>
          </cell>
          <cell r="D39">
            <v>65.81236559139785</v>
          </cell>
          <cell r="E39">
            <v>8704.8117392047043</v>
          </cell>
          <cell r="F39">
            <v>9615</v>
          </cell>
          <cell r="G39">
            <v>31125.22</v>
          </cell>
          <cell r="H39">
            <v>1757261.25</v>
          </cell>
          <cell r="I39">
            <v>0</v>
          </cell>
          <cell r="J39">
            <v>1718002.5490014758</v>
          </cell>
          <cell r="K39">
            <v>0</v>
          </cell>
          <cell r="L39">
            <v>11614.088043680538</v>
          </cell>
          <cell r="M39">
            <v>0</v>
          </cell>
          <cell r="N39">
            <v>21678.612954843702</v>
          </cell>
          <cell r="O39">
            <v>0</v>
          </cell>
          <cell r="P39">
            <v>5966</v>
          </cell>
        </row>
        <row r="41">
          <cell r="A41" t="str">
            <v>SUPUATI   - SPT-X1</v>
          </cell>
        </row>
        <row r="42">
          <cell r="B42" t="str">
            <v>L I Q U I D O S  EN BBLS</v>
          </cell>
          <cell r="H42" t="str">
            <v>G A S    EN    MPC</v>
          </cell>
        </row>
        <row r="43">
          <cell r="A43" t="str">
            <v>MES</v>
          </cell>
          <cell r="B43" t="str">
            <v>PRO-</v>
          </cell>
          <cell r="C43" t="str">
            <v>PET.</v>
          </cell>
          <cell r="D43" t="str">
            <v>DENS.</v>
          </cell>
          <cell r="E43" t="str">
            <v>GASO-</v>
          </cell>
          <cell r="F43" t="str">
            <v>AGUA</v>
          </cell>
          <cell r="G43" t="str">
            <v>PET.</v>
          </cell>
          <cell r="H43" t="str">
            <v>PRO-</v>
          </cell>
          <cell r="I43" t="str">
            <v>INYEC-</v>
          </cell>
          <cell r="J43" t="str">
            <v xml:space="preserve">ENT. </v>
          </cell>
          <cell r="K43" t="str">
            <v>ENT.</v>
          </cell>
          <cell r="L43" t="str">
            <v>LICUA-</v>
          </cell>
          <cell r="M43" t="str">
            <v>GLP</v>
          </cell>
          <cell r="N43" t="str">
            <v>COM-</v>
          </cell>
          <cell r="O43" t="str">
            <v>RESI-</v>
          </cell>
          <cell r="P43" t="str">
            <v>QUEMA-</v>
          </cell>
        </row>
        <row r="44">
          <cell r="B44" t="str">
            <v>DUC.</v>
          </cell>
          <cell r="C44" t="str">
            <v>COND.</v>
          </cell>
          <cell r="D44" t="str">
            <v>(º API)</v>
          </cell>
          <cell r="E44" t="str">
            <v>LINA</v>
          </cell>
          <cell r="G44" t="str">
            <v>ENT.</v>
          </cell>
          <cell r="H44" t="str">
            <v>DUC.</v>
          </cell>
          <cell r="I44" t="str">
            <v>CION</v>
          </cell>
          <cell r="J44" t="str">
            <v>GASOD.</v>
          </cell>
          <cell r="K44" t="str">
            <v>PROC.</v>
          </cell>
          <cell r="L44" t="str">
            <v>BLES</v>
          </cell>
          <cell r="M44" t="str">
            <v>MC</v>
          </cell>
          <cell r="N44" t="str">
            <v>BUST.</v>
          </cell>
          <cell r="O44" t="str">
            <v>DUAL</v>
          </cell>
          <cell r="P44" t="str">
            <v>DO</v>
          </cell>
        </row>
        <row r="45">
          <cell r="A45" t="str">
            <v>ENE</v>
          </cell>
          <cell r="B45">
            <v>0</v>
          </cell>
          <cell r="H45">
            <v>0</v>
          </cell>
        </row>
        <row r="46">
          <cell r="A46" t="str">
            <v>FEB</v>
          </cell>
          <cell r="B46">
            <v>0</v>
          </cell>
          <cell r="H46">
            <v>0</v>
          </cell>
        </row>
        <row r="47">
          <cell r="A47" t="str">
            <v>MAR</v>
          </cell>
          <cell r="B47">
            <v>0</v>
          </cell>
          <cell r="H47">
            <v>0</v>
          </cell>
        </row>
        <row r="48">
          <cell r="A48" t="str">
            <v>ABR</v>
          </cell>
          <cell r="B48">
            <v>0</v>
          </cell>
          <cell r="H48">
            <v>0</v>
          </cell>
        </row>
        <row r="49">
          <cell r="A49" t="str">
            <v>MAY</v>
          </cell>
          <cell r="B49">
            <v>0</v>
          </cell>
          <cell r="H49">
            <v>0</v>
          </cell>
        </row>
        <row r="50">
          <cell r="A50" t="str">
            <v>JUN</v>
          </cell>
          <cell r="B50">
            <v>0</v>
          </cell>
          <cell r="H50">
            <v>0</v>
          </cell>
        </row>
        <row r="51">
          <cell r="A51" t="str">
            <v>JUL</v>
          </cell>
          <cell r="B51">
            <v>0</v>
          </cell>
          <cell r="H51">
            <v>0</v>
          </cell>
        </row>
        <row r="52">
          <cell r="A52" t="str">
            <v>AGO</v>
          </cell>
          <cell r="B52">
            <v>0</v>
          </cell>
          <cell r="H52">
            <v>0</v>
          </cell>
        </row>
        <row r="53">
          <cell r="A53" t="str">
            <v>SEP</v>
          </cell>
          <cell r="B53">
            <v>0</v>
          </cell>
          <cell r="H53">
            <v>0</v>
          </cell>
        </row>
        <row r="54">
          <cell r="A54" t="str">
            <v>OCT</v>
          </cell>
          <cell r="B54">
            <v>0</v>
          </cell>
          <cell r="H54">
            <v>0</v>
          </cell>
        </row>
        <row r="55">
          <cell r="A55" t="str">
            <v>NOV</v>
          </cell>
          <cell r="B55">
            <v>0</v>
          </cell>
          <cell r="H55">
            <v>0</v>
          </cell>
        </row>
        <row r="56">
          <cell r="A56" t="str">
            <v>DIC</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row>
        <row r="57">
          <cell r="A57" t="str">
            <v>TOTAL</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row>
        <row r="60">
          <cell r="H60" t="str">
            <v>MAXUS BOLIVIA INC.</v>
          </cell>
        </row>
        <row r="61">
          <cell r="A61" t="str">
            <v>CAMBEITI   -   CBT (N)</v>
          </cell>
        </row>
        <row r="62">
          <cell r="B62" t="str">
            <v>L I Q U I D O S  EN BBLS</v>
          </cell>
          <cell r="H62" t="str">
            <v>G A S    EN    MPC</v>
          </cell>
        </row>
        <row r="63">
          <cell r="A63" t="str">
            <v>MES</v>
          </cell>
          <cell r="B63" t="str">
            <v>PRO-</v>
          </cell>
          <cell r="C63" t="str">
            <v>PET.</v>
          </cell>
          <cell r="D63" t="str">
            <v>DENS.</v>
          </cell>
          <cell r="E63" t="str">
            <v>GASO-</v>
          </cell>
          <cell r="F63" t="str">
            <v>AGUA</v>
          </cell>
          <cell r="G63" t="str">
            <v>PET.</v>
          </cell>
          <cell r="H63" t="str">
            <v>PRO-</v>
          </cell>
          <cell r="I63" t="str">
            <v>INYEC-</v>
          </cell>
          <cell r="J63" t="str">
            <v xml:space="preserve">ENT. </v>
          </cell>
          <cell r="K63" t="str">
            <v>ENT.</v>
          </cell>
          <cell r="L63" t="str">
            <v>LICUA-</v>
          </cell>
          <cell r="M63" t="str">
            <v>GLP</v>
          </cell>
          <cell r="N63" t="str">
            <v>COM-</v>
          </cell>
          <cell r="O63" t="str">
            <v>RESI-</v>
          </cell>
          <cell r="P63" t="str">
            <v>QUEMA-</v>
          </cell>
        </row>
        <row r="64">
          <cell r="B64" t="str">
            <v>DUC.</v>
          </cell>
          <cell r="C64" t="str">
            <v>COND.</v>
          </cell>
          <cell r="D64" t="str">
            <v>(º API)</v>
          </cell>
          <cell r="E64" t="str">
            <v>LINA</v>
          </cell>
          <cell r="G64" t="str">
            <v>ENT.</v>
          </cell>
          <cell r="H64" t="str">
            <v>DUC.</v>
          </cell>
          <cell r="I64" t="str">
            <v>CION</v>
          </cell>
          <cell r="J64" t="str">
            <v>GASOD.</v>
          </cell>
          <cell r="K64" t="str">
            <v>PROC.</v>
          </cell>
          <cell r="L64" t="str">
            <v>BLES</v>
          </cell>
          <cell r="M64" t="str">
            <v>MC</v>
          </cell>
          <cell r="N64" t="str">
            <v>BUST.</v>
          </cell>
          <cell r="O64" t="str">
            <v>DUAL</v>
          </cell>
          <cell r="P64" t="str">
            <v>DO</v>
          </cell>
        </row>
        <row r="65">
          <cell r="A65" t="str">
            <v>ENE</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row>
        <row r="66">
          <cell r="A66" t="str">
            <v>FEB</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row>
        <row r="67">
          <cell r="A67" t="str">
            <v>MAR</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row>
        <row r="68">
          <cell r="A68" t="str">
            <v>ABR</v>
          </cell>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row>
        <row r="69">
          <cell r="A69" t="str">
            <v>MAY</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row>
        <row r="70">
          <cell r="A70" t="str">
            <v>JUN</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row>
        <row r="71">
          <cell r="A71" t="str">
            <v>JUL</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row>
        <row r="72">
          <cell r="A72" t="str">
            <v>AGO</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row>
        <row r="73">
          <cell r="A73" t="str">
            <v>SEP</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row>
        <row r="74">
          <cell r="A74" t="str">
            <v>OCT</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row>
        <row r="75">
          <cell r="A75" t="str">
            <v>NOV</v>
          </cell>
          <cell r="B75">
            <v>1815</v>
          </cell>
          <cell r="C75">
            <v>1815</v>
          </cell>
          <cell r="D75">
            <v>47.69</v>
          </cell>
          <cell r="E75">
            <v>0</v>
          </cell>
          <cell r="F75">
            <v>114</v>
          </cell>
          <cell r="G75">
            <v>220</v>
          </cell>
          <cell r="H75">
            <v>27106</v>
          </cell>
          <cell r="I75">
            <v>0</v>
          </cell>
          <cell r="J75">
            <v>0</v>
          </cell>
          <cell r="K75">
            <v>0</v>
          </cell>
          <cell r="L75">
            <v>0</v>
          </cell>
          <cell r="M75">
            <v>0</v>
          </cell>
          <cell r="N75">
            <v>1092</v>
          </cell>
          <cell r="O75">
            <v>0</v>
          </cell>
          <cell r="P75">
            <v>26014</v>
          </cell>
        </row>
        <row r="76">
          <cell r="A76" t="str">
            <v>DIC</v>
          </cell>
          <cell r="B76">
            <v>0</v>
          </cell>
          <cell r="C76">
            <v>0</v>
          </cell>
          <cell r="D76">
            <v>0</v>
          </cell>
          <cell r="E76">
            <v>0</v>
          </cell>
          <cell r="F76">
            <v>0</v>
          </cell>
          <cell r="G76">
            <v>0</v>
          </cell>
          <cell r="H76">
            <v>27106</v>
          </cell>
          <cell r="I76">
            <v>0</v>
          </cell>
          <cell r="J76">
            <v>0</v>
          </cell>
          <cell r="K76">
            <v>0</v>
          </cell>
          <cell r="L76">
            <v>0</v>
          </cell>
          <cell r="M76">
            <v>0</v>
          </cell>
          <cell r="N76">
            <v>1092</v>
          </cell>
          <cell r="O76">
            <v>0</v>
          </cell>
          <cell r="P76">
            <v>26014</v>
          </cell>
        </row>
        <row r="77">
          <cell r="A77" t="str">
            <v>TOTAL</v>
          </cell>
          <cell r="B77">
            <v>1815</v>
          </cell>
          <cell r="C77">
            <v>1815</v>
          </cell>
          <cell r="D77">
            <v>47.69</v>
          </cell>
          <cell r="E77">
            <v>0</v>
          </cell>
          <cell r="F77">
            <v>114</v>
          </cell>
          <cell r="G77">
            <v>220</v>
          </cell>
          <cell r="H77">
            <v>54212</v>
          </cell>
          <cell r="I77">
            <v>0</v>
          </cell>
          <cell r="J77">
            <v>0</v>
          </cell>
          <cell r="K77">
            <v>0</v>
          </cell>
          <cell r="L77">
            <v>0</v>
          </cell>
          <cell r="M77">
            <v>0</v>
          </cell>
          <cell r="N77">
            <v>2184</v>
          </cell>
          <cell r="O77">
            <v>0</v>
          </cell>
          <cell r="P77">
            <v>52028</v>
          </cell>
        </row>
        <row r="79">
          <cell r="A79" t="str">
            <v>MONTEAGUDO   -   MGD (N)</v>
          </cell>
        </row>
        <row r="80">
          <cell r="B80" t="str">
            <v>L I Q U I D O S  EN BBLS</v>
          </cell>
          <cell r="H80" t="str">
            <v>G A S    EN    MPC</v>
          </cell>
        </row>
        <row r="81">
          <cell r="A81" t="str">
            <v>MES</v>
          </cell>
          <cell r="B81" t="str">
            <v>PRO-</v>
          </cell>
          <cell r="C81" t="str">
            <v>PET.</v>
          </cell>
          <cell r="D81" t="str">
            <v>DENS.</v>
          </cell>
          <cell r="E81" t="str">
            <v>GASO-</v>
          </cell>
          <cell r="F81" t="str">
            <v>AGUA</v>
          </cell>
          <cell r="G81" t="str">
            <v>PET.</v>
          </cell>
          <cell r="H81" t="str">
            <v>PRO-</v>
          </cell>
          <cell r="I81" t="str">
            <v>INYEC-</v>
          </cell>
          <cell r="J81" t="str">
            <v xml:space="preserve">ENT. </v>
          </cell>
          <cell r="K81" t="str">
            <v>ENT.</v>
          </cell>
          <cell r="L81" t="str">
            <v>LICUA-</v>
          </cell>
          <cell r="M81" t="str">
            <v>GLP</v>
          </cell>
          <cell r="N81" t="str">
            <v>COM-</v>
          </cell>
          <cell r="O81" t="str">
            <v>RESI-</v>
          </cell>
          <cell r="P81" t="str">
            <v>QUEMA-</v>
          </cell>
        </row>
        <row r="82">
          <cell r="B82" t="str">
            <v>DUC.</v>
          </cell>
          <cell r="C82" t="str">
            <v>COND.</v>
          </cell>
          <cell r="D82" t="str">
            <v>(º API)</v>
          </cell>
          <cell r="E82" t="str">
            <v>LINA</v>
          </cell>
          <cell r="G82" t="str">
            <v>ENT.</v>
          </cell>
          <cell r="H82" t="str">
            <v>DUC.</v>
          </cell>
          <cell r="I82" t="str">
            <v>CION</v>
          </cell>
          <cell r="J82" t="str">
            <v>GASOD.</v>
          </cell>
          <cell r="K82" t="str">
            <v>PROC.</v>
          </cell>
          <cell r="L82" t="str">
            <v>BLES</v>
          </cell>
          <cell r="M82" t="str">
            <v>MC</v>
          </cell>
          <cell r="N82" t="str">
            <v>BUST.</v>
          </cell>
          <cell r="O82" t="str">
            <v>DUAL</v>
          </cell>
          <cell r="P82" t="str">
            <v>DO</v>
          </cell>
        </row>
        <row r="83">
          <cell r="A83" t="str">
            <v>ENE</v>
          </cell>
          <cell r="B83">
            <v>18533</v>
          </cell>
          <cell r="C83">
            <v>18533</v>
          </cell>
          <cell r="D83">
            <v>45.01</v>
          </cell>
          <cell r="E83">
            <v>0</v>
          </cell>
          <cell r="F83">
            <v>8242</v>
          </cell>
          <cell r="G83">
            <v>17937</v>
          </cell>
          <cell r="H83">
            <v>62613</v>
          </cell>
          <cell r="I83">
            <v>0</v>
          </cell>
          <cell r="J83">
            <v>0</v>
          </cell>
          <cell r="K83">
            <v>0</v>
          </cell>
          <cell r="L83">
            <v>0</v>
          </cell>
          <cell r="M83">
            <v>0</v>
          </cell>
          <cell r="N83">
            <v>19043</v>
          </cell>
          <cell r="O83">
            <v>0</v>
          </cell>
          <cell r="P83">
            <v>43570</v>
          </cell>
        </row>
        <row r="84">
          <cell r="A84" t="str">
            <v>FEB</v>
          </cell>
          <cell r="B84">
            <v>20333</v>
          </cell>
          <cell r="C84">
            <v>20333</v>
          </cell>
          <cell r="D84">
            <v>44.88</v>
          </cell>
          <cell r="E84">
            <v>0</v>
          </cell>
          <cell r="F84">
            <v>7638</v>
          </cell>
          <cell r="G84">
            <v>19048</v>
          </cell>
          <cell r="H84">
            <v>69460</v>
          </cell>
          <cell r="I84">
            <v>0</v>
          </cell>
          <cell r="J84">
            <v>0</v>
          </cell>
          <cell r="K84">
            <v>0</v>
          </cell>
          <cell r="L84">
            <v>0</v>
          </cell>
          <cell r="M84">
            <v>0</v>
          </cell>
          <cell r="N84">
            <v>17553</v>
          </cell>
          <cell r="O84">
            <v>0</v>
          </cell>
          <cell r="P84">
            <v>51907</v>
          </cell>
        </row>
        <row r="85">
          <cell r="A85" t="str">
            <v>MAR</v>
          </cell>
          <cell r="B85">
            <v>20315</v>
          </cell>
          <cell r="C85">
            <v>20315</v>
          </cell>
          <cell r="D85">
            <v>45.12</v>
          </cell>
          <cell r="E85">
            <v>0</v>
          </cell>
          <cell r="F85">
            <v>8368</v>
          </cell>
          <cell r="G85">
            <v>18505</v>
          </cell>
          <cell r="H85">
            <v>90458</v>
          </cell>
          <cell r="I85">
            <v>0</v>
          </cell>
          <cell r="J85">
            <v>0</v>
          </cell>
          <cell r="K85">
            <v>0</v>
          </cell>
          <cell r="L85">
            <v>0</v>
          </cell>
          <cell r="M85">
            <v>0</v>
          </cell>
          <cell r="N85">
            <v>23018</v>
          </cell>
          <cell r="O85">
            <v>0</v>
          </cell>
          <cell r="P85">
            <v>67440</v>
          </cell>
        </row>
        <row r="86">
          <cell r="A86" t="str">
            <v>ABR</v>
          </cell>
          <cell r="B86">
            <v>18829</v>
          </cell>
          <cell r="C86">
            <v>18829</v>
          </cell>
          <cell r="D86">
            <v>45.09</v>
          </cell>
          <cell r="E86">
            <v>0</v>
          </cell>
          <cell r="F86">
            <v>10025</v>
          </cell>
          <cell r="G86">
            <v>20859</v>
          </cell>
          <cell r="H86">
            <v>89354</v>
          </cell>
          <cell r="I86">
            <v>0</v>
          </cell>
          <cell r="J86">
            <v>0</v>
          </cell>
          <cell r="K86">
            <v>0</v>
          </cell>
          <cell r="L86">
            <v>0</v>
          </cell>
          <cell r="M86">
            <v>0</v>
          </cell>
          <cell r="N86">
            <v>24177</v>
          </cell>
          <cell r="O86">
            <v>0</v>
          </cell>
          <cell r="P86">
            <v>65177</v>
          </cell>
        </row>
        <row r="87">
          <cell r="A87" t="str">
            <v>MAY</v>
          </cell>
          <cell r="B87">
            <v>17608</v>
          </cell>
          <cell r="C87">
            <v>17104</v>
          </cell>
          <cell r="D87">
            <v>45.43013402998637</v>
          </cell>
          <cell r="E87">
            <v>504</v>
          </cell>
          <cell r="F87">
            <v>9281</v>
          </cell>
          <cell r="G87">
            <v>17436</v>
          </cell>
          <cell r="H87">
            <v>83756</v>
          </cell>
          <cell r="I87">
            <v>0</v>
          </cell>
          <cell r="J87">
            <v>0</v>
          </cell>
          <cell r="K87">
            <v>0</v>
          </cell>
          <cell r="L87">
            <v>7546</v>
          </cell>
          <cell r="M87">
            <v>0</v>
          </cell>
          <cell r="N87">
            <v>33554</v>
          </cell>
          <cell r="O87">
            <v>0</v>
          </cell>
          <cell r="P87">
            <v>42656</v>
          </cell>
        </row>
        <row r="88">
          <cell r="A88" t="str">
            <v>JUN</v>
          </cell>
          <cell r="B88">
            <v>16990</v>
          </cell>
          <cell r="C88">
            <v>16442</v>
          </cell>
          <cell r="D88">
            <v>45.858446144791053</v>
          </cell>
          <cell r="E88">
            <v>548</v>
          </cell>
          <cell r="F88">
            <v>8776</v>
          </cell>
          <cell r="G88">
            <v>17265</v>
          </cell>
          <cell r="H88">
            <v>77686</v>
          </cell>
          <cell r="I88">
            <v>0</v>
          </cell>
          <cell r="J88">
            <v>0</v>
          </cell>
          <cell r="K88">
            <v>0</v>
          </cell>
          <cell r="L88">
            <v>5477</v>
          </cell>
          <cell r="M88">
            <v>0</v>
          </cell>
          <cell r="N88">
            <v>36050</v>
          </cell>
          <cell r="O88">
            <v>0</v>
          </cell>
          <cell r="P88">
            <v>36159</v>
          </cell>
        </row>
        <row r="89">
          <cell r="A89" t="str">
            <v>JUL</v>
          </cell>
          <cell r="B89">
            <v>17170</v>
          </cell>
          <cell r="C89">
            <v>16588</v>
          </cell>
          <cell r="D89">
            <v>46.556750145602798</v>
          </cell>
          <cell r="E89">
            <v>582</v>
          </cell>
          <cell r="F89">
            <v>8653</v>
          </cell>
          <cell r="G89">
            <v>17007</v>
          </cell>
          <cell r="H89">
            <v>77339</v>
          </cell>
          <cell r="I89">
            <v>0</v>
          </cell>
          <cell r="J89">
            <v>0</v>
          </cell>
          <cell r="K89">
            <v>0</v>
          </cell>
          <cell r="L89">
            <v>5903</v>
          </cell>
          <cell r="M89">
            <v>0</v>
          </cell>
          <cell r="N89">
            <v>32564</v>
          </cell>
          <cell r="O89">
            <v>0</v>
          </cell>
          <cell r="P89">
            <v>38872</v>
          </cell>
        </row>
        <row r="90">
          <cell r="A90" t="str">
            <v>AGO</v>
          </cell>
          <cell r="B90">
            <v>19858</v>
          </cell>
          <cell r="C90">
            <v>19255</v>
          </cell>
          <cell r="D90">
            <v>46.099625733360313</v>
          </cell>
          <cell r="E90">
            <v>603</v>
          </cell>
          <cell r="F90">
            <v>8653</v>
          </cell>
          <cell r="G90">
            <v>17007</v>
          </cell>
          <cell r="H90">
            <v>104082</v>
          </cell>
          <cell r="I90">
            <v>0</v>
          </cell>
          <cell r="J90">
            <v>0</v>
          </cell>
          <cell r="K90">
            <v>0</v>
          </cell>
          <cell r="L90">
            <v>6035</v>
          </cell>
          <cell r="M90">
            <v>0</v>
          </cell>
          <cell r="N90">
            <v>27794</v>
          </cell>
          <cell r="O90">
            <v>0</v>
          </cell>
          <cell r="P90">
            <v>70253</v>
          </cell>
        </row>
        <row r="91">
          <cell r="A91" t="str">
            <v>SEP</v>
          </cell>
          <cell r="B91">
            <v>17239</v>
          </cell>
          <cell r="C91">
            <v>17113</v>
          </cell>
          <cell r="D91">
            <v>46.868677065280181</v>
          </cell>
          <cell r="E91">
            <v>126</v>
          </cell>
          <cell r="F91">
            <v>6949</v>
          </cell>
          <cell r="G91">
            <v>15797</v>
          </cell>
          <cell r="H91">
            <v>100036</v>
          </cell>
          <cell r="I91">
            <v>0</v>
          </cell>
          <cell r="J91">
            <v>0</v>
          </cell>
          <cell r="K91">
            <v>0</v>
          </cell>
          <cell r="L91">
            <v>1763</v>
          </cell>
          <cell r="M91">
            <v>0</v>
          </cell>
          <cell r="N91">
            <v>21628</v>
          </cell>
          <cell r="O91">
            <v>0</v>
          </cell>
          <cell r="P91">
            <v>76645</v>
          </cell>
        </row>
        <row r="92">
          <cell r="A92" t="str">
            <v>OCT</v>
          </cell>
          <cell r="B92">
            <v>15691</v>
          </cell>
          <cell r="C92">
            <v>15691</v>
          </cell>
          <cell r="D92">
            <v>46.914952206115082</v>
          </cell>
          <cell r="E92">
            <v>0</v>
          </cell>
          <cell r="F92">
            <v>6936</v>
          </cell>
          <cell r="G92">
            <v>17310</v>
          </cell>
          <cell r="H92">
            <v>100432</v>
          </cell>
          <cell r="I92">
            <v>0</v>
          </cell>
          <cell r="J92">
            <v>0</v>
          </cell>
          <cell r="K92">
            <v>0</v>
          </cell>
          <cell r="L92">
            <v>0</v>
          </cell>
          <cell r="M92">
            <v>0</v>
          </cell>
          <cell r="N92">
            <v>19775</v>
          </cell>
          <cell r="O92">
            <v>0</v>
          </cell>
          <cell r="P92">
            <v>80657</v>
          </cell>
        </row>
        <row r="93">
          <cell r="A93" t="str">
            <v>NOV</v>
          </cell>
          <cell r="B93">
            <v>17838</v>
          </cell>
          <cell r="C93">
            <v>17838</v>
          </cell>
          <cell r="D93">
            <v>46.53642663278859</v>
          </cell>
          <cell r="E93">
            <v>0</v>
          </cell>
          <cell r="F93">
            <v>7137</v>
          </cell>
          <cell r="G93">
            <v>17317</v>
          </cell>
          <cell r="H93">
            <v>110825</v>
          </cell>
          <cell r="I93">
            <v>0</v>
          </cell>
          <cell r="J93">
            <v>0</v>
          </cell>
          <cell r="K93">
            <v>0</v>
          </cell>
          <cell r="L93">
            <v>0</v>
          </cell>
          <cell r="M93">
            <v>0</v>
          </cell>
          <cell r="N93">
            <v>20607</v>
          </cell>
          <cell r="O93">
            <v>0</v>
          </cell>
          <cell r="P93">
            <v>90218</v>
          </cell>
        </row>
        <row r="94">
          <cell r="A94" t="str">
            <v>DIC</v>
          </cell>
          <cell r="B94">
            <v>0</v>
          </cell>
          <cell r="C94">
            <v>0</v>
          </cell>
          <cell r="D94">
            <v>0</v>
          </cell>
          <cell r="E94">
            <v>0</v>
          </cell>
          <cell r="F94">
            <v>0</v>
          </cell>
          <cell r="G94">
            <v>0</v>
          </cell>
          <cell r="H94">
            <v>110825</v>
          </cell>
          <cell r="I94">
            <v>0</v>
          </cell>
          <cell r="J94">
            <v>0</v>
          </cell>
          <cell r="K94">
            <v>0</v>
          </cell>
          <cell r="L94">
            <v>0</v>
          </cell>
          <cell r="M94">
            <v>0</v>
          </cell>
          <cell r="N94">
            <v>20607</v>
          </cell>
          <cell r="O94">
            <v>0</v>
          </cell>
          <cell r="P94">
            <v>90218</v>
          </cell>
        </row>
        <row r="95">
          <cell r="A95" t="str">
            <v>TOTAL</v>
          </cell>
          <cell r="B95">
            <v>200404</v>
          </cell>
          <cell r="C95">
            <v>198041</v>
          </cell>
          <cell r="D95">
            <v>42.030417663160364</v>
          </cell>
          <cell r="E95">
            <v>2363</v>
          </cell>
          <cell r="F95">
            <v>90658</v>
          </cell>
          <cell r="G95">
            <v>195488</v>
          </cell>
          <cell r="H95">
            <v>1076866</v>
          </cell>
          <cell r="I95">
            <v>0</v>
          </cell>
          <cell r="J95">
            <v>0</v>
          </cell>
          <cell r="K95">
            <v>0</v>
          </cell>
          <cell r="L95">
            <v>26724</v>
          </cell>
          <cell r="M95">
            <v>0</v>
          </cell>
          <cell r="N95">
            <v>296370</v>
          </cell>
          <cell r="O95">
            <v>0</v>
          </cell>
          <cell r="P95">
            <v>753772</v>
          </cell>
        </row>
        <row r="97">
          <cell r="A97" t="str">
            <v>PALOMA   -   PLM (N)</v>
          </cell>
        </row>
        <row r="98">
          <cell r="B98" t="str">
            <v>L I Q U I D O S  EN BBLS</v>
          </cell>
          <cell r="H98" t="str">
            <v>G A S    EN    MPC</v>
          </cell>
        </row>
        <row r="99">
          <cell r="A99" t="str">
            <v>MES</v>
          </cell>
          <cell r="B99" t="str">
            <v>PRO-</v>
          </cell>
          <cell r="C99" t="str">
            <v>PET.</v>
          </cell>
          <cell r="D99" t="str">
            <v>DENS.</v>
          </cell>
          <cell r="E99" t="str">
            <v>GASO-</v>
          </cell>
          <cell r="F99" t="str">
            <v>AGUA</v>
          </cell>
          <cell r="G99" t="str">
            <v>PET.</v>
          </cell>
          <cell r="H99" t="str">
            <v>PRO-</v>
          </cell>
          <cell r="I99" t="str">
            <v>INYEC-</v>
          </cell>
          <cell r="J99" t="str">
            <v xml:space="preserve">ENT. </v>
          </cell>
          <cell r="K99" t="str">
            <v>ENT.</v>
          </cell>
          <cell r="L99" t="str">
            <v>LICUA-</v>
          </cell>
          <cell r="M99" t="str">
            <v>GLP</v>
          </cell>
          <cell r="N99" t="str">
            <v>COM-</v>
          </cell>
          <cell r="O99" t="str">
            <v>RESI-</v>
          </cell>
          <cell r="P99" t="str">
            <v>QUEMA-</v>
          </cell>
        </row>
        <row r="100">
          <cell r="B100" t="str">
            <v>DUC.</v>
          </cell>
          <cell r="C100" t="str">
            <v>COND.</v>
          </cell>
          <cell r="D100" t="str">
            <v>(º API)</v>
          </cell>
          <cell r="E100" t="str">
            <v>LINA</v>
          </cell>
          <cell r="G100" t="str">
            <v>ENT.</v>
          </cell>
          <cell r="H100" t="str">
            <v>DUC.</v>
          </cell>
          <cell r="I100" t="str">
            <v>CION</v>
          </cell>
          <cell r="J100" t="str">
            <v>GASOD.</v>
          </cell>
          <cell r="K100" t="str">
            <v>PROC.</v>
          </cell>
          <cell r="L100" t="str">
            <v>BLES</v>
          </cell>
          <cell r="M100" t="str">
            <v>MC</v>
          </cell>
          <cell r="N100" t="str">
            <v>BUST.</v>
          </cell>
          <cell r="O100" t="str">
            <v>DUAL</v>
          </cell>
          <cell r="P100" t="str">
            <v>DO</v>
          </cell>
        </row>
        <row r="101">
          <cell r="A101" t="str">
            <v>ENE</v>
          </cell>
          <cell r="B101">
            <v>140219.70000000001</v>
          </cell>
          <cell r="C101">
            <v>140219.70000000001</v>
          </cell>
          <cell r="D101">
            <v>50.75</v>
          </cell>
          <cell r="E101">
            <v>0</v>
          </cell>
          <cell r="F101">
            <v>2590</v>
          </cell>
          <cell r="G101">
            <v>138350</v>
          </cell>
          <cell r="H101">
            <v>669708</v>
          </cell>
          <cell r="I101">
            <v>0</v>
          </cell>
          <cell r="J101">
            <v>0</v>
          </cell>
          <cell r="K101">
            <v>0</v>
          </cell>
          <cell r="L101">
            <v>0</v>
          </cell>
          <cell r="M101">
            <v>0</v>
          </cell>
          <cell r="N101">
            <v>6302</v>
          </cell>
          <cell r="O101">
            <v>0</v>
          </cell>
          <cell r="P101">
            <v>663406</v>
          </cell>
        </row>
        <row r="102">
          <cell r="A102" t="str">
            <v>FEB</v>
          </cell>
          <cell r="B102">
            <v>153250</v>
          </cell>
          <cell r="C102">
            <v>153250</v>
          </cell>
          <cell r="D102">
            <v>50.69</v>
          </cell>
          <cell r="E102">
            <v>0</v>
          </cell>
          <cell r="F102">
            <v>1379</v>
          </cell>
          <cell r="G102">
            <v>154213</v>
          </cell>
          <cell r="H102">
            <v>801530</v>
          </cell>
          <cell r="I102">
            <v>0</v>
          </cell>
          <cell r="J102">
            <v>0</v>
          </cell>
          <cell r="K102">
            <v>0</v>
          </cell>
          <cell r="L102">
            <v>0</v>
          </cell>
          <cell r="M102">
            <v>0</v>
          </cell>
          <cell r="N102">
            <v>6035</v>
          </cell>
          <cell r="O102">
            <v>0</v>
          </cell>
          <cell r="P102">
            <v>795495</v>
          </cell>
        </row>
        <row r="103">
          <cell r="A103" t="str">
            <v>MAR</v>
          </cell>
          <cell r="B103">
            <v>172064</v>
          </cell>
          <cell r="C103">
            <v>172064</v>
          </cell>
          <cell r="D103">
            <v>51.94</v>
          </cell>
          <cell r="E103">
            <v>0</v>
          </cell>
          <cell r="F103">
            <v>959</v>
          </cell>
          <cell r="G103">
            <v>174774</v>
          </cell>
          <cell r="H103">
            <v>925068</v>
          </cell>
          <cell r="I103">
            <v>0</v>
          </cell>
          <cell r="J103">
            <v>0</v>
          </cell>
          <cell r="K103">
            <v>0</v>
          </cell>
          <cell r="L103">
            <v>0</v>
          </cell>
          <cell r="M103">
            <v>0</v>
          </cell>
          <cell r="N103">
            <v>6782</v>
          </cell>
          <cell r="O103">
            <v>0</v>
          </cell>
          <cell r="P103">
            <v>918286</v>
          </cell>
        </row>
        <row r="104">
          <cell r="A104" t="str">
            <v>ABR</v>
          </cell>
          <cell r="B104">
            <v>183218</v>
          </cell>
          <cell r="C104">
            <v>183218</v>
          </cell>
          <cell r="D104">
            <v>53.31</v>
          </cell>
          <cell r="E104">
            <v>0</v>
          </cell>
          <cell r="F104">
            <v>1248</v>
          </cell>
          <cell r="G104">
            <v>174971</v>
          </cell>
          <cell r="H104">
            <v>890873</v>
          </cell>
          <cell r="I104">
            <v>0</v>
          </cell>
          <cell r="J104">
            <v>0</v>
          </cell>
          <cell r="K104">
            <v>0</v>
          </cell>
          <cell r="L104">
            <v>0</v>
          </cell>
          <cell r="M104">
            <v>0</v>
          </cell>
          <cell r="N104">
            <v>11784</v>
          </cell>
          <cell r="O104">
            <v>0</v>
          </cell>
          <cell r="P104">
            <v>879089</v>
          </cell>
        </row>
        <row r="105">
          <cell r="A105" t="str">
            <v>MAY</v>
          </cell>
          <cell r="B105">
            <v>202507</v>
          </cell>
          <cell r="C105">
            <v>202507</v>
          </cell>
          <cell r="D105">
            <v>50.87379448611653</v>
          </cell>
          <cell r="E105">
            <v>0</v>
          </cell>
          <cell r="F105">
            <v>1702</v>
          </cell>
          <cell r="G105">
            <v>203093</v>
          </cell>
          <cell r="H105">
            <v>966040</v>
          </cell>
          <cell r="I105">
            <v>577929</v>
          </cell>
          <cell r="J105">
            <v>0</v>
          </cell>
          <cell r="K105">
            <v>0</v>
          </cell>
          <cell r="L105">
            <v>0</v>
          </cell>
          <cell r="M105">
            <v>0</v>
          </cell>
          <cell r="N105">
            <v>22881</v>
          </cell>
          <cell r="O105">
            <v>0</v>
          </cell>
          <cell r="P105">
            <v>365230</v>
          </cell>
        </row>
        <row r="106">
          <cell r="A106" t="str">
            <v>JUN</v>
          </cell>
          <cell r="B106">
            <v>209713</v>
          </cell>
          <cell r="C106">
            <v>209713</v>
          </cell>
          <cell r="D106">
            <v>52.623184542684527</v>
          </cell>
          <cell r="E106">
            <v>0</v>
          </cell>
          <cell r="F106">
            <v>2423</v>
          </cell>
          <cell r="G106">
            <v>219125</v>
          </cell>
          <cell r="H106">
            <v>934734</v>
          </cell>
          <cell r="I106">
            <v>648082</v>
          </cell>
          <cell r="J106">
            <v>0</v>
          </cell>
          <cell r="K106">
            <v>0</v>
          </cell>
          <cell r="L106">
            <v>0</v>
          </cell>
          <cell r="M106">
            <v>0</v>
          </cell>
          <cell r="N106">
            <v>23413</v>
          </cell>
          <cell r="O106">
            <v>0</v>
          </cell>
          <cell r="P106">
            <v>263239</v>
          </cell>
        </row>
        <row r="107">
          <cell r="A107" t="str">
            <v>JUL</v>
          </cell>
          <cell r="B107">
            <v>283764.40000000002</v>
          </cell>
          <cell r="C107">
            <v>283764.40000000002</v>
          </cell>
          <cell r="D107">
            <v>55.965255803758332</v>
          </cell>
          <cell r="E107">
            <v>0</v>
          </cell>
          <cell r="F107">
            <v>2232</v>
          </cell>
          <cell r="G107">
            <v>271821.14</v>
          </cell>
          <cell r="H107">
            <v>1343585</v>
          </cell>
          <cell r="I107">
            <v>748944</v>
          </cell>
          <cell r="J107">
            <v>0</v>
          </cell>
          <cell r="K107">
            <v>0</v>
          </cell>
          <cell r="L107">
            <v>0</v>
          </cell>
          <cell r="M107">
            <v>0</v>
          </cell>
          <cell r="N107">
            <v>18002</v>
          </cell>
          <cell r="O107">
            <v>0</v>
          </cell>
          <cell r="P107">
            <v>576639</v>
          </cell>
        </row>
        <row r="108">
          <cell r="A108" t="str">
            <v>AGO</v>
          </cell>
          <cell r="B108">
            <v>290076.25</v>
          </cell>
          <cell r="C108">
            <v>290076.25</v>
          </cell>
          <cell r="D108">
            <v>58.353555906038594</v>
          </cell>
          <cell r="E108">
            <v>0</v>
          </cell>
          <cell r="F108">
            <v>1559</v>
          </cell>
          <cell r="G108">
            <v>285738.99</v>
          </cell>
          <cell r="H108">
            <v>1338918</v>
          </cell>
          <cell r="I108">
            <v>974231</v>
          </cell>
          <cell r="J108">
            <v>0</v>
          </cell>
          <cell r="K108">
            <v>0</v>
          </cell>
          <cell r="L108">
            <v>0</v>
          </cell>
          <cell r="M108">
            <v>0</v>
          </cell>
          <cell r="N108">
            <v>24586</v>
          </cell>
          <cell r="O108">
            <v>0</v>
          </cell>
          <cell r="P108">
            <v>340101</v>
          </cell>
        </row>
        <row r="109">
          <cell r="A109" t="str">
            <v>SEP</v>
          </cell>
          <cell r="B109">
            <v>285757.18</v>
          </cell>
          <cell r="C109">
            <v>285757.18</v>
          </cell>
          <cell r="D109">
            <v>55.938896739714146</v>
          </cell>
          <cell r="E109">
            <v>0</v>
          </cell>
          <cell r="F109">
            <v>1152</v>
          </cell>
          <cell r="G109">
            <v>242171.75</v>
          </cell>
          <cell r="H109">
            <v>1346716</v>
          </cell>
          <cell r="I109">
            <v>929967</v>
          </cell>
          <cell r="J109">
            <v>0</v>
          </cell>
          <cell r="K109">
            <v>0</v>
          </cell>
          <cell r="L109">
            <v>0</v>
          </cell>
          <cell r="M109">
            <v>0</v>
          </cell>
          <cell r="N109">
            <v>25826</v>
          </cell>
          <cell r="O109">
            <v>0</v>
          </cell>
          <cell r="P109">
            <v>390923</v>
          </cell>
        </row>
        <row r="110">
          <cell r="A110" t="str">
            <v>OCT</v>
          </cell>
          <cell r="B110">
            <v>236727.44</v>
          </cell>
          <cell r="C110">
            <v>232569.44</v>
          </cell>
          <cell r="D110">
            <v>55.894340053841972</v>
          </cell>
          <cell r="E110">
            <v>4158</v>
          </cell>
          <cell r="F110">
            <v>1347</v>
          </cell>
          <cell r="G110">
            <v>281555.68</v>
          </cell>
          <cell r="H110">
            <v>1025044</v>
          </cell>
          <cell r="I110">
            <v>801008</v>
          </cell>
          <cell r="J110">
            <v>0</v>
          </cell>
          <cell r="K110">
            <v>0</v>
          </cell>
          <cell r="L110">
            <v>14540</v>
          </cell>
          <cell r="M110">
            <v>409.95</v>
          </cell>
          <cell r="N110">
            <v>35031</v>
          </cell>
          <cell r="O110">
            <v>0</v>
          </cell>
          <cell r="P110">
            <v>174465</v>
          </cell>
        </row>
        <row r="111">
          <cell r="A111" t="str">
            <v>NOV</v>
          </cell>
          <cell r="B111">
            <v>270510.3</v>
          </cell>
          <cell r="C111">
            <v>266812.3</v>
          </cell>
          <cell r="D111">
            <v>55.199049481757811</v>
          </cell>
          <cell r="E111">
            <v>3698</v>
          </cell>
          <cell r="F111">
            <v>1125</v>
          </cell>
          <cell r="G111">
            <v>281959.87</v>
          </cell>
          <cell r="H111">
            <v>1344089</v>
          </cell>
          <cell r="I111">
            <v>953095</v>
          </cell>
          <cell r="J111">
            <v>0</v>
          </cell>
          <cell r="K111">
            <v>0</v>
          </cell>
          <cell r="L111">
            <v>16861</v>
          </cell>
          <cell r="M111">
            <v>420.01</v>
          </cell>
          <cell r="N111">
            <v>47098</v>
          </cell>
          <cell r="O111">
            <v>0</v>
          </cell>
          <cell r="P111">
            <v>327035</v>
          </cell>
        </row>
        <row r="112">
          <cell r="A112" t="str">
            <v>DIC</v>
          </cell>
          <cell r="B112">
            <v>0</v>
          </cell>
          <cell r="C112">
            <v>0</v>
          </cell>
          <cell r="D112">
            <v>0</v>
          </cell>
          <cell r="E112">
            <v>0</v>
          </cell>
          <cell r="F112">
            <v>0</v>
          </cell>
          <cell r="G112">
            <v>0</v>
          </cell>
          <cell r="H112">
            <v>1344089</v>
          </cell>
          <cell r="I112">
            <v>953095</v>
          </cell>
          <cell r="J112">
            <v>0</v>
          </cell>
          <cell r="K112">
            <v>0</v>
          </cell>
          <cell r="L112">
            <v>16861</v>
          </cell>
          <cell r="M112">
            <v>420.01</v>
          </cell>
          <cell r="N112">
            <v>47098</v>
          </cell>
          <cell r="O112">
            <v>0</v>
          </cell>
          <cell r="P112">
            <v>327035</v>
          </cell>
        </row>
        <row r="113">
          <cell r="A113" t="str">
            <v>TOTAL</v>
          </cell>
          <cell r="B113">
            <v>2427807.27</v>
          </cell>
          <cell r="C113">
            <v>2419951.27</v>
          </cell>
          <cell r="D113">
            <v>49.294839751159323</v>
          </cell>
          <cell r="E113">
            <v>7856</v>
          </cell>
          <cell r="F113">
            <v>17716</v>
          </cell>
          <cell r="G113">
            <v>2427773.4300000002</v>
          </cell>
          <cell r="H113">
            <v>12930394</v>
          </cell>
          <cell r="I113">
            <v>6586351</v>
          </cell>
          <cell r="J113">
            <v>0</v>
          </cell>
          <cell r="K113">
            <v>0</v>
          </cell>
          <cell r="L113">
            <v>48262</v>
          </cell>
          <cell r="M113">
            <v>1249.97</v>
          </cell>
          <cell r="N113">
            <v>274838</v>
          </cell>
          <cell r="O113">
            <v>0</v>
          </cell>
          <cell r="P113">
            <v>6020943</v>
          </cell>
        </row>
        <row r="115">
          <cell r="A115" t="str">
            <v>SURUBI   -   SRB (E)</v>
          </cell>
        </row>
        <row r="116">
          <cell r="B116" t="str">
            <v>L I Q U I D O S  EN BBLS</v>
          </cell>
          <cell r="H116" t="str">
            <v>G A S    EN    MPC</v>
          </cell>
        </row>
        <row r="117">
          <cell r="A117" t="str">
            <v>MES</v>
          </cell>
          <cell r="B117" t="str">
            <v>PRO-</v>
          </cell>
          <cell r="C117" t="str">
            <v>PET.</v>
          </cell>
          <cell r="D117" t="str">
            <v>DENS.</v>
          </cell>
          <cell r="E117" t="str">
            <v>GASO-</v>
          </cell>
          <cell r="F117" t="str">
            <v>AGUA</v>
          </cell>
          <cell r="G117" t="str">
            <v>PET.</v>
          </cell>
          <cell r="H117" t="str">
            <v>PRO-</v>
          </cell>
          <cell r="I117" t="str">
            <v>INYEC-</v>
          </cell>
          <cell r="J117" t="str">
            <v xml:space="preserve">ENT. </v>
          </cell>
          <cell r="K117" t="str">
            <v>ENT.</v>
          </cell>
          <cell r="L117" t="str">
            <v>LICUA-</v>
          </cell>
          <cell r="M117" t="str">
            <v>GLP</v>
          </cell>
          <cell r="N117" t="str">
            <v>COM-</v>
          </cell>
          <cell r="O117" t="str">
            <v>RESI-</v>
          </cell>
          <cell r="P117" t="str">
            <v>QUEMA-</v>
          </cell>
        </row>
        <row r="118">
          <cell r="B118" t="str">
            <v>DUC.</v>
          </cell>
          <cell r="C118" t="str">
            <v>COND.</v>
          </cell>
          <cell r="D118" t="str">
            <v>(º API)</v>
          </cell>
          <cell r="E118" t="str">
            <v>LINA</v>
          </cell>
          <cell r="G118" t="str">
            <v>ENT.</v>
          </cell>
          <cell r="H118" t="str">
            <v>DUC.</v>
          </cell>
          <cell r="I118" t="str">
            <v>CION</v>
          </cell>
          <cell r="J118" t="str">
            <v>GASOD.</v>
          </cell>
          <cell r="K118" t="str">
            <v>PROC.</v>
          </cell>
          <cell r="L118" t="str">
            <v>BLES</v>
          </cell>
          <cell r="M118" t="str">
            <v>MC</v>
          </cell>
          <cell r="N118" t="str">
            <v>BUST.</v>
          </cell>
          <cell r="O118" t="str">
            <v>DUAL</v>
          </cell>
          <cell r="P118" t="str">
            <v>DO</v>
          </cell>
        </row>
        <row r="119">
          <cell r="A119" t="str">
            <v>ENE</v>
          </cell>
          <cell r="B119">
            <v>165054.59</v>
          </cell>
          <cell r="C119">
            <v>165054.59</v>
          </cell>
          <cell r="D119">
            <v>43.5</v>
          </cell>
          <cell r="E119">
            <v>0</v>
          </cell>
          <cell r="F119">
            <v>6107</v>
          </cell>
          <cell r="G119">
            <v>167717</v>
          </cell>
          <cell r="H119">
            <v>213859</v>
          </cell>
          <cell r="I119">
            <v>0</v>
          </cell>
          <cell r="J119">
            <v>0</v>
          </cell>
          <cell r="K119">
            <v>0</v>
          </cell>
          <cell r="L119">
            <v>0</v>
          </cell>
          <cell r="M119">
            <v>0</v>
          </cell>
          <cell r="N119">
            <v>20001</v>
          </cell>
          <cell r="O119">
            <v>0</v>
          </cell>
          <cell r="P119">
            <v>193858</v>
          </cell>
        </row>
        <row r="120">
          <cell r="A120" t="str">
            <v>FEB</v>
          </cell>
          <cell r="B120">
            <v>143126</v>
          </cell>
          <cell r="C120">
            <v>143126</v>
          </cell>
          <cell r="D120">
            <v>42.7</v>
          </cell>
          <cell r="E120">
            <v>0</v>
          </cell>
          <cell r="F120">
            <v>6750</v>
          </cell>
          <cell r="G120">
            <v>299817</v>
          </cell>
          <cell r="H120">
            <v>187466</v>
          </cell>
          <cell r="I120">
            <v>0</v>
          </cell>
          <cell r="J120">
            <v>0</v>
          </cell>
          <cell r="K120">
            <v>0</v>
          </cell>
          <cell r="L120">
            <v>0</v>
          </cell>
          <cell r="M120">
            <v>0</v>
          </cell>
          <cell r="N120">
            <v>12981</v>
          </cell>
          <cell r="O120">
            <v>0</v>
          </cell>
          <cell r="P120">
            <v>174485</v>
          </cell>
        </row>
        <row r="121">
          <cell r="A121" t="str">
            <v>MAR</v>
          </cell>
          <cell r="B121">
            <v>157038</v>
          </cell>
          <cell r="C121">
            <v>157038</v>
          </cell>
          <cell r="D121">
            <v>42.9</v>
          </cell>
          <cell r="E121">
            <v>0</v>
          </cell>
          <cell r="F121">
            <v>8999</v>
          </cell>
          <cell r="G121">
            <v>151568</v>
          </cell>
          <cell r="H121">
            <v>198189</v>
          </cell>
          <cell r="I121">
            <v>0</v>
          </cell>
          <cell r="J121">
            <v>0</v>
          </cell>
          <cell r="K121">
            <v>0</v>
          </cell>
          <cell r="L121">
            <v>0</v>
          </cell>
          <cell r="M121">
            <v>0</v>
          </cell>
          <cell r="N121">
            <v>7913</v>
          </cell>
          <cell r="O121">
            <v>0</v>
          </cell>
          <cell r="P121">
            <v>190276</v>
          </cell>
        </row>
        <row r="122">
          <cell r="A122" t="str">
            <v>ABR</v>
          </cell>
          <cell r="B122">
            <v>143645</v>
          </cell>
          <cell r="C122">
            <v>143645</v>
          </cell>
          <cell r="D122">
            <v>43</v>
          </cell>
          <cell r="E122">
            <v>0</v>
          </cell>
          <cell r="F122">
            <v>8973</v>
          </cell>
          <cell r="G122">
            <v>135387</v>
          </cell>
          <cell r="H122">
            <v>185772</v>
          </cell>
          <cell r="I122">
            <v>0</v>
          </cell>
          <cell r="J122">
            <v>0</v>
          </cell>
          <cell r="K122">
            <v>0</v>
          </cell>
          <cell r="L122">
            <v>0</v>
          </cell>
          <cell r="M122">
            <v>0</v>
          </cell>
          <cell r="N122">
            <v>15645</v>
          </cell>
          <cell r="O122">
            <v>0</v>
          </cell>
          <cell r="P122">
            <v>170127</v>
          </cell>
        </row>
        <row r="123">
          <cell r="A123" t="str">
            <v>MAY</v>
          </cell>
          <cell r="B123">
            <v>144922</v>
          </cell>
          <cell r="C123">
            <v>144922</v>
          </cell>
          <cell r="D123">
            <v>43</v>
          </cell>
          <cell r="E123">
            <v>0</v>
          </cell>
          <cell r="F123">
            <v>10171</v>
          </cell>
          <cell r="G123">
            <v>149682.44</v>
          </cell>
          <cell r="H123">
            <v>187431</v>
          </cell>
          <cell r="I123">
            <v>0</v>
          </cell>
          <cell r="J123">
            <v>0</v>
          </cell>
          <cell r="K123">
            <v>0</v>
          </cell>
          <cell r="L123">
            <v>0</v>
          </cell>
          <cell r="M123">
            <v>0</v>
          </cell>
          <cell r="N123">
            <v>17328</v>
          </cell>
          <cell r="O123">
            <v>0</v>
          </cell>
          <cell r="P123">
            <v>170103</v>
          </cell>
        </row>
        <row r="124">
          <cell r="A124" t="str">
            <v>JUN</v>
          </cell>
          <cell r="B124">
            <v>137351</v>
          </cell>
          <cell r="C124">
            <v>137351</v>
          </cell>
          <cell r="D124">
            <v>43.2</v>
          </cell>
          <cell r="E124">
            <v>0</v>
          </cell>
          <cell r="F124">
            <v>9779</v>
          </cell>
          <cell r="G124">
            <v>140454</v>
          </cell>
          <cell r="H124">
            <v>180538</v>
          </cell>
          <cell r="I124">
            <v>0</v>
          </cell>
          <cell r="J124">
            <v>0</v>
          </cell>
          <cell r="K124">
            <v>0</v>
          </cell>
          <cell r="L124">
            <v>0</v>
          </cell>
          <cell r="M124">
            <v>0</v>
          </cell>
          <cell r="N124">
            <v>17068</v>
          </cell>
          <cell r="O124">
            <v>0</v>
          </cell>
          <cell r="P124">
            <v>163470</v>
          </cell>
        </row>
        <row r="125">
          <cell r="A125" t="str">
            <v>JUL</v>
          </cell>
          <cell r="B125">
            <v>138879</v>
          </cell>
          <cell r="C125">
            <v>138879</v>
          </cell>
          <cell r="D125">
            <v>43</v>
          </cell>
          <cell r="E125">
            <v>0</v>
          </cell>
          <cell r="F125">
            <v>10013</v>
          </cell>
          <cell r="G125">
            <v>129059.75</v>
          </cell>
          <cell r="H125">
            <v>181322</v>
          </cell>
          <cell r="I125">
            <v>0</v>
          </cell>
          <cell r="J125">
            <v>0</v>
          </cell>
          <cell r="K125">
            <v>0</v>
          </cell>
          <cell r="L125">
            <v>0</v>
          </cell>
          <cell r="M125">
            <v>0</v>
          </cell>
          <cell r="N125">
            <v>17434</v>
          </cell>
          <cell r="O125">
            <v>0</v>
          </cell>
          <cell r="P125">
            <v>163888</v>
          </cell>
        </row>
        <row r="126">
          <cell r="A126" t="str">
            <v>AGO</v>
          </cell>
          <cell r="B126">
            <v>132394.32</v>
          </cell>
          <cell r="C126">
            <v>132394.32</v>
          </cell>
          <cell r="D126">
            <v>43.07</v>
          </cell>
          <cell r="E126">
            <v>0</v>
          </cell>
          <cell r="F126">
            <v>9398.4</v>
          </cell>
          <cell r="G126">
            <v>131507.81</v>
          </cell>
          <cell r="H126">
            <v>175771.95</v>
          </cell>
          <cell r="I126">
            <v>0</v>
          </cell>
          <cell r="J126">
            <v>0</v>
          </cell>
          <cell r="K126">
            <v>0</v>
          </cell>
          <cell r="L126">
            <v>0</v>
          </cell>
          <cell r="M126">
            <v>0</v>
          </cell>
          <cell r="N126">
            <v>17805</v>
          </cell>
          <cell r="O126">
            <v>0</v>
          </cell>
          <cell r="P126">
            <v>157966.95000000001</v>
          </cell>
        </row>
        <row r="127">
          <cell r="A127" t="str">
            <v>SEP</v>
          </cell>
          <cell r="B127">
            <v>121221.36</v>
          </cell>
          <cell r="C127">
            <v>121221.36</v>
          </cell>
          <cell r="D127">
            <v>43</v>
          </cell>
          <cell r="E127">
            <v>0</v>
          </cell>
          <cell r="F127">
            <v>7957.61</v>
          </cell>
          <cell r="G127">
            <v>101488.6</v>
          </cell>
          <cell r="H127">
            <v>158523</v>
          </cell>
          <cell r="I127">
            <v>0</v>
          </cell>
          <cell r="J127">
            <v>0</v>
          </cell>
          <cell r="K127">
            <v>0</v>
          </cell>
          <cell r="L127">
            <v>0</v>
          </cell>
          <cell r="M127">
            <v>0</v>
          </cell>
          <cell r="N127">
            <v>14955</v>
          </cell>
          <cell r="O127">
            <v>0</v>
          </cell>
          <cell r="P127">
            <v>143568</v>
          </cell>
        </row>
        <row r="128">
          <cell r="A128" t="str">
            <v>OCT</v>
          </cell>
          <cell r="B128">
            <v>100805.52</v>
          </cell>
          <cell r="C128">
            <v>100805.52</v>
          </cell>
          <cell r="D128">
            <v>42.9</v>
          </cell>
          <cell r="E128">
            <v>0</v>
          </cell>
          <cell r="F128">
            <v>8773.41</v>
          </cell>
          <cell r="G128">
            <v>121031.91</v>
          </cell>
          <cell r="H128">
            <v>125744</v>
          </cell>
          <cell r="I128">
            <v>0</v>
          </cell>
          <cell r="J128">
            <v>0</v>
          </cell>
          <cell r="K128">
            <v>0</v>
          </cell>
          <cell r="L128">
            <v>0</v>
          </cell>
          <cell r="M128">
            <v>0</v>
          </cell>
          <cell r="N128">
            <v>11551</v>
          </cell>
          <cell r="O128">
            <v>0</v>
          </cell>
          <cell r="P128">
            <v>114193</v>
          </cell>
        </row>
        <row r="129">
          <cell r="A129" t="str">
            <v>NOV</v>
          </cell>
          <cell r="B129">
            <v>130600.03</v>
          </cell>
          <cell r="C129">
            <v>130600.03</v>
          </cell>
          <cell r="D129">
            <v>42.6</v>
          </cell>
          <cell r="E129">
            <v>0</v>
          </cell>
          <cell r="F129">
            <v>8552.27</v>
          </cell>
          <cell r="G129">
            <v>135599.18</v>
          </cell>
          <cell r="H129">
            <v>142269</v>
          </cell>
          <cell r="I129">
            <v>0</v>
          </cell>
          <cell r="J129">
            <v>0</v>
          </cell>
          <cell r="K129">
            <v>0</v>
          </cell>
          <cell r="L129">
            <v>0</v>
          </cell>
          <cell r="M129">
            <v>0</v>
          </cell>
          <cell r="N129">
            <v>15519</v>
          </cell>
          <cell r="O129">
            <v>0</v>
          </cell>
          <cell r="P129">
            <v>126750</v>
          </cell>
        </row>
        <row r="130">
          <cell r="A130" t="str">
            <v>DIC</v>
          </cell>
          <cell r="B130">
            <v>0</v>
          </cell>
          <cell r="C130">
            <v>0</v>
          </cell>
          <cell r="D130">
            <v>0</v>
          </cell>
          <cell r="E130">
            <v>0</v>
          </cell>
          <cell r="F130">
            <v>0</v>
          </cell>
          <cell r="G130">
            <v>0</v>
          </cell>
          <cell r="H130">
            <v>142269</v>
          </cell>
          <cell r="I130">
            <v>0</v>
          </cell>
          <cell r="J130">
            <v>0</v>
          </cell>
          <cell r="K130">
            <v>0</v>
          </cell>
          <cell r="L130">
            <v>0</v>
          </cell>
          <cell r="M130">
            <v>0</v>
          </cell>
          <cell r="N130">
            <v>15519</v>
          </cell>
          <cell r="O130">
            <v>0</v>
          </cell>
          <cell r="P130">
            <v>126750</v>
          </cell>
        </row>
        <row r="131">
          <cell r="A131" t="str">
            <v>TOTAL</v>
          </cell>
          <cell r="B131">
            <v>1515036.82</v>
          </cell>
          <cell r="C131">
            <v>1515036.82</v>
          </cell>
          <cell r="D131">
            <v>39.405833333333334</v>
          </cell>
          <cell r="E131">
            <v>0</v>
          </cell>
          <cell r="F131">
            <v>95473.69</v>
          </cell>
          <cell r="G131">
            <v>1663312.69</v>
          </cell>
          <cell r="H131">
            <v>2079153.95</v>
          </cell>
          <cell r="I131">
            <v>0</v>
          </cell>
          <cell r="J131">
            <v>0</v>
          </cell>
          <cell r="K131">
            <v>0</v>
          </cell>
          <cell r="L131">
            <v>0</v>
          </cell>
          <cell r="M131">
            <v>0</v>
          </cell>
          <cell r="N131">
            <v>183719</v>
          </cell>
          <cell r="O131">
            <v>0</v>
          </cell>
          <cell r="P131">
            <v>1895434.95</v>
          </cell>
        </row>
        <row r="133">
          <cell r="A133" t="str">
            <v>SUBUBI   -   BLOQUE BAJO</v>
          </cell>
        </row>
        <row r="134">
          <cell r="B134" t="str">
            <v>L I Q U I D O S  EN BBLS</v>
          </cell>
          <cell r="H134" t="str">
            <v>G A S    EN    MPC</v>
          </cell>
        </row>
        <row r="135">
          <cell r="A135" t="str">
            <v>MES</v>
          </cell>
          <cell r="B135" t="str">
            <v>PRO-</v>
          </cell>
          <cell r="C135" t="str">
            <v>PET.</v>
          </cell>
          <cell r="D135" t="str">
            <v>DENS.</v>
          </cell>
          <cell r="E135" t="str">
            <v>GASO-</v>
          </cell>
          <cell r="F135" t="str">
            <v>AGUA</v>
          </cell>
          <cell r="G135" t="str">
            <v>PET.</v>
          </cell>
          <cell r="H135" t="str">
            <v>PRO-</v>
          </cell>
          <cell r="I135" t="str">
            <v>INYEC-</v>
          </cell>
          <cell r="J135" t="str">
            <v xml:space="preserve">ENT. </v>
          </cell>
          <cell r="K135" t="str">
            <v>ENT.</v>
          </cell>
          <cell r="L135" t="str">
            <v>LICUA-</v>
          </cell>
          <cell r="M135" t="str">
            <v>GLP</v>
          </cell>
          <cell r="N135" t="str">
            <v>COM-</v>
          </cell>
          <cell r="O135" t="str">
            <v>RESI-</v>
          </cell>
          <cell r="P135" t="str">
            <v>QUEMA-</v>
          </cell>
        </row>
        <row r="136">
          <cell r="B136" t="str">
            <v>DUC.</v>
          </cell>
          <cell r="C136" t="str">
            <v>COND.</v>
          </cell>
          <cell r="D136" t="str">
            <v>(º API)</v>
          </cell>
          <cell r="E136" t="str">
            <v>LINA</v>
          </cell>
          <cell r="G136" t="str">
            <v>ENT.</v>
          </cell>
          <cell r="H136" t="str">
            <v>DUC.</v>
          </cell>
          <cell r="I136" t="str">
            <v>CION</v>
          </cell>
          <cell r="J136" t="str">
            <v>GASOD.</v>
          </cell>
          <cell r="K136" t="str">
            <v>PROC.</v>
          </cell>
          <cell r="L136" t="str">
            <v>BLES</v>
          </cell>
          <cell r="M136" t="str">
            <v>MC</v>
          </cell>
          <cell r="N136" t="str">
            <v>BUST.</v>
          </cell>
          <cell r="O136" t="str">
            <v>DUAL</v>
          </cell>
          <cell r="P136" t="str">
            <v>DO</v>
          </cell>
        </row>
        <row r="137">
          <cell r="A137" t="str">
            <v>ENE</v>
          </cell>
          <cell r="B137">
            <v>23177</v>
          </cell>
          <cell r="C137">
            <v>23177</v>
          </cell>
          <cell r="D137">
            <v>44.4</v>
          </cell>
          <cell r="E137">
            <v>0</v>
          </cell>
          <cell r="F137">
            <v>102</v>
          </cell>
          <cell r="G137">
            <v>23177</v>
          </cell>
          <cell r="H137">
            <v>63990</v>
          </cell>
          <cell r="I137">
            <v>0</v>
          </cell>
          <cell r="J137">
            <v>0</v>
          </cell>
          <cell r="K137">
            <v>0</v>
          </cell>
          <cell r="L137">
            <v>0</v>
          </cell>
          <cell r="M137">
            <v>0</v>
          </cell>
          <cell r="N137">
            <v>0</v>
          </cell>
          <cell r="O137">
            <v>0</v>
          </cell>
          <cell r="P137">
            <v>63990</v>
          </cell>
        </row>
        <row r="138">
          <cell r="A138" t="str">
            <v>FEB</v>
          </cell>
          <cell r="B138">
            <v>20512</v>
          </cell>
          <cell r="C138">
            <v>20512</v>
          </cell>
          <cell r="D138">
            <v>44.4</v>
          </cell>
          <cell r="E138">
            <v>0</v>
          </cell>
          <cell r="F138">
            <v>650</v>
          </cell>
          <cell r="G138">
            <v>20512</v>
          </cell>
          <cell r="H138">
            <v>60141</v>
          </cell>
          <cell r="I138">
            <v>0</v>
          </cell>
          <cell r="J138">
            <v>0</v>
          </cell>
          <cell r="K138">
            <v>0</v>
          </cell>
          <cell r="L138">
            <v>0</v>
          </cell>
          <cell r="M138">
            <v>0</v>
          </cell>
          <cell r="N138">
            <v>3657</v>
          </cell>
          <cell r="O138">
            <v>0</v>
          </cell>
          <cell r="P138">
            <v>56484</v>
          </cell>
        </row>
        <row r="139">
          <cell r="A139" t="str">
            <v>MAR</v>
          </cell>
          <cell r="B139">
            <v>21974</v>
          </cell>
          <cell r="C139">
            <v>21974</v>
          </cell>
          <cell r="D139">
            <v>42.1</v>
          </cell>
          <cell r="E139">
            <v>0</v>
          </cell>
          <cell r="F139">
            <v>711</v>
          </cell>
          <cell r="G139">
            <v>21974</v>
          </cell>
          <cell r="H139">
            <v>61857</v>
          </cell>
          <cell r="I139">
            <v>0</v>
          </cell>
          <cell r="J139">
            <v>0</v>
          </cell>
          <cell r="K139">
            <v>0</v>
          </cell>
          <cell r="L139">
            <v>0</v>
          </cell>
          <cell r="M139">
            <v>0</v>
          </cell>
          <cell r="N139">
            <v>1395</v>
          </cell>
          <cell r="O139">
            <v>0</v>
          </cell>
          <cell r="P139">
            <v>60462</v>
          </cell>
        </row>
        <row r="140">
          <cell r="A140" t="str">
            <v>ABR</v>
          </cell>
          <cell r="B140">
            <v>19808</v>
          </cell>
          <cell r="C140">
            <v>19808</v>
          </cell>
          <cell r="D140">
            <v>42.4</v>
          </cell>
          <cell r="E140">
            <v>0</v>
          </cell>
          <cell r="F140">
            <v>280</v>
          </cell>
          <cell r="G140">
            <v>19808</v>
          </cell>
          <cell r="H140">
            <v>57246</v>
          </cell>
          <cell r="I140">
            <v>0</v>
          </cell>
          <cell r="J140">
            <v>0</v>
          </cell>
          <cell r="K140">
            <v>0</v>
          </cell>
          <cell r="L140">
            <v>0</v>
          </cell>
          <cell r="M140">
            <v>0</v>
          </cell>
          <cell r="N140">
            <v>4643</v>
          </cell>
          <cell r="O140">
            <v>0</v>
          </cell>
          <cell r="P140">
            <v>52603</v>
          </cell>
        </row>
        <row r="141">
          <cell r="A141" t="str">
            <v>MAY</v>
          </cell>
          <cell r="B141">
            <v>19996</v>
          </cell>
          <cell r="C141">
            <v>19996</v>
          </cell>
          <cell r="D141">
            <v>42.6</v>
          </cell>
          <cell r="E141">
            <v>0</v>
          </cell>
          <cell r="F141">
            <v>407</v>
          </cell>
          <cell r="G141">
            <v>19614.099999999999</v>
          </cell>
          <cell r="H141">
            <v>56999</v>
          </cell>
          <cell r="I141">
            <v>0</v>
          </cell>
          <cell r="J141">
            <v>0</v>
          </cell>
          <cell r="K141">
            <v>0</v>
          </cell>
          <cell r="L141">
            <v>0</v>
          </cell>
          <cell r="M141">
            <v>0</v>
          </cell>
          <cell r="N141">
            <v>5149</v>
          </cell>
          <cell r="O141">
            <v>0</v>
          </cell>
          <cell r="P141">
            <v>51850</v>
          </cell>
        </row>
        <row r="142">
          <cell r="A142" t="str">
            <v>JUN</v>
          </cell>
          <cell r="B142">
            <v>18683</v>
          </cell>
          <cell r="C142">
            <v>18683</v>
          </cell>
          <cell r="D142">
            <v>42.7</v>
          </cell>
          <cell r="E142">
            <v>0</v>
          </cell>
          <cell r="F142">
            <v>324</v>
          </cell>
          <cell r="G142">
            <v>18683</v>
          </cell>
          <cell r="H142">
            <v>50374</v>
          </cell>
          <cell r="I142">
            <v>0</v>
          </cell>
          <cell r="J142">
            <v>0</v>
          </cell>
          <cell r="K142">
            <v>0</v>
          </cell>
          <cell r="L142">
            <v>0</v>
          </cell>
          <cell r="M142">
            <v>0</v>
          </cell>
          <cell r="N142">
            <v>4613</v>
          </cell>
          <cell r="O142">
            <v>0</v>
          </cell>
          <cell r="P142">
            <v>45761</v>
          </cell>
        </row>
        <row r="143">
          <cell r="A143" t="str">
            <v>JUL</v>
          </cell>
          <cell r="B143">
            <v>18686</v>
          </cell>
          <cell r="C143">
            <v>18686</v>
          </cell>
          <cell r="D143">
            <v>43.2</v>
          </cell>
          <cell r="E143">
            <v>0</v>
          </cell>
          <cell r="F143">
            <v>341</v>
          </cell>
          <cell r="G143">
            <v>17157</v>
          </cell>
          <cell r="H143">
            <v>51203</v>
          </cell>
          <cell r="I143">
            <v>0</v>
          </cell>
          <cell r="J143">
            <v>0</v>
          </cell>
          <cell r="K143">
            <v>0</v>
          </cell>
          <cell r="L143">
            <v>0</v>
          </cell>
          <cell r="M143">
            <v>0</v>
          </cell>
          <cell r="N143">
            <v>4840</v>
          </cell>
          <cell r="O143">
            <v>0</v>
          </cell>
          <cell r="P143">
            <v>46363</v>
          </cell>
        </row>
        <row r="144">
          <cell r="A144" t="str">
            <v>AGO</v>
          </cell>
          <cell r="B144">
            <v>17295.48</v>
          </cell>
          <cell r="C144">
            <v>17295.48</v>
          </cell>
          <cell r="D144">
            <v>43.31</v>
          </cell>
          <cell r="E144">
            <v>0</v>
          </cell>
          <cell r="F144">
            <v>340.58</v>
          </cell>
          <cell r="G144">
            <v>17293.25</v>
          </cell>
          <cell r="H144">
            <v>47466.05</v>
          </cell>
          <cell r="I144">
            <v>0</v>
          </cell>
          <cell r="J144">
            <v>0</v>
          </cell>
          <cell r="K144">
            <v>0</v>
          </cell>
          <cell r="L144">
            <v>0</v>
          </cell>
          <cell r="M144">
            <v>0</v>
          </cell>
          <cell r="N144">
            <v>4709</v>
          </cell>
          <cell r="O144">
            <v>0</v>
          </cell>
          <cell r="P144">
            <v>42757.05</v>
          </cell>
        </row>
        <row r="145">
          <cell r="A145" t="str">
            <v>SEP</v>
          </cell>
          <cell r="B145">
            <v>18308.02</v>
          </cell>
          <cell r="C145">
            <v>18308.02</v>
          </cell>
          <cell r="D145">
            <v>42.8</v>
          </cell>
          <cell r="E145">
            <v>0</v>
          </cell>
          <cell r="F145">
            <v>432.39</v>
          </cell>
          <cell r="G145">
            <v>17682.330000000002</v>
          </cell>
          <cell r="H145">
            <v>46533.33</v>
          </cell>
          <cell r="I145">
            <v>0</v>
          </cell>
          <cell r="J145">
            <v>0</v>
          </cell>
          <cell r="K145">
            <v>0</v>
          </cell>
          <cell r="L145">
            <v>0</v>
          </cell>
          <cell r="M145">
            <v>0</v>
          </cell>
          <cell r="N145">
            <v>4377</v>
          </cell>
          <cell r="O145">
            <v>0</v>
          </cell>
          <cell r="P145">
            <v>42156.33</v>
          </cell>
        </row>
        <row r="146">
          <cell r="A146" t="str">
            <v>OCT</v>
          </cell>
          <cell r="B146">
            <v>17364.61</v>
          </cell>
          <cell r="C146">
            <v>17364.61</v>
          </cell>
          <cell r="D146">
            <v>43</v>
          </cell>
          <cell r="E146">
            <v>0</v>
          </cell>
          <cell r="F146">
            <v>366.65</v>
          </cell>
          <cell r="G146">
            <v>17727.97</v>
          </cell>
          <cell r="H146">
            <v>50197</v>
          </cell>
          <cell r="I146">
            <v>0</v>
          </cell>
          <cell r="J146">
            <v>0</v>
          </cell>
          <cell r="K146">
            <v>0</v>
          </cell>
          <cell r="L146">
            <v>0</v>
          </cell>
          <cell r="M146">
            <v>0</v>
          </cell>
          <cell r="N146">
            <v>4798</v>
          </cell>
          <cell r="O146">
            <v>0</v>
          </cell>
          <cell r="P146">
            <v>45399</v>
          </cell>
        </row>
        <row r="147">
          <cell r="A147" t="str">
            <v>NOV</v>
          </cell>
          <cell r="B147">
            <v>16193.97</v>
          </cell>
          <cell r="C147">
            <v>16193.97</v>
          </cell>
          <cell r="D147">
            <v>42.6</v>
          </cell>
          <cell r="E147">
            <v>0</v>
          </cell>
          <cell r="F147">
            <v>412.73</v>
          </cell>
          <cell r="G147">
            <v>17105.25</v>
          </cell>
          <cell r="H147">
            <v>41752</v>
          </cell>
          <cell r="I147">
            <v>0</v>
          </cell>
          <cell r="J147">
            <v>0</v>
          </cell>
          <cell r="K147">
            <v>0</v>
          </cell>
          <cell r="L147">
            <v>0</v>
          </cell>
          <cell r="M147">
            <v>0</v>
          </cell>
          <cell r="N147">
            <v>4183</v>
          </cell>
          <cell r="O147">
            <v>0</v>
          </cell>
          <cell r="P147">
            <v>37569</v>
          </cell>
        </row>
        <row r="148">
          <cell r="A148" t="str">
            <v>DIC</v>
          </cell>
          <cell r="B148">
            <v>0</v>
          </cell>
          <cell r="C148">
            <v>0</v>
          </cell>
          <cell r="D148">
            <v>0</v>
          </cell>
          <cell r="E148">
            <v>0</v>
          </cell>
          <cell r="F148">
            <v>0</v>
          </cell>
          <cell r="G148">
            <v>0</v>
          </cell>
          <cell r="H148">
            <v>41752</v>
          </cell>
          <cell r="I148">
            <v>0</v>
          </cell>
          <cell r="J148">
            <v>0</v>
          </cell>
          <cell r="K148">
            <v>0</v>
          </cell>
          <cell r="L148">
            <v>0</v>
          </cell>
          <cell r="M148">
            <v>0</v>
          </cell>
          <cell r="N148">
            <v>4183</v>
          </cell>
          <cell r="O148">
            <v>0</v>
          </cell>
          <cell r="P148">
            <v>37569</v>
          </cell>
        </row>
        <row r="149">
          <cell r="A149" t="str">
            <v>TOTAL</v>
          </cell>
          <cell r="B149">
            <v>211998.07999999999</v>
          </cell>
          <cell r="C149">
            <v>211998.07999999999</v>
          </cell>
          <cell r="D149">
            <v>39.459166666666668</v>
          </cell>
          <cell r="E149">
            <v>0</v>
          </cell>
          <cell r="F149">
            <v>4367.3500000000004</v>
          </cell>
          <cell r="G149">
            <v>210733.9</v>
          </cell>
          <cell r="H149">
            <v>629510.38</v>
          </cell>
          <cell r="I149">
            <v>0</v>
          </cell>
          <cell r="J149">
            <v>0</v>
          </cell>
          <cell r="K149">
            <v>0</v>
          </cell>
          <cell r="L149">
            <v>0</v>
          </cell>
          <cell r="M149">
            <v>0</v>
          </cell>
          <cell r="N149">
            <v>46547</v>
          </cell>
          <cell r="O149">
            <v>0</v>
          </cell>
          <cell r="P149">
            <v>582963.38</v>
          </cell>
        </row>
        <row r="151">
          <cell r="H151" t="str">
            <v>PEREZ   COMPANC  S. A.</v>
          </cell>
        </row>
        <row r="152">
          <cell r="A152" t="str">
            <v>CARANDA   -   CAR (E)</v>
          </cell>
        </row>
        <row r="153">
          <cell r="B153" t="str">
            <v>L I Q U I D O S  EN BBLS</v>
          </cell>
          <cell r="H153" t="str">
            <v>G A S    EN    MPC</v>
          </cell>
        </row>
        <row r="154">
          <cell r="A154" t="str">
            <v>MES</v>
          </cell>
          <cell r="B154" t="str">
            <v>PRO-</v>
          </cell>
          <cell r="C154" t="str">
            <v>PET.</v>
          </cell>
          <cell r="D154" t="str">
            <v>DENS.</v>
          </cell>
          <cell r="E154" t="str">
            <v>GASO-</v>
          </cell>
          <cell r="F154" t="str">
            <v>AGUA</v>
          </cell>
          <cell r="G154" t="str">
            <v>PET.</v>
          </cell>
          <cell r="H154" t="str">
            <v>PRO-</v>
          </cell>
          <cell r="I154" t="str">
            <v>INYEC-</v>
          </cell>
          <cell r="J154" t="str">
            <v xml:space="preserve">ENT. </v>
          </cell>
          <cell r="K154" t="str">
            <v>ENT.</v>
          </cell>
          <cell r="L154" t="str">
            <v>LICUA-</v>
          </cell>
          <cell r="M154" t="str">
            <v>GLP</v>
          </cell>
          <cell r="N154" t="str">
            <v>COM-</v>
          </cell>
          <cell r="O154" t="str">
            <v>RESI-</v>
          </cell>
          <cell r="P154" t="str">
            <v>QUEMA-</v>
          </cell>
        </row>
        <row r="155">
          <cell r="B155" t="str">
            <v>DUC.</v>
          </cell>
          <cell r="C155" t="str">
            <v>COND.</v>
          </cell>
          <cell r="D155" t="str">
            <v>(º API)</v>
          </cell>
          <cell r="E155" t="str">
            <v>LINA</v>
          </cell>
          <cell r="G155" t="str">
            <v>ENT.</v>
          </cell>
          <cell r="H155" t="str">
            <v>DUC.</v>
          </cell>
          <cell r="I155" t="str">
            <v>CION</v>
          </cell>
          <cell r="J155" t="str">
            <v>GASOD.</v>
          </cell>
          <cell r="K155" t="str">
            <v>PROC.</v>
          </cell>
          <cell r="L155" t="str">
            <v>BLES</v>
          </cell>
          <cell r="M155" t="str">
            <v>MC</v>
          </cell>
          <cell r="N155" t="str">
            <v>BUST.</v>
          </cell>
          <cell r="O155" t="str">
            <v>DUAL</v>
          </cell>
          <cell r="P155" t="str">
            <v>DO</v>
          </cell>
        </row>
        <row r="156">
          <cell r="A156" t="str">
            <v>ENE</v>
          </cell>
          <cell r="B156">
            <v>8933.0400000000009</v>
          </cell>
          <cell r="C156">
            <v>3494</v>
          </cell>
          <cell r="D156">
            <v>55.1</v>
          </cell>
          <cell r="E156">
            <v>5439.04</v>
          </cell>
          <cell r="F156">
            <v>2776</v>
          </cell>
          <cell r="G156">
            <v>3507</v>
          </cell>
          <cell r="H156">
            <v>694152</v>
          </cell>
          <cell r="I156">
            <v>0</v>
          </cell>
          <cell r="J156">
            <v>654280</v>
          </cell>
          <cell r="K156">
            <v>0</v>
          </cell>
          <cell r="L156">
            <v>0</v>
          </cell>
          <cell r="M156">
            <v>3246.2968000000001</v>
          </cell>
          <cell r="N156">
            <v>20502</v>
          </cell>
          <cell r="O156">
            <v>618887</v>
          </cell>
          <cell r="P156">
            <v>19370</v>
          </cell>
        </row>
        <row r="157">
          <cell r="A157" t="str">
            <v>FEB</v>
          </cell>
          <cell r="B157">
            <v>7728.06</v>
          </cell>
          <cell r="C157">
            <v>3376</v>
          </cell>
          <cell r="D157">
            <v>55.1</v>
          </cell>
          <cell r="E157">
            <v>4352.0600000000004</v>
          </cell>
          <cell r="F157">
            <v>2776</v>
          </cell>
          <cell r="G157">
            <v>3366</v>
          </cell>
          <cell r="H157">
            <v>587894</v>
          </cell>
          <cell r="I157">
            <v>0</v>
          </cell>
          <cell r="J157">
            <v>527889</v>
          </cell>
          <cell r="K157">
            <v>0</v>
          </cell>
          <cell r="L157">
            <v>28985</v>
          </cell>
          <cell r="M157">
            <v>2672.15</v>
          </cell>
          <cell r="N157">
            <v>19930</v>
          </cell>
          <cell r="O157">
            <v>498904</v>
          </cell>
          <cell r="P157">
            <v>11090</v>
          </cell>
        </row>
        <row r="158">
          <cell r="A158" t="str">
            <v>MAR</v>
          </cell>
          <cell r="B158">
            <v>6295.71</v>
          </cell>
          <cell r="C158">
            <v>3110</v>
          </cell>
          <cell r="D158">
            <v>55.1</v>
          </cell>
          <cell r="E158">
            <v>3185.71</v>
          </cell>
          <cell r="F158">
            <v>2547</v>
          </cell>
          <cell r="G158">
            <v>2238</v>
          </cell>
          <cell r="H158">
            <v>469926</v>
          </cell>
          <cell r="I158">
            <v>0</v>
          </cell>
          <cell r="J158">
            <v>414780</v>
          </cell>
          <cell r="K158">
            <v>0</v>
          </cell>
          <cell r="L158">
            <v>22656</v>
          </cell>
          <cell r="M158">
            <v>2111.6999999999998</v>
          </cell>
          <cell r="N158">
            <v>15840</v>
          </cell>
          <cell r="O158">
            <v>392124</v>
          </cell>
          <cell r="P158">
            <v>16650</v>
          </cell>
        </row>
        <row r="159">
          <cell r="A159" t="str">
            <v>ABR</v>
          </cell>
          <cell r="B159">
            <v>7225.1900000000005</v>
          </cell>
          <cell r="C159">
            <v>3655</v>
          </cell>
          <cell r="D159">
            <v>56</v>
          </cell>
          <cell r="E159">
            <v>3570.19</v>
          </cell>
          <cell r="F159">
            <v>2257</v>
          </cell>
          <cell r="G159">
            <v>3700</v>
          </cell>
          <cell r="H159">
            <v>549242</v>
          </cell>
          <cell r="I159">
            <v>0</v>
          </cell>
          <cell r="J159">
            <v>491690</v>
          </cell>
          <cell r="K159">
            <v>0</v>
          </cell>
          <cell r="L159">
            <v>26902</v>
          </cell>
          <cell r="M159">
            <v>2529.6659500000001</v>
          </cell>
          <cell r="N159">
            <v>19460</v>
          </cell>
          <cell r="O159">
            <v>464788</v>
          </cell>
          <cell r="P159">
            <v>11190</v>
          </cell>
        </row>
        <row r="160">
          <cell r="A160" t="str">
            <v>MAY</v>
          </cell>
          <cell r="B160">
            <v>10255.200000000001</v>
          </cell>
          <cell r="C160">
            <v>5187</v>
          </cell>
          <cell r="D160">
            <v>59.1</v>
          </cell>
          <cell r="E160">
            <v>5068.2</v>
          </cell>
          <cell r="F160">
            <v>2351</v>
          </cell>
          <cell r="G160">
            <v>5183</v>
          </cell>
          <cell r="H160">
            <v>707749</v>
          </cell>
          <cell r="I160">
            <v>0</v>
          </cell>
          <cell r="J160">
            <v>627890</v>
          </cell>
          <cell r="K160">
            <v>0</v>
          </cell>
          <cell r="L160">
            <v>34729</v>
          </cell>
          <cell r="M160">
            <v>3226.5797299999999</v>
          </cell>
          <cell r="N160">
            <v>22260</v>
          </cell>
          <cell r="O160">
            <v>593161</v>
          </cell>
          <cell r="P160">
            <v>22870</v>
          </cell>
        </row>
        <row r="161">
          <cell r="A161" t="str">
            <v>JUN</v>
          </cell>
          <cell r="B161">
            <v>10661.57</v>
          </cell>
          <cell r="C161">
            <v>5658</v>
          </cell>
          <cell r="D161">
            <v>60.4</v>
          </cell>
          <cell r="E161">
            <v>5003.57</v>
          </cell>
          <cell r="F161">
            <v>2324</v>
          </cell>
          <cell r="G161">
            <v>5636</v>
          </cell>
          <cell r="H161">
            <v>712941</v>
          </cell>
          <cell r="I161">
            <v>0</v>
          </cell>
          <cell r="J161">
            <v>641330</v>
          </cell>
          <cell r="K161">
            <v>0</v>
          </cell>
          <cell r="L161">
            <v>34981</v>
          </cell>
          <cell r="M161">
            <v>3258.7709500000001</v>
          </cell>
          <cell r="N161">
            <v>25550</v>
          </cell>
          <cell r="O161">
            <v>606349</v>
          </cell>
          <cell r="P161">
            <v>11080</v>
          </cell>
        </row>
        <row r="162">
          <cell r="A162" t="str">
            <v>JUL</v>
          </cell>
          <cell r="B162">
            <v>10508.82</v>
          </cell>
          <cell r="C162">
            <v>5231</v>
          </cell>
          <cell r="D162">
            <v>58.3</v>
          </cell>
          <cell r="E162">
            <v>5277.82</v>
          </cell>
          <cell r="F162">
            <v>2510</v>
          </cell>
          <cell r="G162">
            <v>3871</v>
          </cell>
          <cell r="H162">
            <v>736995</v>
          </cell>
          <cell r="I162">
            <v>0</v>
          </cell>
          <cell r="J162">
            <v>653860</v>
          </cell>
          <cell r="K162">
            <v>0</v>
          </cell>
          <cell r="L162">
            <v>36165</v>
          </cell>
          <cell r="M162">
            <v>3360.0334800000001</v>
          </cell>
          <cell r="N162">
            <v>26340</v>
          </cell>
          <cell r="O162">
            <v>617695</v>
          </cell>
          <cell r="P162">
            <v>20630</v>
          </cell>
        </row>
        <row r="163">
          <cell r="A163" t="str">
            <v>AGO</v>
          </cell>
          <cell r="B163">
            <v>10167.84</v>
          </cell>
          <cell r="C163">
            <v>5068</v>
          </cell>
          <cell r="D163">
            <v>59.1</v>
          </cell>
          <cell r="E163">
            <v>5099.84</v>
          </cell>
          <cell r="F163">
            <v>2161</v>
          </cell>
          <cell r="G163">
            <v>6427</v>
          </cell>
          <cell r="H163">
            <v>745816</v>
          </cell>
          <cell r="I163">
            <v>0</v>
          </cell>
          <cell r="J163">
            <v>663780</v>
          </cell>
          <cell r="K163">
            <v>0</v>
          </cell>
          <cell r="L163">
            <v>36916</v>
          </cell>
          <cell r="M163">
            <v>3450.7515600000002</v>
          </cell>
          <cell r="N163">
            <v>26000</v>
          </cell>
          <cell r="O163">
            <v>626864</v>
          </cell>
          <cell r="P163">
            <v>19120</v>
          </cell>
        </row>
        <row r="164">
          <cell r="A164" t="str">
            <v>SEP</v>
          </cell>
          <cell r="B164">
            <v>9639.880000000001</v>
          </cell>
          <cell r="C164">
            <v>4605</v>
          </cell>
          <cell r="D164">
            <v>59.2</v>
          </cell>
          <cell r="E164">
            <v>5034.88</v>
          </cell>
          <cell r="F164">
            <v>1860</v>
          </cell>
          <cell r="G164">
            <v>5552</v>
          </cell>
          <cell r="H164">
            <v>718606</v>
          </cell>
          <cell r="I164">
            <v>0</v>
          </cell>
          <cell r="J164">
            <v>641160</v>
          </cell>
          <cell r="K164">
            <v>0</v>
          </cell>
          <cell r="L164">
            <v>33926</v>
          </cell>
          <cell r="M164">
            <v>3141.84</v>
          </cell>
          <cell r="N164">
            <v>25240</v>
          </cell>
          <cell r="O164">
            <v>607234</v>
          </cell>
          <cell r="P164">
            <v>18280</v>
          </cell>
        </row>
        <row r="165">
          <cell r="A165" t="str">
            <v>OCT</v>
          </cell>
          <cell r="B165">
            <v>7618.74</v>
          </cell>
          <cell r="C165">
            <v>3500</v>
          </cell>
          <cell r="D165">
            <v>55.1</v>
          </cell>
          <cell r="E165">
            <v>4118.74</v>
          </cell>
          <cell r="F165">
            <v>2351</v>
          </cell>
          <cell r="G165">
            <v>4593</v>
          </cell>
          <cell r="H165">
            <v>676324</v>
          </cell>
          <cell r="I165">
            <v>0</v>
          </cell>
          <cell r="J165">
            <v>549470</v>
          </cell>
          <cell r="K165">
            <v>0</v>
          </cell>
          <cell r="L165">
            <v>29264</v>
          </cell>
          <cell r="M165">
            <v>2725.49</v>
          </cell>
          <cell r="N165">
            <v>21740</v>
          </cell>
          <cell r="O165">
            <v>520206</v>
          </cell>
          <cell r="P165">
            <v>75850</v>
          </cell>
        </row>
        <row r="166">
          <cell r="A166" t="str">
            <v>NOV</v>
          </cell>
          <cell r="B166">
            <v>10389.01</v>
          </cell>
          <cell r="C166">
            <v>3900</v>
          </cell>
          <cell r="D166">
            <v>56.2</v>
          </cell>
          <cell r="E166">
            <v>6489.01</v>
          </cell>
          <cell r="F166">
            <v>3910</v>
          </cell>
          <cell r="G166">
            <v>4391</v>
          </cell>
          <cell r="H166">
            <v>686050</v>
          </cell>
          <cell r="I166">
            <v>0</v>
          </cell>
          <cell r="J166">
            <v>605660</v>
          </cell>
          <cell r="K166">
            <v>0</v>
          </cell>
          <cell r="L166">
            <v>33150</v>
          </cell>
          <cell r="M166">
            <v>2895.15</v>
          </cell>
          <cell r="N166">
            <v>23730</v>
          </cell>
          <cell r="O166">
            <v>572510</v>
          </cell>
          <cell r="P166">
            <v>23510</v>
          </cell>
        </row>
        <row r="167">
          <cell r="A167" t="str">
            <v>DIC</v>
          </cell>
          <cell r="B167">
            <v>0</v>
          </cell>
          <cell r="C167">
            <v>0</v>
          </cell>
          <cell r="D167">
            <v>0</v>
          </cell>
          <cell r="E167">
            <v>0</v>
          </cell>
          <cell r="F167">
            <v>0</v>
          </cell>
          <cell r="G167">
            <v>0</v>
          </cell>
          <cell r="H167">
            <v>686050</v>
          </cell>
          <cell r="I167">
            <v>0</v>
          </cell>
          <cell r="J167">
            <v>605660</v>
          </cell>
          <cell r="K167">
            <v>0</v>
          </cell>
          <cell r="L167">
            <v>33150</v>
          </cell>
          <cell r="M167">
            <v>2895.15</v>
          </cell>
          <cell r="N167">
            <v>23730</v>
          </cell>
          <cell r="O167">
            <v>572510</v>
          </cell>
          <cell r="P167">
            <v>23510</v>
          </cell>
        </row>
        <row r="168">
          <cell r="A168" t="str">
            <v>TOTAL</v>
          </cell>
          <cell r="B168">
            <v>99423.06</v>
          </cell>
          <cell r="C168">
            <v>46784</v>
          </cell>
          <cell r="D168">
            <v>52.39166666666668</v>
          </cell>
          <cell r="E168">
            <v>52639.06</v>
          </cell>
          <cell r="F168">
            <v>27823</v>
          </cell>
          <cell r="G168">
            <v>48464</v>
          </cell>
          <cell r="H168">
            <v>7971745</v>
          </cell>
          <cell r="I168">
            <v>0</v>
          </cell>
          <cell r="J168">
            <v>7077449</v>
          </cell>
          <cell r="K168">
            <v>0</v>
          </cell>
          <cell r="L168">
            <v>350824</v>
          </cell>
          <cell r="M168">
            <v>35513.57847</v>
          </cell>
          <cell r="N168">
            <v>270322</v>
          </cell>
          <cell r="O168">
            <v>6691232</v>
          </cell>
          <cell r="P168">
            <v>273150</v>
          </cell>
        </row>
        <row r="170">
          <cell r="A170" t="str">
            <v>COLPA   -   CLP (E)</v>
          </cell>
        </row>
        <row r="171">
          <cell r="B171" t="str">
            <v>L I Q U I D O S  EN BBLS</v>
          </cell>
          <cell r="H171" t="str">
            <v>G A S    EN    MPC</v>
          </cell>
        </row>
        <row r="172">
          <cell r="A172" t="str">
            <v>MES</v>
          </cell>
          <cell r="B172" t="str">
            <v>PRO-</v>
          </cell>
          <cell r="C172" t="str">
            <v>PET.</v>
          </cell>
          <cell r="D172" t="str">
            <v>DENS.</v>
          </cell>
          <cell r="E172" t="str">
            <v>GASO-</v>
          </cell>
          <cell r="F172" t="str">
            <v>AGUA</v>
          </cell>
          <cell r="G172" t="str">
            <v>PET.</v>
          </cell>
          <cell r="H172" t="str">
            <v>PRO-</v>
          </cell>
          <cell r="I172" t="str">
            <v>INYEC-</v>
          </cell>
          <cell r="J172" t="str">
            <v xml:space="preserve">ENT. </v>
          </cell>
          <cell r="K172" t="str">
            <v>ENT.</v>
          </cell>
          <cell r="L172" t="str">
            <v>LICUA-</v>
          </cell>
          <cell r="M172" t="str">
            <v>GLP</v>
          </cell>
          <cell r="N172" t="str">
            <v>COM-</v>
          </cell>
          <cell r="O172" t="str">
            <v>RESI-</v>
          </cell>
          <cell r="P172" t="str">
            <v>QUEMA-</v>
          </cell>
        </row>
        <row r="173">
          <cell r="B173" t="str">
            <v>DUC.</v>
          </cell>
          <cell r="C173" t="str">
            <v>COND.</v>
          </cell>
          <cell r="D173" t="str">
            <v>(º API)</v>
          </cell>
          <cell r="E173" t="str">
            <v>LINA</v>
          </cell>
          <cell r="G173" t="str">
            <v>ENT.</v>
          </cell>
          <cell r="H173" t="str">
            <v>DUC.</v>
          </cell>
          <cell r="I173" t="str">
            <v>CION</v>
          </cell>
          <cell r="J173" t="str">
            <v>GASOD.</v>
          </cell>
          <cell r="K173" t="str">
            <v>PROC.</v>
          </cell>
          <cell r="L173" t="str">
            <v>BLES</v>
          </cell>
          <cell r="M173" t="str">
            <v>MC</v>
          </cell>
          <cell r="N173" t="str">
            <v>BUST.</v>
          </cell>
          <cell r="O173" t="str">
            <v>DUAL</v>
          </cell>
          <cell r="P173" t="str">
            <v>DO</v>
          </cell>
        </row>
        <row r="174">
          <cell r="A174" t="str">
            <v>ENE</v>
          </cell>
          <cell r="B174">
            <v>6140.94</v>
          </cell>
          <cell r="C174">
            <v>5822</v>
          </cell>
          <cell r="D174">
            <v>56.1</v>
          </cell>
          <cell r="E174">
            <v>318.94</v>
          </cell>
          <cell r="F174">
            <v>4154</v>
          </cell>
          <cell r="G174">
            <v>5863</v>
          </cell>
          <cell r="H174">
            <v>204411</v>
          </cell>
          <cell r="I174">
            <v>0</v>
          </cell>
          <cell r="J174">
            <v>48392</v>
          </cell>
          <cell r="K174">
            <v>0</v>
          </cell>
          <cell r="L174">
            <v>1654</v>
          </cell>
          <cell r="M174">
            <v>92.937479999999994</v>
          </cell>
          <cell r="N174">
            <v>22310</v>
          </cell>
          <cell r="O174">
            <v>0</v>
          </cell>
          <cell r="P174">
            <v>132055</v>
          </cell>
        </row>
        <row r="175">
          <cell r="A175" t="str">
            <v>FEB</v>
          </cell>
          <cell r="B175">
            <v>5455.37</v>
          </cell>
          <cell r="C175">
            <v>4958</v>
          </cell>
          <cell r="D175">
            <v>54</v>
          </cell>
          <cell r="E175">
            <v>497.37</v>
          </cell>
          <cell r="F175">
            <v>3732</v>
          </cell>
          <cell r="G175">
            <v>4941</v>
          </cell>
          <cell r="H175">
            <v>208814</v>
          </cell>
          <cell r="I175">
            <v>0</v>
          </cell>
          <cell r="J175">
            <v>148518</v>
          </cell>
          <cell r="K175">
            <v>0</v>
          </cell>
          <cell r="L175">
            <v>1819</v>
          </cell>
          <cell r="M175">
            <v>86.441999999999993</v>
          </cell>
          <cell r="N175">
            <v>12033</v>
          </cell>
          <cell r="O175">
            <v>0</v>
          </cell>
          <cell r="P175">
            <v>46444</v>
          </cell>
        </row>
        <row r="176">
          <cell r="A176" t="str">
            <v>MAR</v>
          </cell>
          <cell r="B176">
            <v>6872.54</v>
          </cell>
          <cell r="C176">
            <v>5856</v>
          </cell>
          <cell r="D176">
            <v>54</v>
          </cell>
          <cell r="E176">
            <v>1016.54</v>
          </cell>
          <cell r="F176">
            <v>3949</v>
          </cell>
          <cell r="G176">
            <v>5844</v>
          </cell>
          <cell r="H176">
            <v>307350</v>
          </cell>
          <cell r="I176">
            <v>0</v>
          </cell>
          <cell r="J176">
            <v>266112</v>
          </cell>
          <cell r="K176">
            <v>0</v>
          </cell>
          <cell r="L176">
            <v>3870</v>
          </cell>
          <cell r="M176">
            <v>248.97</v>
          </cell>
          <cell r="N176">
            <v>12190</v>
          </cell>
          <cell r="O176">
            <v>0</v>
          </cell>
          <cell r="P176">
            <v>25178</v>
          </cell>
        </row>
        <row r="177">
          <cell r="A177" t="str">
            <v>ABR</v>
          </cell>
          <cell r="B177">
            <v>7293.55</v>
          </cell>
          <cell r="C177">
            <v>5320</v>
          </cell>
          <cell r="D177">
            <v>54.8</v>
          </cell>
          <cell r="E177">
            <v>1973.55</v>
          </cell>
          <cell r="F177">
            <v>3738</v>
          </cell>
          <cell r="G177">
            <v>5190</v>
          </cell>
          <cell r="H177">
            <v>269860</v>
          </cell>
          <cell r="I177">
            <v>0</v>
          </cell>
          <cell r="J177">
            <v>228054</v>
          </cell>
          <cell r="K177">
            <v>0</v>
          </cell>
          <cell r="L177">
            <v>6126</v>
          </cell>
          <cell r="M177">
            <v>410.3</v>
          </cell>
          <cell r="N177">
            <v>23950</v>
          </cell>
          <cell r="O177">
            <v>0</v>
          </cell>
          <cell r="P177">
            <v>11730</v>
          </cell>
        </row>
        <row r="178">
          <cell r="A178" t="str">
            <v>MAY</v>
          </cell>
          <cell r="B178">
            <v>6504.4</v>
          </cell>
          <cell r="C178">
            <v>5717</v>
          </cell>
          <cell r="D178">
            <v>55.1</v>
          </cell>
          <cell r="E178">
            <v>787.4</v>
          </cell>
          <cell r="F178">
            <v>2344</v>
          </cell>
          <cell r="G178">
            <v>5783</v>
          </cell>
          <cell r="H178">
            <v>287240</v>
          </cell>
          <cell r="I178">
            <v>0</v>
          </cell>
          <cell r="J178">
            <v>241341</v>
          </cell>
          <cell r="K178">
            <v>0</v>
          </cell>
          <cell r="L178">
            <v>2293</v>
          </cell>
          <cell r="M178">
            <v>145.7938</v>
          </cell>
          <cell r="N178">
            <v>22700</v>
          </cell>
          <cell r="O178">
            <v>0</v>
          </cell>
          <cell r="P178">
            <v>20906</v>
          </cell>
        </row>
        <row r="179">
          <cell r="A179" t="str">
            <v>JUN</v>
          </cell>
          <cell r="B179">
            <v>7100.62</v>
          </cell>
          <cell r="C179">
            <v>5842</v>
          </cell>
          <cell r="D179">
            <v>55.9</v>
          </cell>
          <cell r="E179">
            <v>1258.6199999999999</v>
          </cell>
          <cell r="F179">
            <v>1830</v>
          </cell>
          <cell r="G179">
            <v>5903</v>
          </cell>
          <cell r="H179">
            <v>287800</v>
          </cell>
          <cell r="I179">
            <v>0</v>
          </cell>
          <cell r="J179">
            <v>254635</v>
          </cell>
          <cell r="K179">
            <v>0</v>
          </cell>
          <cell r="L179">
            <v>3009</v>
          </cell>
          <cell r="M179">
            <v>194.48259999999999</v>
          </cell>
          <cell r="N179">
            <v>26530</v>
          </cell>
          <cell r="O179">
            <v>0</v>
          </cell>
          <cell r="P179">
            <v>3626</v>
          </cell>
        </row>
        <row r="180">
          <cell r="A180" t="str">
            <v>JUL</v>
          </cell>
          <cell r="B180">
            <v>7762.57</v>
          </cell>
          <cell r="C180">
            <v>5930</v>
          </cell>
          <cell r="D180">
            <v>55.8</v>
          </cell>
          <cell r="E180">
            <v>1832.57</v>
          </cell>
          <cell r="F180">
            <v>1890</v>
          </cell>
          <cell r="G180">
            <v>5896</v>
          </cell>
          <cell r="H180">
            <v>289820</v>
          </cell>
          <cell r="I180">
            <v>0</v>
          </cell>
          <cell r="J180">
            <v>247726</v>
          </cell>
          <cell r="K180">
            <v>0</v>
          </cell>
          <cell r="L180">
            <v>5878</v>
          </cell>
          <cell r="M180">
            <v>383.61</v>
          </cell>
          <cell r="N180">
            <v>29700</v>
          </cell>
          <cell r="O180">
            <v>0</v>
          </cell>
          <cell r="P180">
            <v>6516</v>
          </cell>
        </row>
        <row r="181">
          <cell r="A181" t="str">
            <v>AGO</v>
          </cell>
          <cell r="B181">
            <v>7533.58</v>
          </cell>
          <cell r="C181">
            <v>5735</v>
          </cell>
          <cell r="D181">
            <v>55.7</v>
          </cell>
          <cell r="E181">
            <v>1798.58</v>
          </cell>
          <cell r="F181">
            <v>1890</v>
          </cell>
          <cell r="G181">
            <v>5586</v>
          </cell>
          <cell r="H181">
            <v>289650.13</v>
          </cell>
          <cell r="I181">
            <v>0</v>
          </cell>
          <cell r="J181">
            <v>235796.13</v>
          </cell>
          <cell r="K181">
            <v>0</v>
          </cell>
          <cell r="L181">
            <v>5797</v>
          </cell>
          <cell r="M181">
            <v>368.69</v>
          </cell>
          <cell r="N181">
            <v>30800</v>
          </cell>
          <cell r="O181">
            <v>0</v>
          </cell>
          <cell r="P181">
            <v>17257</v>
          </cell>
        </row>
        <row r="182">
          <cell r="A182" t="str">
            <v>SEP</v>
          </cell>
          <cell r="B182">
            <v>6825.96</v>
          </cell>
          <cell r="C182">
            <v>5287</v>
          </cell>
          <cell r="D182">
            <v>55</v>
          </cell>
          <cell r="E182">
            <v>1538.96</v>
          </cell>
          <cell r="F182">
            <v>1859</v>
          </cell>
          <cell r="G182">
            <v>3004</v>
          </cell>
          <cell r="H182">
            <v>255270</v>
          </cell>
          <cell r="I182">
            <v>0</v>
          </cell>
          <cell r="J182">
            <v>207574</v>
          </cell>
          <cell r="K182">
            <v>0</v>
          </cell>
          <cell r="L182">
            <v>5004</v>
          </cell>
          <cell r="M182">
            <v>344.81</v>
          </cell>
          <cell r="N182">
            <v>27660</v>
          </cell>
          <cell r="O182">
            <v>0</v>
          </cell>
          <cell r="P182">
            <v>15032</v>
          </cell>
        </row>
        <row r="183">
          <cell r="A183" t="str">
            <v>OCT</v>
          </cell>
          <cell r="B183">
            <v>6556.43</v>
          </cell>
          <cell r="C183">
            <v>5269</v>
          </cell>
          <cell r="D183">
            <v>54.7</v>
          </cell>
          <cell r="E183">
            <v>1287.43</v>
          </cell>
          <cell r="F183">
            <v>1800</v>
          </cell>
          <cell r="G183">
            <v>5057</v>
          </cell>
          <cell r="H183">
            <v>267710</v>
          </cell>
          <cell r="I183">
            <v>0</v>
          </cell>
          <cell r="J183">
            <v>235479</v>
          </cell>
          <cell r="K183">
            <v>0</v>
          </cell>
          <cell r="L183">
            <v>3823</v>
          </cell>
          <cell r="M183">
            <v>241.61</v>
          </cell>
          <cell r="N183">
            <v>23500</v>
          </cell>
          <cell r="O183">
            <v>0</v>
          </cell>
          <cell r="P183">
            <v>4908</v>
          </cell>
        </row>
        <row r="184">
          <cell r="A184" t="str">
            <v>NOV</v>
          </cell>
          <cell r="B184">
            <v>6510.78</v>
          </cell>
          <cell r="C184">
            <v>5134</v>
          </cell>
          <cell r="D184">
            <v>54.2</v>
          </cell>
          <cell r="E184">
            <v>1376.78</v>
          </cell>
          <cell r="F184">
            <v>2110</v>
          </cell>
          <cell r="G184">
            <v>5106</v>
          </cell>
          <cell r="H184">
            <v>236129.77</v>
          </cell>
          <cell r="I184">
            <v>0</v>
          </cell>
          <cell r="J184">
            <v>171152</v>
          </cell>
          <cell r="K184">
            <v>0</v>
          </cell>
          <cell r="L184">
            <v>462.77</v>
          </cell>
          <cell r="M184">
            <v>252.18</v>
          </cell>
          <cell r="N184">
            <v>26420</v>
          </cell>
          <cell r="O184">
            <v>0</v>
          </cell>
          <cell r="P184">
            <v>38095</v>
          </cell>
        </row>
        <row r="185">
          <cell r="A185" t="str">
            <v>DIC</v>
          </cell>
          <cell r="B185">
            <v>0</v>
          </cell>
          <cell r="C185">
            <v>0</v>
          </cell>
          <cell r="D185">
            <v>0</v>
          </cell>
          <cell r="E185">
            <v>0</v>
          </cell>
          <cell r="F185">
            <v>0</v>
          </cell>
          <cell r="G185">
            <v>0</v>
          </cell>
          <cell r="H185">
            <v>236129.77</v>
          </cell>
          <cell r="I185">
            <v>0</v>
          </cell>
          <cell r="J185">
            <v>171152</v>
          </cell>
          <cell r="K185">
            <v>0</v>
          </cell>
          <cell r="L185">
            <v>462.77</v>
          </cell>
          <cell r="M185">
            <v>252.18</v>
          </cell>
          <cell r="N185">
            <v>26420</v>
          </cell>
          <cell r="O185">
            <v>0</v>
          </cell>
          <cell r="P185">
            <v>38095</v>
          </cell>
        </row>
        <row r="186">
          <cell r="A186" t="str">
            <v>TOTAL</v>
          </cell>
          <cell r="B186">
            <v>74556.739999999991</v>
          </cell>
          <cell r="C186">
            <v>60870</v>
          </cell>
          <cell r="D186">
            <v>50.44166666666667</v>
          </cell>
          <cell r="E186">
            <v>13686.74</v>
          </cell>
          <cell r="F186">
            <v>29296</v>
          </cell>
          <cell r="G186">
            <v>58173</v>
          </cell>
          <cell r="H186">
            <v>3140184.67</v>
          </cell>
          <cell r="I186">
            <v>0</v>
          </cell>
          <cell r="J186">
            <v>2455931.13</v>
          </cell>
          <cell r="K186">
            <v>0</v>
          </cell>
          <cell r="L186">
            <v>40198.539999999994</v>
          </cell>
          <cell r="M186">
            <v>3022.0058799999997</v>
          </cell>
          <cell r="N186">
            <v>284213</v>
          </cell>
          <cell r="O186">
            <v>0</v>
          </cell>
          <cell r="P186">
            <v>359842</v>
          </cell>
        </row>
        <row r="188">
          <cell r="A188" t="str">
            <v>COLPA   -   CLP (E)</v>
          </cell>
        </row>
        <row r="189">
          <cell r="B189" t="str">
            <v>L I Q U I D O S  EN BBLS</v>
          </cell>
          <cell r="H189" t="str">
            <v>G A S    EN    MPC</v>
          </cell>
        </row>
        <row r="190">
          <cell r="A190" t="str">
            <v>MES</v>
          </cell>
          <cell r="B190" t="str">
            <v>PRO-</v>
          </cell>
          <cell r="C190" t="str">
            <v>PET.</v>
          </cell>
          <cell r="D190" t="str">
            <v>DENS.</v>
          </cell>
          <cell r="E190" t="str">
            <v>GASO-</v>
          </cell>
          <cell r="F190" t="str">
            <v>AGUA</v>
          </cell>
          <cell r="G190" t="str">
            <v>PET.</v>
          </cell>
          <cell r="H190" t="str">
            <v>PRO-</v>
          </cell>
          <cell r="I190" t="str">
            <v>INYEC-</v>
          </cell>
          <cell r="J190" t="str">
            <v xml:space="preserve">ENT. </v>
          </cell>
          <cell r="K190" t="str">
            <v>ENT.</v>
          </cell>
          <cell r="L190" t="str">
            <v>LICUA-</v>
          </cell>
          <cell r="M190" t="str">
            <v>GLP</v>
          </cell>
          <cell r="N190" t="str">
            <v>COM-</v>
          </cell>
          <cell r="O190" t="str">
            <v>RESI-</v>
          </cell>
          <cell r="P190" t="str">
            <v>QUEMA-</v>
          </cell>
        </row>
        <row r="191">
          <cell r="B191" t="str">
            <v>DUC.</v>
          </cell>
          <cell r="C191" t="str">
            <v>COND.</v>
          </cell>
          <cell r="D191" t="str">
            <v>(º API)</v>
          </cell>
          <cell r="E191" t="str">
            <v>LINA</v>
          </cell>
          <cell r="G191" t="str">
            <v>ENT.</v>
          </cell>
          <cell r="H191" t="str">
            <v>DUC.</v>
          </cell>
          <cell r="I191" t="str">
            <v>CION</v>
          </cell>
          <cell r="J191" t="str">
            <v>GASOD.</v>
          </cell>
          <cell r="K191" t="str">
            <v>PROC.</v>
          </cell>
          <cell r="L191" t="str">
            <v>BLES</v>
          </cell>
          <cell r="M191" t="str">
            <v>MC</v>
          </cell>
          <cell r="N191" t="str">
            <v>BUST.</v>
          </cell>
          <cell r="O191" t="str">
            <v>DUAL</v>
          </cell>
          <cell r="P191" t="str">
            <v>DO</v>
          </cell>
        </row>
        <row r="192">
          <cell r="A192" t="str">
            <v>ENE</v>
          </cell>
          <cell r="B192">
            <v>3660</v>
          </cell>
          <cell r="C192">
            <v>0</v>
          </cell>
          <cell r="D192">
            <v>0</v>
          </cell>
          <cell r="E192">
            <v>3660</v>
          </cell>
          <cell r="F192">
            <v>0</v>
          </cell>
          <cell r="G192">
            <v>0</v>
          </cell>
          <cell r="H192">
            <v>0</v>
          </cell>
          <cell r="I192">
            <v>0</v>
          </cell>
          <cell r="J192">
            <v>0</v>
          </cell>
          <cell r="K192">
            <v>0</v>
          </cell>
          <cell r="L192">
            <v>0</v>
          </cell>
          <cell r="M192">
            <v>1240.43</v>
          </cell>
          <cell r="N192">
            <v>0</v>
          </cell>
          <cell r="O192">
            <v>0</v>
          </cell>
          <cell r="P192">
            <v>0</v>
          </cell>
        </row>
        <row r="193">
          <cell r="A193" t="str">
            <v>FEB</v>
          </cell>
          <cell r="B193">
            <v>1711</v>
          </cell>
          <cell r="C193">
            <v>0</v>
          </cell>
          <cell r="D193">
            <v>0</v>
          </cell>
          <cell r="E193">
            <v>1711</v>
          </cell>
          <cell r="F193">
            <v>0</v>
          </cell>
          <cell r="G193">
            <v>0</v>
          </cell>
          <cell r="H193">
            <v>0</v>
          </cell>
          <cell r="I193">
            <v>0</v>
          </cell>
          <cell r="J193">
            <v>0</v>
          </cell>
          <cell r="K193">
            <v>0</v>
          </cell>
          <cell r="L193">
            <v>0</v>
          </cell>
          <cell r="M193">
            <v>409.49</v>
          </cell>
          <cell r="N193">
            <v>0</v>
          </cell>
          <cell r="O193">
            <v>0</v>
          </cell>
          <cell r="P193">
            <v>0</v>
          </cell>
        </row>
        <row r="194">
          <cell r="A194" t="str">
            <v>MAR</v>
          </cell>
          <cell r="B194">
            <v>2234</v>
          </cell>
          <cell r="C194">
            <v>0</v>
          </cell>
          <cell r="D194">
            <v>0</v>
          </cell>
          <cell r="E194">
            <v>2234</v>
          </cell>
          <cell r="F194">
            <v>0</v>
          </cell>
          <cell r="G194">
            <v>0</v>
          </cell>
          <cell r="H194">
            <v>0</v>
          </cell>
          <cell r="I194">
            <v>0</v>
          </cell>
          <cell r="J194">
            <v>0</v>
          </cell>
          <cell r="K194">
            <v>0</v>
          </cell>
          <cell r="L194">
            <v>0</v>
          </cell>
          <cell r="M194">
            <v>698.3</v>
          </cell>
          <cell r="N194">
            <v>0</v>
          </cell>
          <cell r="O194">
            <v>0</v>
          </cell>
          <cell r="P194">
            <v>0</v>
          </cell>
        </row>
        <row r="195">
          <cell r="A195" t="str">
            <v>ABR</v>
          </cell>
          <cell r="B195">
            <v>4439</v>
          </cell>
          <cell r="C195">
            <v>0</v>
          </cell>
          <cell r="D195">
            <v>0</v>
          </cell>
          <cell r="E195">
            <v>4439</v>
          </cell>
          <cell r="F195">
            <v>0</v>
          </cell>
          <cell r="G195">
            <v>0</v>
          </cell>
          <cell r="H195">
            <v>0</v>
          </cell>
          <cell r="I195">
            <v>0</v>
          </cell>
          <cell r="J195">
            <v>0</v>
          </cell>
          <cell r="K195">
            <v>0</v>
          </cell>
          <cell r="L195">
            <v>0</v>
          </cell>
          <cell r="M195">
            <v>1419</v>
          </cell>
          <cell r="N195">
            <v>0</v>
          </cell>
          <cell r="O195">
            <v>0</v>
          </cell>
          <cell r="P195">
            <v>0</v>
          </cell>
        </row>
        <row r="196">
          <cell r="A196" t="str">
            <v>MAY</v>
          </cell>
          <cell r="B196">
            <v>2301</v>
          </cell>
          <cell r="C196">
            <v>0</v>
          </cell>
          <cell r="D196">
            <v>0</v>
          </cell>
          <cell r="E196">
            <v>2301</v>
          </cell>
          <cell r="F196">
            <v>0</v>
          </cell>
          <cell r="G196">
            <v>0</v>
          </cell>
          <cell r="H196">
            <v>0</v>
          </cell>
          <cell r="I196">
            <v>0</v>
          </cell>
          <cell r="J196">
            <v>0</v>
          </cell>
          <cell r="K196">
            <v>0</v>
          </cell>
          <cell r="L196">
            <v>0</v>
          </cell>
          <cell r="M196">
            <v>592.29999999999995</v>
          </cell>
          <cell r="N196">
            <v>0</v>
          </cell>
          <cell r="O196">
            <v>0</v>
          </cell>
          <cell r="P196">
            <v>0</v>
          </cell>
        </row>
        <row r="197">
          <cell r="A197" t="str">
            <v>JUN</v>
          </cell>
          <cell r="B197">
            <v>3546</v>
          </cell>
          <cell r="C197">
            <v>0</v>
          </cell>
          <cell r="D197">
            <v>0</v>
          </cell>
          <cell r="E197">
            <v>3546</v>
          </cell>
          <cell r="F197">
            <v>0</v>
          </cell>
          <cell r="G197">
            <v>0</v>
          </cell>
          <cell r="H197">
            <v>0</v>
          </cell>
          <cell r="I197">
            <v>0</v>
          </cell>
          <cell r="J197">
            <v>0</v>
          </cell>
          <cell r="K197">
            <v>0</v>
          </cell>
          <cell r="L197">
            <v>0</v>
          </cell>
          <cell r="M197">
            <v>754.2</v>
          </cell>
          <cell r="N197">
            <v>0</v>
          </cell>
          <cell r="O197">
            <v>0</v>
          </cell>
          <cell r="P197">
            <v>0</v>
          </cell>
        </row>
        <row r="198">
          <cell r="A198" t="str">
            <v>JUL</v>
          </cell>
          <cell r="B198">
            <v>5293</v>
          </cell>
          <cell r="C198">
            <v>0</v>
          </cell>
          <cell r="D198">
            <v>0</v>
          </cell>
          <cell r="E198">
            <v>5293</v>
          </cell>
          <cell r="F198">
            <v>0</v>
          </cell>
          <cell r="G198">
            <v>0</v>
          </cell>
          <cell r="H198">
            <v>0</v>
          </cell>
          <cell r="I198">
            <v>0</v>
          </cell>
          <cell r="J198">
            <v>0</v>
          </cell>
          <cell r="K198">
            <v>0</v>
          </cell>
          <cell r="L198">
            <v>0</v>
          </cell>
          <cell r="M198">
            <v>1537</v>
          </cell>
          <cell r="N198">
            <v>0</v>
          </cell>
          <cell r="O198">
            <v>0</v>
          </cell>
          <cell r="P198">
            <v>0</v>
          </cell>
        </row>
        <row r="199">
          <cell r="A199" t="str">
            <v>AGO</v>
          </cell>
          <cell r="B199">
            <v>5600</v>
          </cell>
          <cell r="C199">
            <v>0</v>
          </cell>
          <cell r="D199">
            <v>0</v>
          </cell>
          <cell r="E199">
            <v>5600</v>
          </cell>
          <cell r="F199">
            <v>0</v>
          </cell>
          <cell r="G199">
            <v>0</v>
          </cell>
          <cell r="H199">
            <v>0</v>
          </cell>
          <cell r="I199">
            <v>0</v>
          </cell>
          <cell r="J199">
            <v>0</v>
          </cell>
          <cell r="K199">
            <v>0</v>
          </cell>
          <cell r="L199">
            <v>0</v>
          </cell>
          <cell r="M199">
            <v>1596.9</v>
          </cell>
          <cell r="N199">
            <v>0</v>
          </cell>
          <cell r="O199">
            <v>0</v>
          </cell>
          <cell r="P199">
            <v>0</v>
          </cell>
        </row>
        <row r="200">
          <cell r="A200" t="str">
            <v>SEP</v>
          </cell>
          <cell r="B200">
            <v>4897</v>
          </cell>
          <cell r="C200">
            <v>0</v>
          </cell>
          <cell r="D200">
            <v>0</v>
          </cell>
          <cell r="E200">
            <v>4897</v>
          </cell>
          <cell r="F200">
            <v>0</v>
          </cell>
          <cell r="G200">
            <v>0</v>
          </cell>
          <cell r="H200">
            <v>0</v>
          </cell>
          <cell r="I200">
            <v>0</v>
          </cell>
          <cell r="J200">
            <v>0</v>
          </cell>
          <cell r="K200">
            <v>0</v>
          </cell>
          <cell r="L200">
            <v>0</v>
          </cell>
          <cell r="M200">
            <v>1498.6</v>
          </cell>
          <cell r="N200">
            <v>0</v>
          </cell>
          <cell r="O200">
            <v>0</v>
          </cell>
          <cell r="P200">
            <v>0</v>
          </cell>
        </row>
        <row r="201">
          <cell r="A201" t="str">
            <v>OCT</v>
          </cell>
          <cell r="B201">
            <v>3363</v>
          </cell>
          <cell r="C201">
            <v>0</v>
          </cell>
          <cell r="D201">
            <v>0</v>
          </cell>
          <cell r="E201">
            <v>3363</v>
          </cell>
          <cell r="F201">
            <v>0</v>
          </cell>
          <cell r="G201">
            <v>0</v>
          </cell>
          <cell r="H201">
            <v>0</v>
          </cell>
          <cell r="I201">
            <v>0</v>
          </cell>
          <cell r="J201">
            <v>0</v>
          </cell>
          <cell r="K201">
            <v>0</v>
          </cell>
          <cell r="L201">
            <v>0</v>
          </cell>
          <cell r="M201">
            <v>887.6</v>
          </cell>
          <cell r="N201">
            <v>0</v>
          </cell>
          <cell r="O201">
            <v>0</v>
          </cell>
          <cell r="P201">
            <v>0</v>
          </cell>
        </row>
        <row r="202">
          <cell r="A202" t="str">
            <v>NOV</v>
          </cell>
          <cell r="B202">
            <v>4373</v>
          </cell>
          <cell r="C202">
            <v>0</v>
          </cell>
          <cell r="D202">
            <v>0</v>
          </cell>
          <cell r="E202">
            <v>4373</v>
          </cell>
          <cell r="F202">
            <v>0</v>
          </cell>
          <cell r="G202">
            <v>0</v>
          </cell>
          <cell r="H202">
            <v>0</v>
          </cell>
          <cell r="I202">
            <v>0</v>
          </cell>
          <cell r="J202">
            <v>0</v>
          </cell>
          <cell r="K202">
            <v>0</v>
          </cell>
          <cell r="L202">
            <v>0</v>
          </cell>
          <cell r="M202">
            <v>1182.2</v>
          </cell>
          <cell r="N202">
            <v>0</v>
          </cell>
          <cell r="O202">
            <v>0</v>
          </cell>
          <cell r="P202">
            <v>0</v>
          </cell>
        </row>
        <row r="203">
          <cell r="A203" t="str">
            <v>DIC</v>
          </cell>
          <cell r="B203">
            <v>0</v>
          </cell>
          <cell r="C203">
            <v>0</v>
          </cell>
          <cell r="D203">
            <v>0</v>
          </cell>
          <cell r="E203">
            <v>0</v>
          </cell>
          <cell r="F203">
            <v>0</v>
          </cell>
          <cell r="G203">
            <v>0</v>
          </cell>
          <cell r="H203">
            <v>0</v>
          </cell>
          <cell r="I203">
            <v>0</v>
          </cell>
          <cell r="J203">
            <v>0</v>
          </cell>
          <cell r="K203">
            <v>0</v>
          </cell>
          <cell r="L203">
            <v>0</v>
          </cell>
          <cell r="M203">
            <v>1182.2</v>
          </cell>
          <cell r="N203">
            <v>0</v>
          </cell>
          <cell r="O203">
            <v>0</v>
          </cell>
          <cell r="P203">
            <v>0</v>
          </cell>
        </row>
        <row r="204">
          <cell r="A204" t="str">
            <v>TOTAL</v>
          </cell>
          <cell r="B204">
            <v>41417</v>
          </cell>
          <cell r="C204">
            <v>0</v>
          </cell>
          <cell r="D204">
            <v>0</v>
          </cell>
          <cell r="E204">
            <v>41417</v>
          </cell>
          <cell r="F204">
            <v>0</v>
          </cell>
          <cell r="G204">
            <v>0</v>
          </cell>
          <cell r="H204">
            <v>0</v>
          </cell>
          <cell r="I204">
            <v>0</v>
          </cell>
          <cell r="J204">
            <v>0</v>
          </cell>
          <cell r="K204">
            <v>0</v>
          </cell>
          <cell r="L204">
            <v>0</v>
          </cell>
          <cell r="M204">
            <v>12998.220000000003</v>
          </cell>
          <cell r="N204">
            <v>0</v>
          </cell>
          <cell r="O204">
            <v>0</v>
          </cell>
          <cell r="P204">
            <v>0</v>
          </cell>
        </row>
      </sheetData>
      <sheetData sheetId="15"/>
      <sheetData sheetId="16"/>
      <sheetData sheetId="17"/>
      <sheetData sheetId="18"/>
      <sheetData sheetId="19" refreshError="1"/>
      <sheetData sheetId="20"/>
      <sheetData sheetId="21"/>
      <sheetData sheetId="22"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BM</v>
          </cell>
          <cell r="E8" t="str">
            <v>BPD</v>
          </cell>
          <cell r="F8" t="str">
            <v>BM</v>
          </cell>
          <cell r="G8" t="str">
            <v>BPD</v>
          </cell>
          <cell r="H8" t="str">
            <v>BM</v>
          </cell>
          <cell r="I8" t="str">
            <v>BPD</v>
          </cell>
          <cell r="J8" t="str">
            <v>BM</v>
          </cell>
          <cell r="K8" t="str">
            <v>BPD</v>
          </cell>
          <cell r="L8" t="str">
            <v>BM</v>
          </cell>
          <cell r="M8" t="str">
            <v>BPD</v>
          </cell>
          <cell r="N8" t="str">
            <v>BM</v>
          </cell>
          <cell r="O8" t="str">
            <v>BPD</v>
          </cell>
          <cell r="P8" t="str">
            <v>BM</v>
          </cell>
          <cell r="Q8" t="str">
            <v>BPD</v>
          </cell>
          <cell r="R8" t="str">
            <v>BM</v>
          </cell>
          <cell r="S8" t="str">
            <v>BPD</v>
          </cell>
          <cell r="T8" t="str">
            <v>BM</v>
          </cell>
          <cell r="U8" t="str">
            <v>BPD</v>
          </cell>
          <cell r="V8" t="str">
            <v>BM</v>
          </cell>
          <cell r="W8" t="str">
            <v>BPD</v>
          </cell>
          <cell r="X8" t="str">
            <v>BM</v>
          </cell>
          <cell r="Y8" t="str">
            <v>BPD</v>
          </cell>
          <cell r="Z8" t="str">
            <v>BM</v>
          </cell>
          <cell r="AA8" t="str">
            <v>BPD</v>
          </cell>
          <cell r="AB8" t="str">
            <v>BARRILES</v>
          </cell>
          <cell r="AC8" t="str">
            <v>BPD</v>
          </cell>
        </row>
        <row r="9">
          <cell r="A9" t="str">
            <v xml:space="preserve">   A N D I N A  S . A .</v>
          </cell>
        </row>
        <row r="10">
          <cell r="A10" t="str">
            <v xml:space="preserve">BQN </v>
          </cell>
          <cell r="B10" t="str">
            <v>BOQUERON</v>
          </cell>
          <cell r="C10" t="str">
            <v>N</v>
          </cell>
          <cell r="D10">
            <v>2644</v>
          </cell>
          <cell r="E10">
            <v>85.290322580645167</v>
          </cell>
          <cell r="F10">
            <v>1793</v>
          </cell>
          <cell r="G10">
            <v>64.035714285714292</v>
          </cell>
          <cell r="H10">
            <v>1343</v>
          </cell>
          <cell r="I10">
            <v>43.322580645161288</v>
          </cell>
          <cell r="J10">
            <v>899</v>
          </cell>
          <cell r="K10">
            <v>29.966666666666665</v>
          </cell>
          <cell r="Z10">
            <v>405</v>
          </cell>
          <cell r="AA10">
            <v>13.064516129032258</v>
          </cell>
          <cell r="AB10">
            <v>6679</v>
          </cell>
          <cell r="AC10">
            <v>19.99700598802395</v>
          </cell>
        </row>
        <row r="11">
          <cell r="A11" t="str">
            <v>CAM</v>
          </cell>
          <cell r="B11" t="str">
            <v>CAMIRI</v>
          </cell>
          <cell r="C11" t="str">
            <v>N</v>
          </cell>
          <cell r="D11">
            <v>7943</v>
          </cell>
          <cell r="E11">
            <v>256.22580645161293</v>
          </cell>
          <cell r="F11">
            <v>7358</v>
          </cell>
          <cell r="G11">
            <v>262.78571428571428</v>
          </cell>
          <cell r="H11">
            <v>6475</v>
          </cell>
          <cell r="I11">
            <v>208.87096774193549</v>
          </cell>
          <cell r="J11">
            <v>7544</v>
          </cell>
          <cell r="K11">
            <v>251.46666666666667</v>
          </cell>
          <cell r="L11">
            <v>7885</v>
          </cell>
          <cell r="M11">
            <v>254.35483870967741</v>
          </cell>
          <cell r="N11">
            <v>8245</v>
          </cell>
          <cell r="O11">
            <v>274.83333333333331</v>
          </cell>
          <cell r="P11">
            <v>8485</v>
          </cell>
          <cell r="Q11">
            <v>273.70967741935482</v>
          </cell>
          <cell r="R11">
            <v>8046</v>
          </cell>
          <cell r="S11">
            <v>259.54838709677421</v>
          </cell>
          <cell r="T11">
            <v>7033</v>
          </cell>
          <cell r="U11">
            <v>234.43333333333334</v>
          </cell>
          <cell r="V11">
            <v>7203</v>
          </cell>
          <cell r="W11">
            <v>232.35483870967741</v>
          </cell>
          <cell r="X11">
            <v>7133</v>
          </cell>
          <cell r="Y11">
            <v>237.76666666666668</v>
          </cell>
          <cell r="AB11">
            <v>83350</v>
          </cell>
          <cell r="AC11">
            <v>249.55089820359282</v>
          </cell>
        </row>
        <row r="12">
          <cell r="A12" t="str">
            <v>CCB</v>
          </cell>
          <cell r="B12" t="str">
            <v>CASCABEL</v>
          </cell>
          <cell r="C12" t="str">
            <v>N</v>
          </cell>
          <cell r="D12">
            <v>6596</v>
          </cell>
          <cell r="E12">
            <v>212.7741935483871</v>
          </cell>
          <cell r="F12">
            <v>5180</v>
          </cell>
          <cell r="G12">
            <v>185</v>
          </cell>
          <cell r="H12">
            <v>5644</v>
          </cell>
          <cell r="I12">
            <v>182.06451612903226</v>
          </cell>
          <cell r="J12">
            <v>5865</v>
          </cell>
          <cell r="K12">
            <v>195.5</v>
          </cell>
          <cell r="L12">
            <v>5137</v>
          </cell>
          <cell r="M12">
            <v>165.70967741935485</v>
          </cell>
          <cell r="N12">
            <v>4695</v>
          </cell>
          <cell r="O12">
            <v>156.5</v>
          </cell>
          <cell r="P12">
            <v>5018</v>
          </cell>
          <cell r="Q12">
            <v>161.87096774193549</v>
          </cell>
          <cell r="R12">
            <v>4229</v>
          </cell>
          <cell r="S12">
            <v>136.41935483870967</v>
          </cell>
          <cell r="T12">
            <v>3634</v>
          </cell>
          <cell r="U12">
            <v>121.13333333333334</v>
          </cell>
          <cell r="V12">
            <v>3582</v>
          </cell>
          <cell r="W12">
            <v>115.54838709677419</v>
          </cell>
          <cell r="X12">
            <v>3508</v>
          </cell>
          <cell r="Y12">
            <v>116.93333333333334</v>
          </cell>
          <cell r="Z12">
            <v>7212</v>
          </cell>
          <cell r="AA12">
            <v>232.64516129032259</v>
          </cell>
          <cell r="AB12">
            <v>53088</v>
          </cell>
          <cell r="AC12">
            <v>158.94610778443115</v>
          </cell>
        </row>
        <row r="13">
          <cell r="A13" t="str">
            <v>CBR</v>
          </cell>
          <cell r="B13" t="str">
            <v>COBRA</v>
          </cell>
          <cell r="C13" t="str">
            <v>N</v>
          </cell>
          <cell r="D13">
            <v>352</v>
          </cell>
          <cell r="E13">
            <v>11.35483870967742</v>
          </cell>
          <cell r="F13">
            <v>197</v>
          </cell>
          <cell r="G13">
            <v>7.0357142857142856</v>
          </cell>
          <cell r="H13">
            <v>33</v>
          </cell>
          <cell r="I13">
            <v>1.064516129032258</v>
          </cell>
          <cell r="J13">
            <v>5865</v>
          </cell>
          <cell r="K13">
            <v>195.5</v>
          </cell>
          <cell r="L13">
            <v>5137</v>
          </cell>
          <cell r="M13">
            <v>165.70967741935485</v>
          </cell>
          <cell r="N13">
            <v>4695</v>
          </cell>
          <cell r="O13">
            <v>156.5</v>
          </cell>
          <cell r="P13">
            <v>142</v>
          </cell>
          <cell r="Q13">
            <v>4.580645161290323</v>
          </cell>
          <cell r="R13">
            <v>54</v>
          </cell>
          <cell r="S13">
            <v>1.7419354838709677</v>
          </cell>
          <cell r="T13">
            <v>0</v>
          </cell>
          <cell r="U13">
            <v>0</v>
          </cell>
          <cell r="V13">
            <v>0</v>
          </cell>
          <cell r="W13">
            <v>0</v>
          </cell>
          <cell r="X13">
            <v>0</v>
          </cell>
          <cell r="Y13">
            <v>0</v>
          </cell>
          <cell r="Z13">
            <v>3848</v>
          </cell>
          <cell r="AA13">
            <v>124.12903225806451</v>
          </cell>
          <cell r="AB13">
            <v>778</v>
          </cell>
          <cell r="AC13">
            <v>2.3293413173652695</v>
          </cell>
        </row>
        <row r="14">
          <cell r="A14" t="str">
            <v>GRY</v>
          </cell>
          <cell r="B14" t="str">
            <v>GUAIRUY</v>
          </cell>
          <cell r="C14" t="str">
            <v>N</v>
          </cell>
          <cell r="D14">
            <v>1010</v>
          </cell>
          <cell r="E14">
            <v>32.58064516129032</v>
          </cell>
          <cell r="F14">
            <v>896</v>
          </cell>
          <cell r="G14">
            <v>32</v>
          </cell>
          <cell r="H14">
            <v>989</v>
          </cell>
          <cell r="I14">
            <v>31.903225806451612</v>
          </cell>
          <cell r="J14">
            <v>926</v>
          </cell>
          <cell r="K14">
            <v>30.866666666666667</v>
          </cell>
          <cell r="L14">
            <v>931</v>
          </cell>
          <cell r="M14">
            <v>30.032258064516128</v>
          </cell>
          <cell r="N14">
            <v>821</v>
          </cell>
          <cell r="O14">
            <v>27.366666666666667</v>
          </cell>
          <cell r="P14">
            <v>142</v>
          </cell>
          <cell r="Q14">
            <v>4.580645161290323</v>
          </cell>
          <cell r="R14">
            <v>54</v>
          </cell>
          <cell r="S14">
            <v>1.7419354838709677</v>
          </cell>
          <cell r="T14">
            <v>0</v>
          </cell>
          <cell r="U14">
            <v>0</v>
          </cell>
          <cell r="V14">
            <v>0</v>
          </cell>
          <cell r="W14">
            <v>0</v>
          </cell>
          <cell r="X14">
            <v>0</v>
          </cell>
          <cell r="Y14">
            <v>0</v>
          </cell>
          <cell r="Z14">
            <v>0</v>
          </cell>
          <cell r="AA14">
            <v>0</v>
          </cell>
          <cell r="AB14">
            <v>14240</v>
          </cell>
          <cell r="AC14">
            <v>42.634730538922156</v>
          </cell>
        </row>
        <row r="15">
          <cell r="A15" t="str">
            <v>LPÑ</v>
          </cell>
          <cell r="B15" t="str">
            <v>LA PEÑA</v>
          </cell>
          <cell r="C15" t="str">
            <v>N</v>
          </cell>
          <cell r="D15">
            <v>23529</v>
          </cell>
          <cell r="E15">
            <v>759</v>
          </cell>
          <cell r="F15">
            <v>21689</v>
          </cell>
          <cell r="G15">
            <v>774.60714285714289</v>
          </cell>
          <cell r="H15">
            <v>22413</v>
          </cell>
          <cell r="I15">
            <v>723</v>
          </cell>
          <cell r="J15">
            <v>21123</v>
          </cell>
          <cell r="K15">
            <v>704.1</v>
          </cell>
          <cell r="L15">
            <v>21741</v>
          </cell>
          <cell r="M15">
            <v>701.32258064516134</v>
          </cell>
          <cell r="N15">
            <v>21620</v>
          </cell>
          <cell r="O15">
            <v>720.66666666666663</v>
          </cell>
          <cell r="P15">
            <v>26992</v>
          </cell>
          <cell r="Q15">
            <v>870.70967741935488</v>
          </cell>
          <cell r="R15">
            <v>23825</v>
          </cell>
          <cell r="S15">
            <v>768.54838709677415</v>
          </cell>
          <cell r="T15">
            <v>24802</v>
          </cell>
          <cell r="U15">
            <v>826.73333333333335</v>
          </cell>
          <cell r="V15">
            <v>24334</v>
          </cell>
          <cell r="W15">
            <v>784.9677419354839</v>
          </cell>
          <cell r="X15">
            <v>22672</v>
          </cell>
          <cell r="Y15">
            <v>755.73333333333335</v>
          </cell>
          <cell r="Z15">
            <v>1895</v>
          </cell>
          <cell r="AA15">
            <v>61.12903225806452</v>
          </cell>
          <cell r="AB15">
            <v>254740</v>
          </cell>
          <cell r="AC15">
            <v>762.69461077844312</v>
          </cell>
        </row>
        <row r="16">
          <cell r="A16" t="str">
            <v>PTJ</v>
          </cell>
          <cell r="B16" t="str">
            <v>PATUJU</v>
          </cell>
          <cell r="C16" t="str">
            <v>N</v>
          </cell>
          <cell r="D16">
            <v>23529</v>
          </cell>
          <cell r="E16">
            <v>759</v>
          </cell>
          <cell r="F16">
            <v>21689</v>
          </cell>
          <cell r="G16">
            <v>774.60714285714289</v>
          </cell>
          <cell r="H16">
            <v>22413</v>
          </cell>
          <cell r="I16">
            <v>723</v>
          </cell>
          <cell r="J16">
            <v>21123</v>
          </cell>
          <cell r="K16">
            <v>704.1</v>
          </cell>
          <cell r="L16">
            <v>21741</v>
          </cell>
          <cell r="M16">
            <v>701.32258064516134</v>
          </cell>
          <cell r="N16">
            <v>21620</v>
          </cell>
          <cell r="O16">
            <v>720.66666666666663</v>
          </cell>
          <cell r="P16">
            <v>89</v>
          </cell>
          <cell r="Q16">
            <v>2.870967741935484</v>
          </cell>
          <cell r="R16">
            <v>174</v>
          </cell>
          <cell r="S16">
            <v>5.612903225806452</v>
          </cell>
          <cell r="T16">
            <v>1044</v>
          </cell>
          <cell r="U16">
            <v>34.799999999999997</v>
          </cell>
          <cell r="V16">
            <v>2252</v>
          </cell>
          <cell r="W16">
            <v>72.645161290322577</v>
          </cell>
          <cell r="X16">
            <v>2154</v>
          </cell>
          <cell r="Y16">
            <v>71.8</v>
          </cell>
          <cell r="Z16">
            <v>24373</v>
          </cell>
          <cell r="AA16">
            <v>786.22580645161293</v>
          </cell>
          <cell r="AB16">
            <v>5713</v>
          </cell>
          <cell r="AC16">
            <v>17.104790419161677</v>
          </cell>
        </row>
        <row r="17">
          <cell r="A17" t="str">
            <v>RGD</v>
          </cell>
          <cell r="B17" t="str">
            <v>RIO GRANDE</v>
          </cell>
          <cell r="C17" t="str">
            <v>E</v>
          </cell>
          <cell r="D17">
            <v>22572.36</v>
          </cell>
          <cell r="E17">
            <v>728.14064516129031</v>
          </cell>
          <cell r="F17">
            <v>20379.32</v>
          </cell>
          <cell r="G17">
            <v>727.83285714285716</v>
          </cell>
          <cell r="H17">
            <v>21943.45</v>
          </cell>
          <cell r="I17">
            <v>707.85322580645163</v>
          </cell>
          <cell r="J17">
            <v>20854.060000000001</v>
          </cell>
          <cell r="K17">
            <v>695.13533333333339</v>
          </cell>
          <cell r="L17">
            <v>21423.97</v>
          </cell>
          <cell r="M17">
            <v>691.09580645161293</v>
          </cell>
          <cell r="N17">
            <v>21474.63</v>
          </cell>
          <cell r="O17">
            <v>715.82100000000003</v>
          </cell>
          <cell r="P17">
            <v>89</v>
          </cell>
          <cell r="Q17">
            <v>2.870967741935484</v>
          </cell>
          <cell r="R17">
            <v>174</v>
          </cell>
          <cell r="S17">
            <v>5.612903225806452</v>
          </cell>
          <cell r="T17">
            <v>1044</v>
          </cell>
          <cell r="U17">
            <v>34.799999999999997</v>
          </cell>
          <cell r="V17">
            <v>2252</v>
          </cell>
          <cell r="W17">
            <v>72.645161290322577</v>
          </cell>
          <cell r="X17">
            <v>2154</v>
          </cell>
          <cell r="Y17">
            <v>71.8</v>
          </cell>
          <cell r="Z17">
            <v>2265</v>
          </cell>
          <cell r="AA17">
            <v>73.064516129032256</v>
          </cell>
          <cell r="AB17">
            <v>238059.52000000002</v>
          </cell>
          <cell r="AC17">
            <v>712.75305389221558</v>
          </cell>
        </row>
        <row r="18">
          <cell r="A18" t="str">
            <v>RGD</v>
          </cell>
          <cell r="B18" t="str">
            <v>RIO GRANDE</v>
          </cell>
          <cell r="C18" t="str">
            <v>N</v>
          </cell>
          <cell r="D18">
            <v>0</v>
          </cell>
          <cell r="E18">
            <v>0</v>
          </cell>
          <cell r="F18">
            <v>0</v>
          </cell>
          <cell r="G18">
            <v>0</v>
          </cell>
          <cell r="H18">
            <v>645.54</v>
          </cell>
          <cell r="I18">
            <v>20.823870967741936</v>
          </cell>
          <cell r="J18">
            <v>1290.52</v>
          </cell>
          <cell r="K18">
            <v>43.017333333333333</v>
          </cell>
          <cell r="L18">
            <v>1069.5</v>
          </cell>
          <cell r="M18">
            <v>34.5</v>
          </cell>
          <cell r="N18">
            <v>617.57000000000005</v>
          </cell>
          <cell r="O18">
            <v>20.585666666666668</v>
          </cell>
          <cell r="P18">
            <v>850.83</v>
          </cell>
          <cell r="Q18">
            <v>27.446129032258067</v>
          </cell>
          <cell r="R18">
            <v>869.12</v>
          </cell>
          <cell r="S18">
            <v>28.036129032258064</v>
          </cell>
          <cell r="T18">
            <v>1028.92</v>
          </cell>
          <cell r="U18">
            <v>34.297333333333334</v>
          </cell>
          <cell r="V18">
            <v>924.64</v>
          </cell>
          <cell r="W18">
            <v>29.827096774193549</v>
          </cell>
          <cell r="X18">
            <v>925.23</v>
          </cell>
          <cell r="Y18">
            <v>30.841000000000001</v>
          </cell>
          <cell r="Z18">
            <v>22178.42</v>
          </cell>
          <cell r="AA18">
            <v>715.4329032258064</v>
          </cell>
          <cell r="AB18">
            <v>8221.8700000000008</v>
          </cell>
          <cell r="AC18">
            <v>24.616377245508986</v>
          </cell>
        </row>
        <row r="19">
          <cell r="A19" t="str">
            <v>RGD</v>
          </cell>
          <cell r="B19" t="str">
            <v>PLANTA</v>
          </cell>
          <cell r="C19" t="str">
            <v>E</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979.63</v>
          </cell>
          <cell r="AA19">
            <v>31.600967741935484</v>
          </cell>
          <cell r="AB19">
            <v>9201.5</v>
          </cell>
          <cell r="AC19">
            <v>25.209589041095889</v>
          </cell>
        </row>
        <row r="20">
          <cell r="A20" t="str">
            <v>SIR</v>
          </cell>
          <cell r="B20" t="str">
            <v>SIRARI</v>
          </cell>
          <cell r="C20" t="str">
            <v>E</v>
          </cell>
          <cell r="D20">
            <v>49690</v>
          </cell>
          <cell r="E20">
            <v>1602.9032258064517</v>
          </cell>
          <cell r="F20">
            <v>44653</v>
          </cell>
          <cell r="G20">
            <v>1594.75</v>
          </cell>
          <cell r="H20">
            <v>48088</v>
          </cell>
          <cell r="I20">
            <v>1551.2258064516129</v>
          </cell>
          <cell r="J20">
            <v>46070</v>
          </cell>
          <cell r="K20">
            <v>1535.6666666666667</v>
          </cell>
          <cell r="L20">
            <v>45746</v>
          </cell>
          <cell r="M20">
            <v>1475.6774193548388</v>
          </cell>
          <cell r="N20">
            <v>41662</v>
          </cell>
          <cell r="O20">
            <v>1388.7333333333333</v>
          </cell>
          <cell r="P20">
            <v>42892</v>
          </cell>
          <cell r="Q20">
            <v>1383.6129032258063</v>
          </cell>
          <cell r="R20">
            <v>42331</v>
          </cell>
          <cell r="S20">
            <v>1365.516129032258</v>
          </cell>
          <cell r="T20">
            <v>35069</v>
          </cell>
          <cell r="U20">
            <v>1168.9666666666667</v>
          </cell>
          <cell r="V20">
            <v>35167</v>
          </cell>
          <cell r="W20">
            <v>1134.4193548387098</v>
          </cell>
          <cell r="X20">
            <v>33181</v>
          </cell>
          <cell r="Y20">
            <v>1106.0333333333333</v>
          </cell>
          <cell r="Z20">
            <v>0</v>
          </cell>
          <cell r="AA20">
            <v>0</v>
          </cell>
          <cell r="AB20">
            <v>464549</v>
          </cell>
          <cell r="AC20">
            <v>1390.8652694610778</v>
          </cell>
        </row>
        <row r="21">
          <cell r="A21" t="str">
            <v>SIR</v>
          </cell>
          <cell r="B21" t="str">
            <v>PLANTA</v>
          </cell>
          <cell r="C21" t="str">
            <v>E</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33911</v>
          </cell>
          <cell r="AA21">
            <v>1093.9032258064517</v>
          </cell>
          <cell r="AB21">
            <v>0</v>
          </cell>
          <cell r="AC21">
            <v>0</v>
          </cell>
        </row>
        <row r="22">
          <cell r="A22" t="str">
            <v>SIR</v>
          </cell>
          <cell r="B22" t="str">
            <v>SIRARI</v>
          </cell>
          <cell r="C22" t="str">
            <v>N</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4618</v>
          </cell>
          <cell r="U22">
            <v>153.93333333333334</v>
          </cell>
          <cell r="V22">
            <v>4467</v>
          </cell>
          <cell r="W22">
            <v>144.09677419354838</v>
          </cell>
          <cell r="X22">
            <v>4812</v>
          </cell>
          <cell r="Y22">
            <v>160.4</v>
          </cell>
          <cell r="Z22">
            <v>0</v>
          </cell>
          <cell r="AA22">
            <v>0</v>
          </cell>
          <cell r="AB22">
            <v>13897</v>
          </cell>
          <cell r="AC22">
            <v>41.607784431137723</v>
          </cell>
        </row>
        <row r="23">
          <cell r="A23" t="str">
            <v>TDY</v>
          </cell>
          <cell r="B23" t="str">
            <v>TUNDY</v>
          </cell>
          <cell r="C23" t="str">
            <v>N</v>
          </cell>
          <cell r="D23">
            <v>11030</v>
          </cell>
          <cell r="E23">
            <v>355.80645161290323</v>
          </cell>
          <cell r="F23">
            <v>13423</v>
          </cell>
          <cell r="G23">
            <v>479.39285714285717</v>
          </cell>
          <cell r="H23">
            <v>23539</v>
          </cell>
          <cell r="I23">
            <v>759.32258064516134</v>
          </cell>
          <cell r="J23">
            <v>34521</v>
          </cell>
          <cell r="K23">
            <v>1150.7</v>
          </cell>
          <cell r="L23">
            <v>57400</v>
          </cell>
          <cell r="M23">
            <v>1851.6129032258063</v>
          </cell>
          <cell r="N23">
            <v>84696</v>
          </cell>
          <cell r="O23">
            <v>2823.2</v>
          </cell>
          <cell r="P23">
            <v>87006</v>
          </cell>
          <cell r="Q23">
            <v>2806.6451612903224</v>
          </cell>
          <cell r="R23">
            <v>76125</v>
          </cell>
          <cell r="S23">
            <v>2455.6451612903224</v>
          </cell>
          <cell r="T23">
            <v>4618</v>
          </cell>
          <cell r="U23">
            <v>153.93333333333334</v>
          </cell>
          <cell r="V23">
            <v>4467</v>
          </cell>
          <cell r="W23">
            <v>144.09677419354838</v>
          </cell>
          <cell r="X23">
            <v>4812</v>
          </cell>
          <cell r="Y23">
            <v>160.4</v>
          </cell>
          <cell r="Z23">
            <v>5016</v>
          </cell>
          <cell r="AA23">
            <v>161.80645161290323</v>
          </cell>
          <cell r="AB23">
            <v>583959</v>
          </cell>
          <cell r="AC23">
            <v>1748.3802395209582</v>
          </cell>
        </row>
        <row r="24">
          <cell r="A24" t="str">
            <v>VBR</v>
          </cell>
          <cell r="B24" t="str">
            <v>VIBORA</v>
          </cell>
          <cell r="C24" t="str">
            <v>E</v>
          </cell>
          <cell r="D24">
            <v>130100</v>
          </cell>
          <cell r="E24">
            <v>4196.7741935483873</v>
          </cell>
          <cell r="F24">
            <v>120655</v>
          </cell>
          <cell r="G24">
            <v>4309.1071428571431</v>
          </cell>
          <cell r="H24">
            <v>132334</v>
          </cell>
          <cell r="I24">
            <v>4268.8387096774195</v>
          </cell>
          <cell r="J24">
            <v>125048</v>
          </cell>
          <cell r="K24">
            <v>4168.2666666666664</v>
          </cell>
          <cell r="L24">
            <v>129316</v>
          </cell>
          <cell r="M24">
            <v>4171.4838709677415</v>
          </cell>
          <cell r="N24">
            <v>116155</v>
          </cell>
          <cell r="O24">
            <v>3871.8333333333335</v>
          </cell>
          <cell r="P24">
            <v>121937</v>
          </cell>
          <cell r="Q24">
            <v>3933.4516129032259</v>
          </cell>
          <cell r="R24">
            <v>117653</v>
          </cell>
          <cell r="S24">
            <v>3795.2580645161293</v>
          </cell>
          <cell r="T24">
            <v>112733</v>
          </cell>
          <cell r="U24">
            <v>3757.7666666666669</v>
          </cell>
          <cell r="V24">
            <v>111436</v>
          </cell>
          <cell r="W24">
            <v>3594.7096774193546</v>
          </cell>
          <cell r="X24">
            <v>106746</v>
          </cell>
          <cell r="Y24">
            <v>3558.2</v>
          </cell>
          <cell r="Z24">
            <v>62764</v>
          </cell>
          <cell r="AA24">
            <v>2024.6451612903227</v>
          </cell>
          <cell r="AB24">
            <v>1324113</v>
          </cell>
          <cell r="AC24">
            <v>3964.4101796407185</v>
          </cell>
        </row>
        <row r="25">
          <cell r="A25" t="str">
            <v>VBR</v>
          </cell>
          <cell r="B25" t="str">
            <v>PLANTA</v>
          </cell>
          <cell r="C25" t="str">
            <v>E</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121392</v>
          </cell>
          <cell r="AA25">
            <v>3915.8709677419356</v>
          </cell>
          <cell r="AB25">
            <v>1445505</v>
          </cell>
          <cell r="AC25">
            <v>3960.2876712328766</v>
          </cell>
        </row>
        <row r="26">
          <cell r="A26" t="str">
            <v>YPC</v>
          </cell>
          <cell r="B26" t="str">
            <v>YAPACANI</v>
          </cell>
          <cell r="C26" t="str">
            <v>E</v>
          </cell>
          <cell r="D26">
            <v>5888</v>
          </cell>
          <cell r="E26">
            <v>189.93548387096774</v>
          </cell>
          <cell r="F26">
            <v>5501</v>
          </cell>
          <cell r="G26">
            <v>196.46428571428572</v>
          </cell>
          <cell r="H26">
            <v>6044</v>
          </cell>
          <cell r="I26">
            <v>194.96774193548387</v>
          </cell>
          <cell r="J26">
            <v>6425</v>
          </cell>
          <cell r="K26">
            <v>214.16666666666666</v>
          </cell>
          <cell r="L26">
            <v>7219</v>
          </cell>
          <cell r="M26">
            <v>232.87096774193549</v>
          </cell>
          <cell r="N26">
            <v>8434</v>
          </cell>
          <cell r="O26">
            <v>281.13333333333333</v>
          </cell>
          <cell r="P26">
            <v>8043</v>
          </cell>
          <cell r="Q26">
            <v>259.45161290322579</v>
          </cell>
          <cell r="R26">
            <v>8181</v>
          </cell>
          <cell r="S26">
            <v>263.90322580645159</v>
          </cell>
          <cell r="T26">
            <v>5578</v>
          </cell>
          <cell r="U26">
            <v>185.93333333333334</v>
          </cell>
          <cell r="V26">
            <v>1557</v>
          </cell>
          <cell r="W26">
            <v>50.225806451612904</v>
          </cell>
          <cell r="X26">
            <v>1262</v>
          </cell>
          <cell r="Y26">
            <v>42.06666666666667</v>
          </cell>
          <cell r="Z26">
            <v>0</v>
          </cell>
          <cell r="AA26">
            <v>0</v>
          </cell>
          <cell r="AB26">
            <v>64132</v>
          </cell>
          <cell r="AC26">
            <v>192.0119760479042</v>
          </cell>
        </row>
        <row r="27">
          <cell r="A27" t="str">
            <v>YPC</v>
          </cell>
          <cell r="B27" t="str">
            <v>YAPACANI</v>
          </cell>
          <cell r="C27" t="str">
            <v>N</v>
          </cell>
          <cell r="D27">
            <v>1180</v>
          </cell>
          <cell r="E27">
            <v>38.064516129032256</v>
          </cell>
          <cell r="F27">
            <v>1085</v>
          </cell>
          <cell r="G27">
            <v>38.75</v>
          </cell>
          <cell r="H27">
            <v>1193</v>
          </cell>
          <cell r="I27">
            <v>38.483870967741936</v>
          </cell>
          <cell r="J27">
            <v>592</v>
          </cell>
          <cell r="K27">
            <v>19.733333333333334</v>
          </cell>
          <cell r="L27">
            <v>361</v>
          </cell>
          <cell r="M27">
            <v>11.64516129032258</v>
          </cell>
          <cell r="N27">
            <v>264</v>
          </cell>
          <cell r="O27">
            <v>8.8000000000000007</v>
          </cell>
          <cell r="P27">
            <v>583</v>
          </cell>
          <cell r="Q27">
            <v>18.806451612903224</v>
          </cell>
          <cell r="R27">
            <v>610</v>
          </cell>
          <cell r="S27">
            <v>19.677419354838708</v>
          </cell>
          <cell r="T27">
            <v>407</v>
          </cell>
          <cell r="U27">
            <v>13.566666666666666</v>
          </cell>
          <cell r="V27">
            <v>0</v>
          </cell>
          <cell r="W27">
            <v>0</v>
          </cell>
          <cell r="X27">
            <v>0</v>
          </cell>
          <cell r="Y27">
            <v>0</v>
          </cell>
          <cell r="Z27">
            <v>2885</v>
          </cell>
          <cell r="AA27">
            <v>93.064516129032256</v>
          </cell>
          <cell r="AB27">
            <v>6275</v>
          </cell>
          <cell r="AC27">
            <v>18.787425149700599</v>
          </cell>
        </row>
        <row r="28">
          <cell r="A28" t="str">
            <v>TOTAL NUEVO</v>
          </cell>
          <cell r="B28" t="str">
            <v>YAPACANI</v>
          </cell>
          <cell r="C28" t="str">
            <v>N</v>
          </cell>
          <cell r="D28">
            <v>54284</v>
          </cell>
          <cell r="E28">
            <v>1751.0967741935483</v>
          </cell>
          <cell r="F28">
            <v>51621</v>
          </cell>
          <cell r="G28">
            <v>1843.6071428571429</v>
          </cell>
          <cell r="H28">
            <v>62274.54</v>
          </cell>
          <cell r="I28">
            <v>2008.8561290322582</v>
          </cell>
          <cell r="J28">
            <v>72760.51999999999</v>
          </cell>
          <cell r="K28">
            <v>2425.3506666666663</v>
          </cell>
          <cell r="L28">
            <v>94524.5</v>
          </cell>
          <cell r="M28">
            <v>3049.1774193548385</v>
          </cell>
          <cell r="N28">
            <v>120958.57</v>
          </cell>
          <cell r="O28">
            <v>4031.9523333333336</v>
          </cell>
          <cell r="P28">
            <v>130330.83</v>
          </cell>
          <cell r="Q28">
            <v>4204.2203225806452</v>
          </cell>
          <cell r="R28">
            <v>115717.12</v>
          </cell>
          <cell r="S28">
            <v>3732.8103225806449</v>
          </cell>
          <cell r="T28">
            <v>112884.92</v>
          </cell>
          <cell r="U28">
            <v>3762.8306666666667</v>
          </cell>
          <cell r="V28">
            <v>112562.64</v>
          </cell>
          <cell r="W28">
            <v>3631.0529032258064</v>
          </cell>
          <cell r="X28">
            <v>103022.23000000001</v>
          </cell>
          <cell r="Y28">
            <v>3434.0743333333335</v>
          </cell>
          <cell r="Z28">
            <v>0</v>
          </cell>
          <cell r="AA28">
            <v>0</v>
          </cell>
          <cell r="AB28">
            <v>1030940.87</v>
          </cell>
          <cell r="AC28">
            <v>3086.6493113772453</v>
          </cell>
        </row>
        <row r="29">
          <cell r="A29" t="str">
            <v>TOTAL EXISTENTE</v>
          </cell>
          <cell r="D29">
            <v>208250.36</v>
          </cell>
          <cell r="E29">
            <v>6717.7535483870961</v>
          </cell>
          <cell r="F29">
            <v>191188.32</v>
          </cell>
          <cell r="G29">
            <v>6828.1542857142858</v>
          </cell>
          <cell r="H29">
            <v>208409.45</v>
          </cell>
          <cell r="I29">
            <v>6722.8854838709685</v>
          </cell>
          <cell r="J29">
            <v>198397.06</v>
          </cell>
          <cell r="K29">
            <v>6613.2353333333331</v>
          </cell>
          <cell r="L29">
            <v>203704.97</v>
          </cell>
          <cell r="M29">
            <v>6571.1280645161287</v>
          </cell>
          <cell r="N29">
            <v>187725.63</v>
          </cell>
          <cell r="O29">
            <v>6257.5209999999997</v>
          </cell>
          <cell r="P29">
            <v>195807.47</v>
          </cell>
          <cell r="Q29">
            <v>6316.37</v>
          </cell>
          <cell r="R29">
            <v>190701.08000000002</v>
          </cell>
          <cell r="S29">
            <v>6151.6477419354842</v>
          </cell>
          <cell r="T29">
            <v>174375.14</v>
          </cell>
          <cell r="U29">
            <v>5812.5046666666667</v>
          </cell>
          <cell r="V29">
            <v>169761.99</v>
          </cell>
          <cell r="W29">
            <v>5476.1932258064517</v>
          </cell>
          <cell r="X29">
            <v>162532.04999999999</v>
          </cell>
          <cell r="Y29">
            <v>5417.7349999999997</v>
          </cell>
          <cell r="Z29">
            <v>108757.63</v>
          </cell>
          <cell r="AA29">
            <v>3508.3106451612903</v>
          </cell>
          <cell r="AB29">
            <v>2090853.52</v>
          </cell>
          <cell r="AC29">
            <v>6260.0404790419161</v>
          </cell>
        </row>
        <row r="30">
          <cell r="A30" t="str">
            <v>TOTAL ANDINA</v>
          </cell>
          <cell r="D30">
            <v>262534.36</v>
          </cell>
          <cell r="E30">
            <v>8468.8503225806453</v>
          </cell>
          <cell r="F30">
            <v>242809.32</v>
          </cell>
          <cell r="G30">
            <v>8671.761428571428</v>
          </cell>
          <cell r="H30">
            <v>270683.99</v>
          </cell>
          <cell r="I30">
            <v>8731.7416129032263</v>
          </cell>
          <cell r="J30">
            <v>271157.57999999996</v>
          </cell>
          <cell r="K30">
            <v>9038.5859999999993</v>
          </cell>
          <cell r="L30">
            <v>298229.46999999997</v>
          </cell>
          <cell r="M30">
            <v>9620.3054838709668</v>
          </cell>
          <cell r="N30">
            <v>308684.2</v>
          </cell>
          <cell r="O30">
            <v>10289.473333333333</v>
          </cell>
          <cell r="P30">
            <v>326138.3</v>
          </cell>
          <cell r="Q30">
            <v>10520.590322580645</v>
          </cell>
          <cell r="R30">
            <v>306418.2</v>
          </cell>
          <cell r="S30">
            <v>9884.4580645161295</v>
          </cell>
          <cell r="T30">
            <v>287260.06</v>
          </cell>
          <cell r="U30">
            <v>9575.3353333333325</v>
          </cell>
          <cell r="V30">
            <v>282324.63</v>
          </cell>
          <cell r="W30">
            <v>9107.246129032259</v>
          </cell>
          <cell r="X30">
            <v>265554.28000000003</v>
          </cell>
          <cell r="Y30">
            <v>8851.8093333333345</v>
          </cell>
          <cell r="Z30">
            <v>180366.41999999998</v>
          </cell>
          <cell r="AA30">
            <v>5818.2716129032251</v>
          </cell>
          <cell r="AB30">
            <v>3121794.3899999997</v>
          </cell>
          <cell r="AC30">
            <v>9346.689790419161</v>
          </cell>
        </row>
        <row r="31">
          <cell r="A31" t="str">
            <v xml:space="preserve">   C H A C O   S .  A .</v>
          </cell>
          <cell r="D31">
            <v>262534.36</v>
          </cell>
          <cell r="E31">
            <v>8468.8503225806453</v>
          </cell>
          <cell r="F31">
            <v>242809.32</v>
          </cell>
          <cell r="G31">
            <v>8671.761428571428</v>
          </cell>
          <cell r="H31">
            <v>270683.99</v>
          </cell>
          <cell r="I31">
            <v>8731.7416129032263</v>
          </cell>
          <cell r="J31">
            <v>271157.57999999996</v>
          </cell>
          <cell r="K31">
            <v>9038.5859999999993</v>
          </cell>
          <cell r="L31">
            <v>298229.46999999997</v>
          </cell>
          <cell r="M31">
            <v>9620.3054838709668</v>
          </cell>
          <cell r="N31">
            <v>308684.2</v>
          </cell>
          <cell r="O31">
            <v>10289.473333333333</v>
          </cell>
          <cell r="P31">
            <v>326138.3</v>
          </cell>
          <cell r="Q31">
            <v>10520.590322580645</v>
          </cell>
          <cell r="R31">
            <v>306418.2</v>
          </cell>
          <cell r="S31">
            <v>9884.4580645161295</v>
          </cell>
          <cell r="T31">
            <v>287260.06</v>
          </cell>
          <cell r="U31">
            <v>9575.3353333333325</v>
          </cell>
          <cell r="V31">
            <v>282324.63</v>
          </cell>
          <cell r="W31">
            <v>9107.246129032259</v>
          </cell>
          <cell r="X31">
            <v>265554.28000000003</v>
          </cell>
          <cell r="Y31">
            <v>8851.8093333333345</v>
          </cell>
          <cell r="Z31">
            <v>289124.05</v>
          </cell>
          <cell r="AA31">
            <v>9326.5822580645163</v>
          </cell>
          <cell r="AB31">
            <v>3410918.4399999995</v>
          </cell>
          <cell r="AC31">
            <v>9344.9820273972582</v>
          </cell>
        </row>
        <row r="32">
          <cell r="A32" t="str">
            <v>BBL</v>
          </cell>
          <cell r="B32" t="str">
            <v>BULO BULO</v>
          </cell>
          <cell r="C32" t="str">
            <v>N</v>
          </cell>
        </row>
        <row r="33">
          <cell r="A33" t="str">
            <v>BVT</v>
          </cell>
          <cell r="B33" t="str">
            <v>BUENA VISTA</v>
          </cell>
          <cell r="C33" t="str">
            <v>N</v>
          </cell>
          <cell r="D33">
            <v>486</v>
          </cell>
          <cell r="E33">
            <v>15.67741935483871</v>
          </cell>
          <cell r="F33">
            <v>262</v>
          </cell>
          <cell r="G33">
            <v>9.3571428571428577</v>
          </cell>
          <cell r="H33">
            <v>363</v>
          </cell>
          <cell r="I33">
            <v>11.709677419354838</v>
          </cell>
          <cell r="J33">
            <v>429</v>
          </cell>
          <cell r="K33">
            <v>14.3</v>
          </cell>
          <cell r="AB33">
            <v>1540</v>
          </cell>
          <cell r="AC33">
            <v>4.6107784431137722</v>
          </cell>
        </row>
        <row r="34">
          <cell r="A34" t="str">
            <v>CRC</v>
          </cell>
          <cell r="B34" t="str">
            <v>CARRASCO</v>
          </cell>
          <cell r="C34" t="str">
            <v>E</v>
          </cell>
          <cell r="D34">
            <v>117667</v>
          </cell>
          <cell r="E34">
            <v>3795.7096774193546</v>
          </cell>
          <cell r="F34">
            <v>112689</v>
          </cell>
          <cell r="G34">
            <v>4024.6071428571427</v>
          </cell>
          <cell r="H34">
            <v>117355</v>
          </cell>
          <cell r="I34">
            <v>3785.6451612903224</v>
          </cell>
          <cell r="J34">
            <v>111495</v>
          </cell>
          <cell r="K34">
            <v>3716.5</v>
          </cell>
          <cell r="L34">
            <v>119263</v>
          </cell>
          <cell r="M34">
            <v>3847.1935483870966</v>
          </cell>
          <cell r="N34">
            <v>114876</v>
          </cell>
          <cell r="O34">
            <v>3829.2</v>
          </cell>
          <cell r="P34">
            <v>112455</v>
          </cell>
          <cell r="Q34">
            <v>3627.5806451612902</v>
          </cell>
          <cell r="R34">
            <v>107787.40144292708</v>
          </cell>
          <cell r="S34">
            <v>3477.0129497718412</v>
          </cell>
          <cell r="T34">
            <v>60708.269276814186</v>
          </cell>
          <cell r="U34">
            <v>2023.6089758938062</v>
          </cell>
          <cell r="V34">
            <v>62377.997784478648</v>
          </cell>
          <cell r="W34">
            <v>2012.193476918666</v>
          </cell>
          <cell r="X34">
            <v>60247.127920341671</v>
          </cell>
          <cell r="Y34">
            <v>2008.2375973447224</v>
          </cell>
          <cell r="AB34">
            <v>1096920.7964245616</v>
          </cell>
          <cell r="AC34">
            <v>3284.1940012711425</v>
          </cell>
        </row>
        <row r="35">
          <cell r="A35" t="str">
            <v>CRC</v>
          </cell>
          <cell r="B35" t="str">
            <v>CARRASCO-4</v>
          </cell>
          <cell r="C35" t="str">
            <v>N</v>
          </cell>
          <cell r="D35">
            <v>117667</v>
          </cell>
          <cell r="E35">
            <v>3795.7096774193546</v>
          </cell>
          <cell r="F35">
            <v>112689</v>
          </cell>
          <cell r="G35">
            <v>4024.6071428571427</v>
          </cell>
          <cell r="H35">
            <v>11361</v>
          </cell>
          <cell r="I35">
            <v>366.48387096774195</v>
          </cell>
          <cell r="J35">
            <v>11577</v>
          </cell>
          <cell r="K35">
            <v>385.9</v>
          </cell>
          <cell r="L35">
            <v>9653</v>
          </cell>
          <cell r="M35">
            <v>311.38709677419354</v>
          </cell>
          <cell r="N35">
            <v>8394</v>
          </cell>
          <cell r="O35">
            <v>279.8</v>
          </cell>
          <cell r="P35">
            <v>11098</v>
          </cell>
          <cell r="Q35">
            <v>358</v>
          </cell>
          <cell r="R35">
            <v>10561.598557072919</v>
          </cell>
          <cell r="S35">
            <v>340.69672764751351</v>
          </cell>
          <cell r="T35">
            <v>46010.730723185814</v>
          </cell>
          <cell r="U35">
            <v>1533.6910241061937</v>
          </cell>
          <cell r="V35">
            <v>28946.002215521356</v>
          </cell>
          <cell r="W35">
            <v>933.74200695230184</v>
          </cell>
          <cell r="X35">
            <v>22320.872079658322</v>
          </cell>
          <cell r="Y35">
            <v>744.02906932194412</v>
          </cell>
          <cell r="Z35">
            <v>55271.00531213807</v>
          </cell>
          <cell r="AA35">
            <v>1782.9356552302604</v>
          </cell>
          <cell r="AB35">
            <v>159922.20357543841</v>
          </cell>
          <cell r="AC35">
            <v>478.80899274083356</v>
          </cell>
        </row>
        <row r="36">
          <cell r="A36" t="str">
            <v>CRC</v>
          </cell>
          <cell r="B36" t="str">
            <v>PLANTA</v>
          </cell>
          <cell r="C36" t="str">
            <v>N</v>
          </cell>
          <cell r="D36">
            <v>0</v>
          </cell>
          <cell r="E36">
            <v>0</v>
          </cell>
          <cell r="F36">
            <v>0</v>
          </cell>
          <cell r="G36">
            <v>0</v>
          </cell>
          <cell r="H36">
            <v>11361</v>
          </cell>
          <cell r="I36">
            <v>366.48387096774195</v>
          </cell>
          <cell r="J36">
            <v>11577</v>
          </cell>
          <cell r="K36">
            <v>385.9</v>
          </cell>
          <cell r="L36">
            <v>9653</v>
          </cell>
          <cell r="M36">
            <v>311.38709677419354</v>
          </cell>
          <cell r="N36">
            <v>8394</v>
          </cell>
          <cell r="O36">
            <v>279.8</v>
          </cell>
          <cell r="P36">
            <v>11098</v>
          </cell>
          <cell r="Q36">
            <v>358</v>
          </cell>
          <cell r="R36">
            <v>10561.598557072919</v>
          </cell>
          <cell r="S36">
            <v>340.69672764751351</v>
          </cell>
          <cell r="T36">
            <v>46010.730723185814</v>
          </cell>
          <cell r="U36">
            <v>1533.6910241061937</v>
          </cell>
          <cell r="V36">
            <v>28946.002215521356</v>
          </cell>
          <cell r="W36">
            <v>933.74200695230184</v>
          </cell>
          <cell r="X36">
            <v>22320.872079658322</v>
          </cell>
          <cell r="Y36">
            <v>744.02906932194412</v>
          </cell>
          <cell r="Z36">
            <v>46963.994687861938</v>
          </cell>
          <cell r="AA36">
            <v>1514.9675705761915</v>
          </cell>
          <cell r="AB36">
            <v>206886.19826330035</v>
          </cell>
          <cell r="AC36">
            <v>566.81150209123382</v>
          </cell>
        </row>
        <row r="37">
          <cell r="A37" t="str">
            <v>CMT</v>
          </cell>
          <cell r="B37" t="str">
            <v>CAMATINDI</v>
          </cell>
          <cell r="C37" t="str">
            <v>N</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4219</v>
          </cell>
          <cell r="AC37">
            <v>12.631736526946108</v>
          </cell>
        </row>
        <row r="38">
          <cell r="A38" t="str">
            <v>HSR</v>
          </cell>
          <cell r="B38" t="str">
            <v>H.SUAREZ R.</v>
          </cell>
          <cell r="C38" t="str">
            <v>N</v>
          </cell>
          <cell r="D38">
            <v>1270</v>
          </cell>
          <cell r="E38">
            <v>40.967741935483872</v>
          </cell>
          <cell r="F38">
            <v>1090</v>
          </cell>
          <cell r="G38">
            <v>38.928571428571431</v>
          </cell>
          <cell r="H38">
            <v>1615</v>
          </cell>
          <cell r="I38">
            <v>52.096774193548384</v>
          </cell>
          <cell r="J38">
            <v>814</v>
          </cell>
          <cell r="K38">
            <v>27.133333333333333</v>
          </cell>
          <cell r="L38">
            <v>957</v>
          </cell>
          <cell r="M38">
            <v>30.870967741935484</v>
          </cell>
          <cell r="N38">
            <v>958</v>
          </cell>
          <cell r="O38">
            <v>31.933333333333334</v>
          </cell>
          <cell r="P38">
            <v>1879</v>
          </cell>
          <cell r="Q38">
            <v>60.612903225806448</v>
          </cell>
          <cell r="R38">
            <v>883</v>
          </cell>
          <cell r="S38">
            <v>28.483870967741936</v>
          </cell>
          <cell r="T38">
            <v>898</v>
          </cell>
          <cell r="U38">
            <v>29.933333333333334</v>
          </cell>
          <cell r="V38">
            <v>1461</v>
          </cell>
          <cell r="W38">
            <v>47.12903225806452</v>
          </cell>
          <cell r="X38">
            <v>1972</v>
          </cell>
          <cell r="Y38">
            <v>65.733333333333334</v>
          </cell>
          <cell r="AB38">
            <v>13797</v>
          </cell>
          <cell r="AC38">
            <v>41.308383233532936</v>
          </cell>
        </row>
        <row r="39">
          <cell r="A39" t="str">
            <v>KTR</v>
          </cell>
          <cell r="B39" t="str">
            <v>KATARI</v>
          </cell>
          <cell r="C39" t="str">
            <v>N</v>
          </cell>
          <cell r="D39">
            <v>3680</v>
          </cell>
          <cell r="E39">
            <v>118.70967741935483</v>
          </cell>
          <cell r="F39">
            <v>3312</v>
          </cell>
          <cell r="G39">
            <v>118.28571428571429</v>
          </cell>
          <cell r="H39">
            <v>3725</v>
          </cell>
          <cell r="I39">
            <v>120.16129032258064</v>
          </cell>
          <cell r="J39">
            <v>3484</v>
          </cell>
          <cell r="K39">
            <v>116.13333333333334</v>
          </cell>
          <cell r="L39">
            <v>3692</v>
          </cell>
          <cell r="M39">
            <v>119.09677419354838</v>
          </cell>
          <cell r="N39">
            <v>3492</v>
          </cell>
          <cell r="O39">
            <v>116.4</v>
          </cell>
          <cell r="P39">
            <v>3662</v>
          </cell>
          <cell r="Q39">
            <v>118.12903225806451</v>
          </cell>
          <cell r="R39">
            <v>3634</v>
          </cell>
          <cell r="S39">
            <v>117.2258064516129</v>
          </cell>
          <cell r="T39">
            <v>3565</v>
          </cell>
          <cell r="U39">
            <v>118.83333333333333</v>
          </cell>
          <cell r="V39">
            <v>2172</v>
          </cell>
          <cell r="W39">
            <v>70.064516129032256</v>
          </cell>
          <cell r="X39">
            <v>0</v>
          </cell>
          <cell r="Y39">
            <v>0</v>
          </cell>
          <cell r="Z39">
            <v>2548</v>
          </cell>
          <cell r="AA39">
            <v>82.193548387096769</v>
          </cell>
          <cell r="AB39">
            <v>34418</v>
          </cell>
          <cell r="AC39">
            <v>103.04790419161677</v>
          </cell>
        </row>
        <row r="40">
          <cell r="A40" t="str">
            <v>LCS</v>
          </cell>
          <cell r="B40" t="str">
            <v>LOS CUSIS</v>
          </cell>
          <cell r="C40" t="str">
            <v>N</v>
          </cell>
          <cell r="D40">
            <v>45672</v>
          </cell>
          <cell r="E40">
            <v>1473.2903225806451</v>
          </cell>
          <cell r="F40">
            <v>50211</v>
          </cell>
          <cell r="G40">
            <v>1793.25</v>
          </cell>
          <cell r="H40">
            <v>57272</v>
          </cell>
          <cell r="I40">
            <v>1847.483870967742</v>
          </cell>
          <cell r="J40">
            <v>61608</v>
          </cell>
          <cell r="K40">
            <v>2053.6</v>
          </cell>
          <cell r="L40">
            <v>80263</v>
          </cell>
          <cell r="M40">
            <v>2589.1290322580644</v>
          </cell>
          <cell r="N40">
            <v>90886</v>
          </cell>
          <cell r="O40">
            <v>3029.5333333333333</v>
          </cell>
          <cell r="P40">
            <v>98800</v>
          </cell>
          <cell r="Q40">
            <v>3187.0967741935483</v>
          </cell>
          <cell r="R40">
            <v>93846</v>
          </cell>
          <cell r="S40">
            <v>3027.2903225806454</v>
          </cell>
          <cell r="T40">
            <v>88267</v>
          </cell>
          <cell r="U40">
            <v>2942.2333333333331</v>
          </cell>
          <cell r="V40">
            <v>80534</v>
          </cell>
          <cell r="W40">
            <v>2597.8709677419356</v>
          </cell>
          <cell r="X40">
            <v>62888</v>
          </cell>
          <cell r="Y40">
            <v>2096.2666666666669</v>
          </cell>
          <cell r="Z40">
            <v>0</v>
          </cell>
          <cell r="AA40">
            <v>0</v>
          </cell>
          <cell r="AB40">
            <v>810247</v>
          </cell>
          <cell r="AC40">
            <v>2425.8892215568862</v>
          </cell>
        </row>
        <row r="41">
          <cell r="A41" t="str">
            <v>MCT</v>
          </cell>
          <cell r="B41" t="str">
            <v>MONTECRISTO</v>
          </cell>
          <cell r="C41" t="str">
            <v>N</v>
          </cell>
          <cell r="D41">
            <v>674</v>
          </cell>
          <cell r="E41">
            <v>21.741935483870968</v>
          </cell>
          <cell r="F41">
            <v>624</v>
          </cell>
          <cell r="G41">
            <v>22.285714285714285</v>
          </cell>
          <cell r="H41">
            <v>678</v>
          </cell>
          <cell r="I41">
            <v>21.870967741935484</v>
          </cell>
          <cell r="J41">
            <v>632</v>
          </cell>
          <cell r="K41">
            <v>21.066666666666666</v>
          </cell>
          <cell r="L41">
            <v>668</v>
          </cell>
          <cell r="M41">
            <v>21.548387096774192</v>
          </cell>
          <cell r="N41">
            <v>675</v>
          </cell>
          <cell r="O41">
            <v>22.5</v>
          </cell>
          <cell r="P41">
            <v>666</v>
          </cell>
          <cell r="Q41">
            <v>21.483870967741936</v>
          </cell>
          <cell r="R41">
            <v>670</v>
          </cell>
          <cell r="S41">
            <v>21.612903225806452</v>
          </cell>
          <cell r="T41">
            <v>643</v>
          </cell>
          <cell r="U41">
            <v>21.433333333333334</v>
          </cell>
          <cell r="V41">
            <v>673</v>
          </cell>
          <cell r="W41">
            <v>21.70967741935484</v>
          </cell>
          <cell r="X41">
            <v>641</v>
          </cell>
          <cell r="Y41">
            <v>21.366666666666667</v>
          </cell>
          <cell r="Z41">
            <v>52361</v>
          </cell>
          <cell r="AA41">
            <v>1689.0645161290322</v>
          </cell>
          <cell r="AB41">
            <v>7244</v>
          </cell>
          <cell r="AC41">
            <v>21.688622754491018</v>
          </cell>
        </row>
        <row r="42">
          <cell r="A42" t="str">
            <v>PJS</v>
          </cell>
          <cell r="B42" t="str">
            <v>PATUJUSAL</v>
          </cell>
          <cell r="C42" t="str">
            <v>N</v>
          </cell>
          <cell r="D42">
            <v>69203</v>
          </cell>
          <cell r="E42">
            <v>2232.3548387096776</v>
          </cell>
          <cell r="F42">
            <v>56796</v>
          </cell>
          <cell r="G42">
            <v>2028.4285714285713</v>
          </cell>
          <cell r="H42">
            <v>59462</v>
          </cell>
          <cell r="I42">
            <v>1918.1290322580646</v>
          </cell>
          <cell r="J42">
            <v>54584</v>
          </cell>
          <cell r="K42">
            <v>1819.4666666666667</v>
          </cell>
          <cell r="L42">
            <v>53111</v>
          </cell>
          <cell r="M42">
            <v>1713.258064516129</v>
          </cell>
          <cell r="N42">
            <v>47763</v>
          </cell>
          <cell r="O42">
            <v>1592.1</v>
          </cell>
          <cell r="P42">
            <v>47450</v>
          </cell>
          <cell r="Q42">
            <v>1530.6451612903227</v>
          </cell>
          <cell r="R42">
            <v>46763</v>
          </cell>
          <cell r="S42">
            <v>1508.483870967742</v>
          </cell>
          <cell r="T42">
            <v>64766</v>
          </cell>
          <cell r="U42">
            <v>2158.8666666666668</v>
          </cell>
          <cell r="V42">
            <v>73170</v>
          </cell>
          <cell r="W42">
            <v>2360.3225806451615</v>
          </cell>
          <cell r="X42">
            <v>72008</v>
          </cell>
          <cell r="Y42">
            <v>2400.2666666666669</v>
          </cell>
          <cell r="Z42">
            <v>687</v>
          </cell>
          <cell r="AA42">
            <v>22.161290322580644</v>
          </cell>
          <cell r="AB42">
            <v>645076</v>
          </cell>
          <cell r="AC42">
            <v>1931.3652694610778</v>
          </cell>
        </row>
        <row r="43">
          <cell r="A43" t="str">
            <v>SNQ</v>
          </cell>
          <cell r="B43" t="str">
            <v>SAN ROQUE</v>
          </cell>
          <cell r="C43" t="str">
            <v>N</v>
          </cell>
          <cell r="D43">
            <v>15151</v>
          </cell>
          <cell r="E43">
            <v>488.74193548387098</v>
          </cell>
          <cell r="F43">
            <v>14252</v>
          </cell>
          <cell r="G43">
            <v>509</v>
          </cell>
          <cell r="H43">
            <v>16483</v>
          </cell>
          <cell r="I43">
            <v>531.70967741935488</v>
          </cell>
          <cell r="J43">
            <v>14052</v>
          </cell>
          <cell r="K43">
            <v>468.4</v>
          </cell>
          <cell r="L43">
            <v>15906</v>
          </cell>
          <cell r="M43">
            <v>513.09677419354841</v>
          </cell>
          <cell r="N43">
            <v>15934</v>
          </cell>
          <cell r="O43">
            <v>531.13333333333333</v>
          </cell>
          <cell r="P43">
            <v>16906</v>
          </cell>
          <cell r="Q43">
            <v>545.35483870967744</v>
          </cell>
          <cell r="R43">
            <v>16973</v>
          </cell>
          <cell r="S43">
            <v>547.51612903225805</v>
          </cell>
          <cell r="T43">
            <v>15525</v>
          </cell>
          <cell r="U43">
            <v>517.5</v>
          </cell>
          <cell r="V43">
            <v>14931</v>
          </cell>
          <cell r="W43">
            <v>481.64516129032256</v>
          </cell>
          <cell r="X43">
            <v>13171</v>
          </cell>
          <cell r="Y43">
            <v>439.03333333333336</v>
          </cell>
          <cell r="Z43">
            <v>69869</v>
          </cell>
          <cell r="AA43">
            <v>2253.8387096774195</v>
          </cell>
          <cell r="AB43">
            <v>169284</v>
          </cell>
          <cell r="AC43">
            <v>506.83832335329339</v>
          </cell>
        </row>
        <row r="44">
          <cell r="A44" t="str">
            <v>SNQ</v>
          </cell>
          <cell r="B44" t="str">
            <v>PLANTA</v>
          </cell>
          <cell r="C44" t="str">
            <v>N</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11881</v>
          </cell>
          <cell r="AA44">
            <v>383.25806451612902</v>
          </cell>
          <cell r="AB44">
            <v>181165</v>
          </cell>
          <cell r="AC44">
            <v>496.34246575342468</v>
          </cell>
        </row>
        <row r="45">
          <cell r="A45" t="str">
            <v>VGR</v>
          </cell>
          <cell r="B45" t="str">
            <v>VUELTA GRANDE</v>
          </cell>
          <cell r="C45" t="str">
            <v>E</v>
          </cell>
          <cell r="D45">
            <v>42363</v>
          </cell>
          <cell r="E45">
            <v>1366.5483870967741</v>
          </cell>
          <cell r="F45">
            <v>38733</v>
          </cell>
          <cell r="G45">
            <v>1383.3214285714287</v>
          </cell>
          <cell r="H45">
            <v>42519</v>
          </cell>
          <cell r="I45">
            <v>1371.5806451612902</v>
          </cell>
          <cell r="J45">
            <v>42374</v>
          </cell>
          <cell r="K45">
            <v>1412.4666666666667</v>
          </cell>
          <cell r="L45">
            <v>44867</v>
          </cell>
          <cell r="M45">
            <v>1447.3225806451612</v>
          </cell>
          <cell r="N45">
            <v>42123</v>
          </cell>
          <cell r="O45">
            <v>1404.1</v>
          </cell>
          <cell r="P45">
            <v>41512</v>
          </cell>
          <cell r="Q45">
            <v>1339.0967741935483</v>
          </cell>
          <cell r="R45">
            <v>40844</v>
          </cell>
          <cell r="S45">
            <v>1317.5483870967741</v>
          </cell>
          <cell r="T45">
            <v>38274</v>
          </cell>
          <cell r="U45">
            <v>1275.8</v>
          </cell>
          <cell r="V45">
            <v>37375</v>
          </cell>
          <cell r="W45">
            <v>1205.6451612903227</v>
          </cell>
          <cell r="X45">
            <v>36434</v>
          </cell>
          <cell r="Y45">
            <v>1214.4666666666667</v>
          </cell>
          <cell r="Z45">
            <v>0</v>
          </cell>
          <cell r="AA45">
            <v>0</v>
          </cell>
          <cell r="AB45">
            <v>447418</v>
          </cell>
          <cell r="AC45">
            <v>1339.5748502994013</v>
          </cell>
        </row>
        <row r="46">
          <cell r="A46" t="str">
            <v>VGR</v>
          </cell>
          <cell r="B46" t="str">
            <v>PLANTA</v>
          </cell>
          <cell r="C46" t="str">
            <v>E</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36690</v>
          </cell>
          <cell r="AA46">
            <v>1183.5483870967741</v>
          </cell>
          <cell r="AB46">
            <v>484108</v>
          </cell>
          <cell r="AC46">
            <v>1326.3232876712329</v>
          </cell>
        </row>
        <row r="47">
          <cell r="A47" t="str">
            <v>TOTAL NUEVO</v>
          </cell>
          <cell r="B47" t="str">
            <v>PLANTA</v>
          </cell>
          <cell r="C47" t="str">
            <v>E</v>
          </cell>
          <cell r="D47">
            <v>137263</v>
          </cell>
          <cell r="E47">
            <v>4427.8387096774195</v>
          </cell>
          <cell r="F47">
            <v>127549</v>
          </cell>
          <cell r="G47">
            <v>4555.3214285714284</v>
          </cell>
          <cell r="H47">
            <v>151996</v>
          </cell>
          <cell r="I47">
            <v>4903.0967741935483</v>
          </cell>
          <cell r="J47">
            <v>148233</v>
          </cell>
          <cell r="K47">
            <v>4941.1000000000004</v>
          </cell>
          <cell r="L47">
            <v>164250</v>
          </cell>
          <cell r="M47">
            <v>5298.3870967741932</v>
          </cell>
          <cell r="N47">
            <v>168102</v>
          </cell>
          <cell r="O47">
            <v>5603.4</v>
          </cell>
          <cell r="P47">
            <v>180461</v>
          </cell>
          <cell r="Q47">
            <v>5821.322580645161</v>
          </cell>
          <cell r="R47">
            <v>173330.59855707292</v>
          </cell>
          <cell r="S47">
            <v>5591.3096308733202</v>
          </cell>
          <cell r="T47">
            <v>219674.73072318581</v>
          </cell>
          <cell r="U47">
            <v>7322.4910241061934</v>
          </cell>
          <cell r="V47">
            <v>201887.00221552135</v>
          </cell>
          <cell r="W47">
            <v>6512.4839424361726</v>
          </cell>
          <cell r="X47">
            <v>173000.87207965832</v>
          </cell>
          <cell r="Y47">
            <v>5766.695735988611</v>
          </cell>
          <cell r="Z47">
            <v>0</v>
          </cell>
          <cell r="AA47">
            <v>0</v>
          </cell>
          <cell r="AB47">
            <v>1845747.2035754384</v>
          </cell>
          <cell r="AC47">
            <v>5526.1892322617914</v>
          </cell>
        </row>
        <row r="48">
          <cell r="A48" t="str">
            <v>TOTAL EXISTENTE</v>
          </cell>
          <cell r="D48">
            <v>160030</v>
          </cell>
          <cell r="E48">
            <v>5162.2580645161288</v>
          </cell>
          <cell r="F48">
            <v>151422</v>
          </cell>
          <cell r="G48">
            <v>5407.9285714285716</v>
          </cell>
          <cell r="H48">
            <v>159874</v>
          </cell>
          <cell r="I48">
            <v>5157.2258064516127</v>
          </cell>
          <cell r="J48">
            <v>153869</v>
          </cell>
          <cell r="K48">
            <v>5128.9666666666662</v>
          </cell>
          <cell r="L48">
            <v>164130</v>
          </cell>
          <cell r="M48">
            <v>5294.5161290322585</v>
          </cell>
          <cell r="N48">
            <v>156999</v>
          </cell>
          <cell r="O48">
            <v>5233.3</v>
          </cell>
          <cell r="P48">
            <v>153967</v>
          </cell>
          <cell r="Q48">
            <v>4966.677419354839</v>
          </cell>
          <cell r="R48">
            <v>148631.40144292708</v>
          </cell>
          <cell r="S48">
            <v>4794.5613368686154</v>
          </cell>
          <cell r="T48">
            <v>98982.269276814186</v>
          </cell>
          <cell r="U48">
            <v>3299.4089758938062</v>
          </cell>
          <cell r="V48">
            <v>99752.997784478648</v>
          </cell>
          <cell r="W48">
            <v>3217.8386382089889</v>
          </cell>
          <cell r="X48">
            <v>96681.127920341678</v>
          </cell>
          <cell r="Y48">
            <v>3222.7042640113891</v>
          </cell>
          <cell r="Z48">
            <v>184309.99468786194</v>
          </cell>
          <cell r="AA48">
            <v>5945.4836996084496</v>
          </cell>
          <cell r="AB48">
            <v>1544338.7964245616</v>
          </cell>
          <cell r="AC48">
            <v>4623.768851570544</v>
          </cell>
        </row>
        <row r="49">
          <cell r="A49" t="str">
            <v>TOTAL CHACO</v>
          </cell>
          <cell r="D49">
            <v>297293</v>
          </cell>
          <cell r="E49">
            <v>9590.0967741935492</v>
          </cell>
          <cell r="F49">
            <v>278971</v>
          </cell>
          <cell r="G49">
            <v>9963.25</v>
          </cell>
          <cell r="H49">
            <v>311870</v>
          </cell>
          <cell r="I49">
            <v>10060.322580645161</v>
          </cell>
          <cell r="J49">
            <v>302102</v>
          </cell>
          <cell r="K49">
            <v>10070.066666666668</v>
          </cell>
          <cell r="L49">
            <v>328380</v>
          </cell>
          <cell r="M49">
            <v>10592.903225806451</v>
          </cell>
          <cell r="N49">
            <v>325101</v>
          </cell>
          <cell r="O49">
            <v>10836.7</v>
          </cell>
          <cell r="P49">
            <v>334428</v>
          </cell>
          <cell r="Q49">
            <v>10788</v>
          </cell>
          <cell r="R49">
            <v>321962</v>
          </cell>
          <cell r="S49">
            <v>10385.870967741936</v>
          </cell>
          <cell r="T49">
            <v>318657</v>
          </cell>
          <cell r="U49">
            <v>10621.9</v>
          </cell>
          <cell r="V49">
            <v>301640</v>
          </cell>
          <cell r="W49">
            <v>9730.322580645161</v>
          </cell>
          <cell r="X49">
            <v>269682</v>
          </cell>
          <cell r="Y49">
            <v>8989.4</v>
          </cell>
          <cell r="Z49">
            <v>91961.005312138062</v>
          </cell>
          <cell r="AA49">
            <v>2966.4840423270343</v>
          </cell>
          <cell r="AB49">
            <v>3390086</v>
          </cell>
          <cell r="AC49">
            <v>10149.958083832335</v>
          </cell>
        </row>
        <row r="50">
          <cell r="A50" t="str">
            <v xml:space="preserve">  VINTAGE PETROLEUM BOLIVIANA LTD. (SHAMROCK VENTURES)</v>
          </cell>
          <cell r="D50">
            <v>297293</v>
          </cell>
          <cell r="E50">
            <v>9590.0967741935492</v>
          </cell>
          <cell r="F50">
            <v>278971</v>
          </cell>
          <cell r="G50">
            <v>9963.25</v>
          </cell>
          <cell r="H50">
            <v>311870</v>
          </cell>
          <cell r="I50">
            <v>10060.322580645161</v>
          </cell>
          <cell r="J50">
            <v>302102</v>
          </cell>
          <cell r="K50">
            <v>10070.066666666668</v>
          </cell>
          <cell r="L50">
            <v>328380</v>
          </cell>
          <cell r="M50">
            <v>10592.903225806451</v>
          </cell>
          <cell r="N50">
            <v>325101</v>
          </cell>
          <cell r="O50">
            <v>10836.7</v>
          </cell>
          <cell r="P50">
            <v>334428</v>
          </cell>
          <cell r="Q50">
            <v>10788</v>
          </cell>
          <cell r="R50">
            <v>321962</v>
          </cell>
          <cell r="S50">
            <v>10385.870967741936</v>
          </cell>
          <cell r="T50">
            <v>318657</v>
          </cell>
          <cell r="U50">
            <v>10621.9</v>
          </cell>
          <cell r="V50">
            <v>301640</v>
          </cell>
          <cell r="W50">
            <v>9730.322580645161</v>
          </cell>
          <cell r="X50">
            <v>269682</v>
          </cell>
          <cell r="Y50">
            <v>8989.4</v>
          </cell>
          <cell r="Z50">
            <v>276271</v>
          </cell>
          <cell r="AA50">
            <v>8911.967741935483</v>
          </cell>
          <cell r="AB50">
            <v>3666357</v>
          </cell>
          <cell r="AC50">
            <v>10044.813698630138</v>
          </cell>
        </row>
        <row r="51">
          <cell r="A51" t="str">
            <v>NJL</v>
          </cell>
          <cell r="B51" t="str">
            <v>NARANJILLOS</v>
          </cell>
          <cell r="C51" t="str">
            <v>N</v>
          </cell>
        </row>
        <row r="52">
          <cell r="A52" t="str">
            <v>ÑPC</v>
          </cell>
          <cell r="B52" t="str">
            <v>ÑUPUCO</v>
          </cell>
          <cell r="C52" t="str">
            <v>N</v>
          </cell>
          <cell r="D52">
            <v>15927.63</v>
          </cell>
          <cell r="E52">
            <v>513.79451612903222</v>
          </cell>
          <cell r="F52">
            <v>16065.1</v>
          </cell>
          <cell r="G52">
            <v>573.75357142857149</v>
          </cell>
          <cell r="H52">
            <v>18178.599999999999</v>
          </cell>
          <cell r="I52">
            <v>586.4064516129032</v>
          </cell>
          <cell r="J52">
            <v>16815.75</v>
          </cell>
          <cell r="K52">
            <v>560.52499999999998</v>
          </cell>
          <cell r="L52">
            <v>17432.240000000002</v>
          </cell>
          <cell r="M52">
            <v>562.3303225806452</v>
          </cell>
          <cell r="N52">
            <v>17640.538717747273</v>
          </cell>
          <cell r="O52">
            <v>588.0179572582424</v>
          </cell>
          <cell r="P52">
            <v>15368.9</v>
          </cell>
          <cell r="Q52">
            <v>495.77096774193546</v>
          </cell>
          <cell r="R52">
            <v>12928.83</v>
          </cell>
          <cell r="S52">
            <v>417.05903225806452</v>
          </cell>
          <cell r="T52">
            <v>11625.9</v>
          </cell>
          <cell r="U52">
            <v>387.53</v>
          </cell>
          <cell r="V52">
            <v>9184.24</v>
          </cell>
          <cell r="W52">
            <v>296.26580645161289</v>
          </cell>
          <cell r="X52">
            <v>7529.06</v>
          </cell>
          <cell r="Y52">
            <v>250.96866666666668</v>
          </cell>
          <cell r="AB52">
            <v>158696.78871774726</v>
          </cell>
          <cell r="AC52">
            <v>475.14008598127924</v>
          </cell>
        </row>
        <row r="53">
          <cell r="A53" t="str">
            <v>PVN</v>
          </cell>
          <cell r="B53" t="str">
            <v>PORVENIR</v>
          </cell>
          <cell r="C53" t="str">
            <v>E</v>
          </cell>
          <cell r="D53">
            <v>3432.72</v>
          </cell>
          <cell r="E53">
            <v>110.73290322580644</v>
          </cell>
          <cell r="F53">
            <v>2532.4</v>
          </cell>
          <cell r="G53">
            <v>90.44285714285715</v>
          </cell>
          <cell r="H53">
            <v>2629.25</v>
          </cell>
          <cell r="I53">
            <v>84.814516129032256</v>
          </cell>
          <cell r="J53">
            <v>2365.64</v>
          </cell>
          <cell r="K53">
            <v>78.85466666666666</v>
          </cell>
          <cell r="L53">
            <v>2156.37</v>
          </cell>
          <cell r="M53">
            <v>69.560322580645163</v>
          </cell>
          <cell r="N53">
            <v>2245.1886646476655</v>
          </cell>
          <cell r="O53">
            <v>74.839622154922182</v>
          </cell>
          <cell r="P53">
            <v>2622.82</v>
          </cell>
          <cell r="Q53">
            <v>84.60709677419355</v>
          </cell>
          <cell r="R53">
            <v>2670.39</v>
          </cell>
          <cell r="S53">
            <v>86.141612903225806</v>
          </cell>
          <cell r="T53">
            <v>1748.2</v>
          </cell>
          <cell r="U53">
            <v>58.273333333333333</v>
          </cell>
          <cell r="V53">
            <v>1957.15</v>
          </cell>
          <cell r="W53">
            <v>63.133870967741942</v>
          </cell>
          <cell r="X53">
            <v>1622.68</v>
          </cell>
          <cell r="Y53">
            <v>54.089333333333336</v>
          </cell>
          <cell r="Z53">
            <v>6189.9</v>
          </cell>
          <cell r="AA53">
            <v>199.67419354838708</v>
          </cell>
          <cell r="AB53">
            <v>25982.808664647666</v>
          </cell>
          <cell r="AC53">
            <v>77.792840313316361</v>
          </cell>
        </row>
        <row r="54">
          <cell r="A54" t="str">
            <v>PVN</v>
          </cell>
          <cell r="B54" t="str">
            <v>PORVENIR</v>
          </cell>
          <cell r="C54" t="str">
            <v>E</v>
          </cell>
          <cell r="D54">
            <v>3432.72</v>
          </cell>
          <cell r="E54">
            <v>110.73290322580644</v>
          </cell>
          <cell r="F54">
            <v>2532.4</v>
          </cell>
          <cell r="G54">
            <v>90.44285714285715</v>
          </cell>
          <cell r="H54">
            <v>2629.25</v>
          </cell>
          <cell r="I54">
            <v>84.814516129032256</v>
          </cell>
          <cell r="J54">
            <v>2365.64</v>
          </cell>
          <cell r="K54">
            <v>78.85466666666666</v>
          </cell>
          <cell r="L54">
            <v>2156.37</v>
          </cell>
          <cell r="M54">
            <v>69.560322580645163</v>
          </cell>
          <cell r="N54">
            <v>2245.1886646476655</v>
          </cell>
          <cell r="O54">
            <v>74.839622154922182</v>
          </cell>
          <cell r="P54">
            <v>2622.82</v>
          </cell>
          <cell r="Q54">
            <v>84.60709677419355</v>
          </cell>
          <cell r="R54">
            <v>2670.39</v>
          </cell>
          <cell r="S54">
            <v>86.141612903225806</v>
          </cell>
          <cell r="T54">
            <v>1748.2</v>
          </cell>
          <cell r="U54">
            <v>58.273333333333333</v>
          </cell>
          <cell r="V54">
            <v>1957.15</v>
          </cell>
          <cell r="W54">
            <v>63.133870967741942</v>
          </cell>
          <cell r="X54">
            <v>1622.68</v>
          </cell>
          <cell r="Y54">
            <v>54.089333333333336</v>
          </cell>
          <cell r="Z54">
            <v>1749.87</v>
          </cell>
          <cell r="AA54">
            <v>56.447419354838708</v>
          </cell>
          <cell r="AB54">
            <v>27732.678664647665</v>
          </cell>
          <cell r="AC54">
            <v>75.979941546979902</v>
          </cell>
        </row>
        <row r="55">
          <cell r="A55" t="str">
            <v>TOTAL VENTURES</v>
          </cell>
          <cell r="D55">
            <v>19360.349999999999</v>
          </cell>
          <cell r="E55">
            <v>624.52741935483868</v>
          </cell>
          <cell r="F55">
            <v>18597.5</v>
          </cell>
          <cell r="G55">
            <v>664.19642857142856</v>
          </cell>
          <cell r="H55">
            <v>20807.849999999999</v>
          </cell>
          <cell r="I55">
            <v>671.2209677419354</v>
          </cell>
          <cell r="J55">
            <v>19181.39</v>
          </cell>
          <cell r="K55">
            <v>639.37966666666659</v>
          </cell>
          <cell r="L55">
            <v>19588.61</v>
          </cell>
          <cell r="M55">
            <v>631.89064516129031</v>
          </cell>
          <cell r="N55">
            <v>19885.72738239494</v>
          </cell>
          <cell r="O55">
            <v>662.85757941316467</v>
          </cell>
          <cell r="P55">
            <v>17991.72</v>
          </cell>
          <cell r="Q55">
            <v>580.37806451612903</v>
          </cell>
          <cell r="R55">
            <v>15599.22</v>
          </cell>
          <cell r="S55">
            <v>503.20064516129031</v>
          </cell>
          <cell r="T55">
            <v>13374.1</v>
          </cell>
          <cell r="U55">
            <v>445.80333333333334</v>
          </cell>
          <cell r="V55">
            <v>11141.39</v>
          </cell>
          <cell r="W55">
            <v>359.39967741935482</v>
          </cell>
          <cell r="X55">
            <v>9151.74</v>
          </cell>
          <cell r="Y55">
            <v>305.05799999999999</v>
          </cell>
          <cell r="AA55">
            <v>0</v>
          </cell>
          <cell r="AB55">
            <v>184679.59738239495</v>
          </cell>
          <cell r="AC55">
            <v>552.93292629459563</v>
          </cell>
        </row>
        <row r="56">
          <cell r="A56" t="str">
            <v xml:space="preserve">  M A X U S   B O L I V I A   I N C .</v>
          </cell>
          <cell r="B56" t="str">
            <v>SUPUATI</v>
          </cell>
          <cell r="C56" t="str">
            <v>N</v>
          </cell>
          <cell r="Z56">
            <v>7136</v>
          </cell>
          <cell r="AA56">
            <v>230.19354838709677</v>
          </cell>
          <cell r="AB56">
            <v>7136</v>
          </cell>
          <cell r="AC56">
            <v>19.550684931506851</v>
          </cell>
        </row>
        <row r="57">
          <cell r="A57" t="str">
            <v>CBT</v>
          </cell>
          <cell r="B57" t="str">
            <v>CAMBEITI</v>
          </cell>
          <cell r="C57" t="str">
            <v>N</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1815</v>
          </cell>
          <cell r="Y57">
            <v>60.5</v>
          </cell>
          <cell r="Z57">
            <v>13325.9</v>
          </cell>
          <cell r="AA57">
            <v>429.86774193548388</v>
          </cell>
          <cell r="AB57">
            <v>1815</v>
          </cell>
          <cell r="AC57">
            <v>5.4341317365269459</v>
          </cell>
        </row>
        <row r="58">
          <cell r="A58" t="str">
            <v>MGD</v>
          </cell>
          <cell r="B58" t="str">
            <v>MONTEAGUDO</v>
          </cell>
          <cell r="C58" t="str">
            <v>N</v>
          </cell>
          <cell r="D58">
            <v>19360.349999999999</v>
          </cell>
          <cell r="E58">
            <v>624.52741935483868</v>
          </cell>
          <cell r="F58">
            <v>18597.5</v>
          </cell>
          <cell r="G58">
            <v>664.19642857142856</v>
          </cell>
          <cell r="H58">
            <v>20807.849999999999</v>
          </cell>
          <cell r="I58">
            <v>671.2209677419354</v>
          </cell>
          <cell r="J58">
            <v>19181.39</v>
          </cell>
          <cell r="K58">
            <v>639.37966666666659</v>
          </cell>
          <cell r="L58">
            <v>19588.61</v>
          </cell>
          <cell r="M58">
            <v>631.89064516129031</v>
          </cell>
          <cell r="N58">
            <v>19885.72738239494</v>
          </cell>
          <cell r="O58">
            <v>662.85757941316467</v>
          </cell>
          <cell r="P58">
            <v>17991.72</v>
          </cell>
          <cell r="Q58">
            <v>580.37806451612903</v>
          </cell>
          <cell r="R58">
            <v>15599.22</v>
          </cell>
          <cell r="S58">
            <v>503.20064516129031</v>
          </cell>
          <cell r="T58">
            <v>13374.1</v>
          </cell>
          <cell r="U58">
            <v>445.80333333333334</v>
          </cell>
          <cell r="V58">
            <v>11141.39</v>
          </cell>
          <cell r="W58">
            <v>359.39967741935482</v>
          </cell>
          <cell r="X58">
            <v>9151.74</v>
          </cell>
          <cell r="Y58">
            <v>305.05799999999999</v>
          </cell>
          <cell r="Z58">
            <v>15075.77</v>
          </cell>
          <cell r="AA58">
            <v>486.31516129032258</v>
          </cell>
          <cell r="AB58">
            <v>198041</v>
          </cell>
          <cell r="AC58">
            <v>592.93712574850304</v>
          </cell>
        </row>
        <row r="59">
          <cell r="A59" t="str">
            <v>PLM</v>
          </cell>
          <cell r="B59" t="str">
            <v>PALOMA</v>
          </cell>
          <cell r="C59" t="str">
            <v>N</v>
          </cell>
          <cell r="D59">
            <v>140219.70000000001</v>
          </cell>
          <cell r="E59">
            <v>4523.2161290322583</v>
          </cell>
          <cell r="F59">
            <v>153250</v>
          </cell>
          <cell r="G59">
            <v>5473.2142857142853</v>
          </cell>
          <cell r="H59">
            <v>172064</v>
          </cell>
          <cell r="I59">
            <v>5550.4516129032254</v>
          </cell>
          <cell r="J59">
            <v>183218</v>
          </cell>
          <cell r="K59">
            <v>6107.2666666666664</v>
          </cell>
          <cell r="L59">
            <v>202507</v>
          </cell>
          <cell r="M59">
            <v>6532.4838709677415</v>
          </cell>
          <cell r="N59">
            <v>209713</v>
          </cell>
          <cell r="O59">
            <v>6990.4333333333334</v>
          </cell>
          <cell r="P59">
            <v>283764.40000000002</v>
          </cell>
          <cell r="Q59">
            <v>9153.6903225806454</v>
          </cell>
          <cell r="R59">
            <v>290076.25</v>
          </cell>
          <cell r="S59">
            <v>9357.2983870967746</v>
          </cell>
          <cell r="T59">
            <v>285757.18</v>
          </cell>
          <cell r="U59">
            <v>9525.239333333333</v>
          </cell>
          <cell r="V59">
            <v>232569.44</v>
          </cell>
          <cell r="W59">
            <v>7502.24</v>
          </cell>
          <cell r="X59">
            <v>266812.3</v>
          </cell>
          <cell r="Y59">
            <v>8893.7433333333338</v>
          </cell>
          <cell r="AB59">
            <v>2419951.27</v>
          </cell>
          <cell r="AC59">
            <v>7245.3630838323352</v>
          </cell>
        </row>
        <row r="60">
          <cell r="A60" t="str">
            <v>SRB</v>
          </cell>
          <cell r="B60" t="str">
            <v>SURUBI</v>
          </cell>
          <cell r="C60" t="str">
            <v>E</v>
          </cell>
          <cell r="D60">
            <v>165054.59</v>
          </cell>
          <cell r="E60">
            <v>5324.3416129032257</v>
          </cell>
          <cell r="F60">
            <v>143126</v>
          </cell>
          <cell r="G60">
            <v>5111.6428571428569</v>
          </cell>
          <cell r="H60">
            <v>157038</v>
          </cell>
          <cell r="I60">
            <v>5065.7419354838712</v>
          </cell>
          <cell r="J60">
            <v>143645</v>
          </cell>
          <cell r="K60">
            <v>4788.166666666667</v>
          </cell>
          <cell r="L60">
            <v>144922</v>
          </cell>
          <cell r="M60">
            <v>4674.9032258064517</v>
          </cell>
          <cell r="N60">
            <v>137351</v>
          </cell>
          <cell r="O60">
            <v>4578.3666666666668</v>
          </cell>
          <cell r="P60">
            <v>138879</v>
          </cell>
          <cell r="Q60">
            <v>4479.9677419354839</v>
          </cell>
          <cell r="R60">
            <v>132394.32</v>
          </cell>
          <cell r="S60">
            <v>4270.7845161290325</v>
          </cell>
          <cell r="T60">
            <v>121221.36</v>
          </cell>
          <cell r="U60">
            <v>4040.712</v>
          </cell>
          <cell r="V60">
            <v>100805.52</v>
          </cell>
          <cell r="W60">
            <v>3251.7909677419357</v>
          </cell>
          <cell r="X60">
            <v>130600.03</v>
          </cell>
          <cell r="Y60">
            <v>4353.3343333333332</v>
          </cell>
          <cell r="Z60">
            <v>1148</v>
          </cell>
          <cell r="AA60">
            <v>37.032258064516128</v>
          </cell>
          <cell r="AB60">
            <v>1515036.82</v>
          </cell>
          <cell r="AC60">
            <v>4536.0383832335328</v>
          </cell>
        </row>
        <row r="61">
          <cell r="A61" t="str">
            <v>SRB</v>
          </cell>
          <cell r="B61" t="str">
            <v>BLOQUE BAJO</v>
          </cell>
          <cell r="C61" t="str">
            <v>N</v>
          </cell>
          <cell r="D61">
            <v>23177</v>
          </cell>
          <cell r="E61">
            <v>747.64516129032256</v>
          </cell>
          <cell r="F61">
            <v>20512</v>
          </cell>
          <cell r="G61">
            <v>732.57142857142856</v>
          </cell>
          <cell r="H61">
            <v>21974</v>
          </cell>
          <cell r="I61">
            <v>708.83870967741939</v>
          </cell>
          <cell r="J61">
            <v>19808</v>
          </cell>
          <cell r="K61">
            <v>660.26666666666665</v>
          </cell>
          <cell r="L61">
            <v>19996</v>
          </cell>
          <cell r="M61">
            <v>645.0322580645161</v>
          </cell>
          <cell r="N61">
            <v>18683</v>
          </cell>
          <cell r="O61">
            <v>622.76666666666665</v>
          </cell>
          <cell r="P61">
            <v>18686</v>
          </cell>
          <cell r="Q61">
            <v>602.77419354838707</v>
          </cell>
          <cell r="R61">
            <v>17295.48</v>
          </cell>
          <cell r="S61">
            <v>557.91870967741932</v>
          </cell>
          <cell r="T61">
            <v>18308.02</v>
          </cell>
          <cell r="U61">
            <v>610.26733333333334</v>
          </cell>
          <cell r="V61">
            <v>17364.61</v>
          </cell>
          <cell r="W61">
            <v>560.14870967741933</v>
          </cell>
          <cell r="X61">
            <v>16193.97</v>
          </cell>
          <cell r="Y61">
            <v>539.79899999999998</v>
          </cell>
          <cell r="Z61">
            <v>28145</v>
          </cell>
          <cell r="AA61">
            <v>907.90322580645159</v>
          </cell>
          <cell r="AB61">
            <v>211998.07999999999</v>
          </cell>
          <cell r="AC61">
            <v>634.72479041916165</v>
          </cell>
        </row>
        <row r="62">
          <cell r="A62" t="str">
            <v>TOTAL NUEVO</v>
          </cell>
          <cell r="B62" t="str">
            <v>PALOMA</v>
          </cell>
          <cell r="C62" t="str">
            <v>N</v>
          </cell>
          <cell r="D62">
            <v>181929.7</v>
          </cell>
          <cell r="E62">
            <v>5868.7000000000007</v>
          </cell>
          <cell r="F62">
            <v>194095</v>
          </cell>
          <cell r="G62">
            <v>6931.9642857142853</v>
          </cell>
          <cell r="H62">
            <v>214353</v>
          </cell>
          <cell r="I62">
            <v>6914.6129032258068</v>
          </cell>
          <cell r="J62">
            <v>221855</v>
          </cell>
          <cell r="K62">
            <v>7395.166666666667</v>
          </cell>
          <cell r="L62">
            <v>239607</v>
          </cell>
          <cell r="M62">
            <v>7729.2580645161288</v>
          </cell>
          <cell r="N62">
            <v>244838</v>
          </cell>
          <cell r="O62">
            <v>8161.2666666666664</v>
          </cell>
          <cell r="P62">
            <v>319038.40000000002</v>
          </cell>
          <cell r="Q62">
            <v>10291.561290322581</v>
          </cell>
          <cell r="R62">
            <v>326626.73</v>
          </cell>
          <cell r="S62">
            <v>10536.346129032258</v>
          </cell>
          <cell r="T62">
            <v>321178.2</v>
          </cell>
          <cell r="U62">
            <v>10705.94</v>
          </cell>
          <cell r="V62">
            <v>265625.05</v>
          </cell>
          <cell r="W62">
            <v>8568.5499999999993</v>
          </cell>
          <cell r="X62">
            <v>302659.26999999996</v>
          </cell>
          <cell r="Y62">
            <v>10088.642333333331</v>
          </cell>
          <cell r="Z62">
            <v>272911.35000000003</v>
          </cell>
          <cell r="AA62">
            <v>8803.5919354838716</v>
          </cell>
          <cell r="AB62">
            <v>2831805.35</v>
          </cell>
          <cell r="AC62">
            <v>8478.4591317365266</v>
          </cell>
        </row>
        <row r="63">
          <cell r="A63" t="str">
            <v>TOTAL MAXUS</v>
          </cell>
          <cell r="B63" t="str">
            <v>SURUBI</v>
          </cell>
          <cell r="C63" t="str">
            <v>E</v>
          </cell>
          <cell r="D63">
            <v>346984.29000000004</v>
          </cell>
          <cell r="E63">
            <v>11193.041612903227</v>
          </cell>
          <cell r="F63">
            <v>337221</v>
          </cell>
          <cell r="G63">
            <v>12043.607142857143</v>
          </cell>
          <cell r="H63">
            <v>371391</v>
          </cell>
          <cell r="I63">
            <v>11980.354838709678</v>
          </cell>
          <cell r="J63">
            <v>365500</v>
          </cell>
          <cell r="K63">
            <v>12183.333333333334</v>
          </cell>
          <cell r="L63">
            <v>384529</v>
          </cell>
          <cell r="M63">
            <v>12404.161290322581</v>
          </cell>
          <cell r="N63">
            <v>382189</v>
          </cell>
          <cell r="O63">
            <v>12739.633333333333</v>
          </cell>
          <cell r="P63">
            <v>457917.4</v>
          </cell>
          <cell r="Q63">
            <v>14771.529032258066</v>
          </cell>
          <cell r="R63">
            <v>459021.05</v>
          </cell>
          <cell r="S63">
            <v>14807.130645161289</v>
          </cell>
          <cell r="T63">
            <v>442399.56</v>
          </cell>
          <cell r="U63">
            <v>14746.652</v>
          </cell>
          <cell r="V63">
            <v>366430.57</v>
          </cell>
          <cell r="W63">
            <v>11820.340967741935</v>
          </cell>
          <cell r="X63">
            <v>433259.29999999993</v>
          </cell>
          <cell r="Y63">
            <v>14441.976666666664</v>
          </cell>
          <cell r="Z63">
            <v>129165.43</v>
          </cell>
          <cell r="AA63">
            <v>4166.626774193548</v>
          </cell>
          <cell r="AB63">
            <v>4346842.17</v>
          </cell>
          <cell r="AC63">
            <v>13014.49751497006</v>
          </cell>
        </row>
        <row r="64">
          <cell r="A64" t="str">
            <v xml:space="preserve">  P E R E Z   COMPANC  S . A .</v>
          </cell>
          <cell r="B64" t="str">
            <v>BLOQUE BAJO</v>
          </cell>
          <cell r="C64" t="str">
            <v>N</v>
          </cell>
          <cell r="D64">
            <v>23177</v>
          </cell>
          <cell r="E64">
            <v>747.64516129032256</v>
          </cell>
          <cell r="F64">
            <v>20512</v>
          </cell>
          <cell r="G64">
            <v>732.57142857142856</v>
          </cell>
          <cell r="H64">
            <v>21974</v>
          </cell>
          <cell r="I64">
            <v>708.83870967741939</v>
          </cell>
          <cell r="J64">
            <v>19808</v>
          </cell>
          <cell r="K64">
            <v>660.26666666666665</v>
          </cell>
          <cell r="L64">
            <v>19996</v>
          </cell>
          <cell r="M64">
            <v>645.0322580645161</v>
          </cell>
          <cell r="N64">
            <v>18683</v>
          </cell>
          <cell r="O64">
            <v>622.76666666666665</v>
          </cell>
          <cell r="P64">
            <v>18686</v>
          </cell>
          <cell r="Q64">
            <v>602.77419354838707</v>
          </cell>
          <cell r="R64">
            <v>17295.48</v>
          </cell>
          <cell r="S64">
            <v>557.91870967741932</v>
          </cell>
          <cell r="T64">
            <v>18308.02</v>
          </cell>
          <cell r="U64">
            <v>610.26733333333334</v>
          </cell>
          <cell r="V64">
            <v>17364.61</v>
          </cell>
          <cell r="W64">
            <v>560.14870967741933</v>
          </cell>
          <cell r="X64">
            <v>16193.97</v>
          </cell>
          <cell r="Y64">
            <v>539.79899999999998</v>
          </cell>
          <cell r="Z64">
            <v>16190.78</v>
          </cell>
          <cell r="AA64">
            <v>522.28322580645158</v>
          </cell>
          <cell r="AB64">
            <v>228188.86</v>
          </cell>
          <cell r="AC64">
            <v>625.17495890410953</v>
          </cell>
        </row>
        <row r="65">
          <cell r="A65" t="str">
            <v>CAR</v>
          </cell>
          <cell r="B65" t="str">
            <v>CARANDA</v>
          </cell>
          <cell r="C65" t="str">
            <v>E</v>
          </cell>
          <cell r="D65">
            <v>181929.7</v>
          </cell>
          <cell r="E65">
            <v>5868.7000000000007</v>
          </cell>
          <cell r="F65">
            <v>194095</v>
          </cell>
          <cell r="G65">
            <v>6931.9642857142853</v>
          </cell>
          <cell r="H65">
            <v>214353</v>
          </cell>
          <cell r="I65">
            <v>6914.6129032258068</v>
          </cell>
          <cell r="J65">
            <v>221855</v>
          </cell>
          <cell r="K65">
            <v>7395.166666666667</v>
          </cell>
          <cell r="L65">
            <v>239607</v>
          </cell>
          <cell r="M65">
            <v>7729.2580645161288</v>
          </cell>
          <cell r="N65">
            <v>244838</v>
          </cell>
          <cell r="O65">
            <v>8161.2666666666664</v>
          </cell>
          <cell r="P65">
            <v>319038.40000000002</v>
          </cell>
          <cell r="Q65">
            <v>10291.561290322581</v>
          </cell>
          <cell r="R65">
            <v>326626.73</v>
          </cell>
          <cell r="S65">
            <v>10536.346129032258</v>
          </cell>
          <cell r="T65">
            <v>321178.2</v>
          </cell>
          <cell r="U65">
            <v>10705.94</v>
          </cell>
          <cell r="V65">
            <v>265625.05</v>
          </cell>
          <cell r="W65">
            <v>8568.5499999999993</v>
          </cell>
          <cell r="X65">
            <v>302659.26999999996</v>
          </cell>
          <cell r="Y65">
            <v>10088.642333333331</v>
          </cell>
          <cell r="Z65">
            <v>318395.13000000006</v>
          </cell>
          <cell r="AA65">
            <v>10270.810645161293</v>
          </cell>
          <cell r="AB65">
            <v>46784</v>
          </cell>
          <cell r="AC65">
            <v>140.07185628742516</v>
          </cell>
        </row>
        <row r="66">
          <cell r="A66" t="str">
            <v>CLP</v>
          </cell>
          <cell r="B66" t="str">
            <v>COLPA</v>
          </cell>
          <cell r="C66" t="str">
            <v>E</v>
          </cell>
          <cell r="D66">
            <v>346984.29000000004</v>
          </cell>
          <cell r="E66">
            <v>11193.041612903227</v>
          </cell>
          <cell r="F66">
            <v>337221</v>
          </cell>
          <cell r="G66">
            <v>12043.607142857143</v>
          </cell>
          <cell r="H66">
            <v>371391</v>
          </cell>
          <cell r="I66">
            <v>11980.354838709678</v>
          </cell>
          <cell r="J66">
            <v>365500</v>
          </cell>
          <cell r="K66">
            <v>12183.333333333334</v>
          </cell>
          <cell r="L66">
            <v>384529</v>
          </cell>
          <cell r="M66">
            <v>12404.161290322581</v>
          </cell>
          <cell r="N66">
            <v>382189</v>
          </cell>
          <cell r="O66">
            <v>12739.633333333333</v>
          </cell>
          <cell r="P66">
            <v>457917.4</v>
          </cell>
          <cell r="Q66">
            <v>14771.529032258066</v>
          </cell>
          <cell r="R66">
            <v>459021.05</v>
          </cell>
          <cell r="S66">
            <v>14807.130645161289</v>
          </cell>
          <cell r="T66">
            <v>442399.56</v>
          </cell>
          <cell r="U66">
            <v>14746.652</v>
          </cell>
          <cell r="V66">
            <v>366430.57</v>
          </cell>
          <cell r="W66">
            <v>11820.340967741935</v>
          </cell>
          <cell r="X66">
            <v>433259.29999999993</v>
          </cell>
          <cell r="Y66">
            <v>14441.976666666664</v>
          </cell>
          <cell r="Z66">
            <v>447560.56000000006</v>
          </cell>
          <cell r="AA66">
            <v>14437.437419354841</v>
          </cell>
          <cell r="AB66">
            <v>60870</v>
          </cell>
          <cell r="AC66">
            <v>182.24550898203591</v>
          </cell>
        </row>
        <row r="67">
          <cell r="A67" t="str">
            <v>CLP</v>
          </cell>
          <cell r="B67" t="str">
            <v>PLANTA</v>
          </cell>
          <cell r="C67" t="str">
            <v>E</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AB67">
            <v>0</v>
          </cell>
          <cell r="AC67">
            <v>0</v>
          </cell>
        </row>
        <row r="68">
          <cell r="A68" t="str">
            <v>TOTAL PEREZ</v>
          </cell>
          <cell r="B68" t="str">
            <v>CARANDA</v>
          </cell>
          <cell r="C68" t="str">
            <v>E</v>
          </cell>
          <cell r="D68">
            <v>9316</v>
          </cell>
          <cell r="E68">
            <v>300.51612903225805</v>
          </cell>
          <cell r="F68">
            <v>8334</v>
          </cell>
          <cell r="G68">
            <v>297.64285714285717</v>
          </cell>
          <cell r="H68">
            <v>8966</v>
          </cell>
          <cell r="I68">
            <v>289.22580645161293</v>
          </cell>
          <cell r="J68">
            <v>8975</v>
          </cell>
          <cell r="K68">
            <v>299.16666666666669</v>
          </cell>
          <cell r="L68">
            <v>10904</v>
          </cell>
          <cell r="M68">
            <v>351.74193548387098</v>
          </cell>
          <cell r="N68">
            <v>11500</v>
          </cell>
          <cell r="O68">
            <v>383.33333333333331</v>
          </cell>
          <cell r="P68">
            <v>11161</v>
          </cell>
          <cell r="Q68">
            <v>360.03225806451616</v>
          </cell>
          <cell r="R68">
            <v>10803</v>
          </cell>
          <cell r="S68">
            <v>348.48387096774195</v>
          </cell>
          <cell r="T68">
            <v>9892</v>
          </cell>
          <cell r="U68">
            <v>329.73333333333335</v>
          </cell>
          <cell r="V68">
            <v>8769</v>
          </cell>
          <cell r="W68">
            <v>282.87096774193549</v>
          </cell>
          <cell r="X68">
            <v>9034</v>
          </cell>
          <cell r="Y68">
            <v>301.13333333333333</v>
          </cell>
          <cell r="Z68">
            <v>4055</v>
          </cell>
          <cell r="AA68">
            <v>130.80645161290323</v>
          </cell>
          <cell r="AB68">
            <v>107654</v>
          </cell>
          <cell r="AC68">
            <v>322.31736526946105</v>
          </cell>
        </row>
        <row r="69">
          <cell r="A69" t="str">
            <v xml:space="preserve">   PLUSPETROL  BOLIVIA CORPORATION</v>
          </cell>
          <cell r="B69" t="str">
            <v>COLPA</v>
          </cell>
          <cell r="C69" t="str">
            <v>E</v>
          </cell>
          <cell r="D69">
            <v>5822</v>
          </cell>
          <cell r="E69">
            <v>187.80645161290323</v>
          </cell>
          <cell r="F69">
            <v>4958</v>
          </cell>
          <cell r="G69">
            <v>177.07142857142858</v>
          </cell>
          <cell r="H69">
            <v>5856</v>
          </cell>
          <cell r="I69">
            <v>188.90322580645162</v>
          </cell>
          <cell r="J69">
            <v>5320</v>
          </cell>
          <cell r="K69">
            <v>177.33333333333334</v>
          </cell>
          <cell r="L69">
            <v>5717</v>
          </cell>
          <cell r="M69">
            <v>184.41935483870967</v>
          </cell>
          <cell r="N69">
            <v>5842</v>
          </cell>
          <cell r="O69">
            <v>194.73333333333332</v>
          </cell>
          <cell r="P69">
            <v>5930</v>
          </cell>
          <cell r="Q69">
            <v>191.29032258064515</v>
          </cell>
          <cell r="R69">
            <v>5735</v>
          </cell>
          <cell r="S69">
            <v>185</v>
          </cell>
          <cell r="T69">
            <v>5287</v>
          </cell>
          <cell r="U69">
            <v>176.23333333333332</v>
          </cell>
          <cell r="V69">
            <v>5269</v>
          </cell>
          <cell r="W69">
            <v>169.96774193548387</v>
          </cell>
          <cell r="X69">
            <v>5134</v>
          </cell>
          <cell r="Y69">
            <v>171.13333333333333</v>
          </cell>
          <cell r="Z69">
            <v>4882</v>
          </cell>
          <cell r="AA69">
            <v>157.48387096774192</v>
          </cell>
          <cell r="AB69">
            <v>65752</v>
          </cell>
          <cell r="AC69">
            <v>180.14246575342466</v>
          </cell>
        </row>
        <row r="70">
          <cell r="A70" t="str">
            <v>BJO</v>
          </cell>
          <cell r="B70" t="str">
            <v>BERMEJO</v>
          </cell>
          <cell r="C70" t="str">
            <v>E</v>
          </cell>
          <cell r="D70">
            <v>1311.9</v>
          </cell>
          <cell r="E70">
            <v>42.319354838709678</v>
          </cell>
          <cell r="F70">
            <v>1202.0999999999999</v>
          </cell>
          <cell r="G70">
            <v>42.932142857142857</v>
          </cell>
          <cell r="H70">
            <v>1279</v>
          </cell>
          <cell r="I70">
            <v>41.258064516129032</v>
          </cell>
          <cell r="J70">
            <v>1234.2</v>
          </cell>
          <cell r="K70">
            <v>41.14</v>
          </cell>
          <cell r="L70">
            <v>1303.8</v>
          </cell>
          <cell r="M70">
            <v>42.058064516129029</v>
          </cell>
          <cell r="N70">
            <v>1234.4000000000001</v>
          </cell>
          <cell r="O70">
            <v>41.146666666666668</v>
          </cell>
          <cell r="P70">
            <v>1268.5</v>
          </cell>
          <cell r="Q70">
            <v>40.91935483870968</v>
          </cell>
          <cell r="R70">
            <v>1300.5999999999999</v>
          </cell>
          <cell r="S70">
            <v>41.954838709677418</v>
          </cell>
          <cell r="T70">
            <v>1240.3</v>
          </cell>
          <cell r="U70">
            <v>41.343333333333334</v>
          </cell>
          <cell r="V70">
            <v>1278</v>
          </cell>
          <cell r="W70">
            <v>41.225806451612904</v>
          </cell>
          <cell r="X70">
            <v>1255.2</v>
          </cell>
          <cell r="Y70">
            <v>41.84</v>
          </cell>
          <cell r="Z70">
            <v>0</v>
          </cell>
          <cell r="AA70">
            <v>0</v>
          </cell>
          <cell r="AB70">
            <v>13908</v>
          </cell>
          <cell r="AC70">
            <v>41.640718562874248</v>
          </cell>
        </row>
        <row r="71">
          <cell r="A71" t="str">
            <v>BJO</v>
          </cell>
          <cell r="B71" t="str">
            <v>X 44</v>
          </cell>
          <cell r="C71" t="str">
            <v>E</v>
          </cell>
          <cell r="D71">
            <v>9316</v>
          </cell>
          <cell r="E71">
            <v>300.51612903225805</v>
          </cell>
          <cell r="F71">
            <v>8334</v>
          </cell>
          <cell r="G71">
            <v>297.64285714285717</v>
          </cell>
          <cell r="H71">
            <v>8966</v>
          </cell>
          <cell r="I71">
            <v>289.22580645161293</v>
          </cell>
          <cell r="J71">
            <v>8975</v>
          </cell>
          <cell r="K71">
            <v>299.16666666666669</v>
          </cell>
          <cell r="L71">
            <v>10904</v>
          </cell>
          <cell r="M71">
            <v>351.74193548387098</v>
          </cell>
          <cell r="N71">
            <v>11500</v>
          </cell>
          <cell r="O71">
            <v>383.33333333333331</v>
          </cell>
          <cell r="P71">
            <v>11161</v>
          </cell>
          <cell r="Q71">
            <v>360.03225806451616</v>
          </cell>
          <cell r="R71">
            <v>10803</v>
          </cell>
          <cell r="S71">
            <v>348.48387096774195</v>
          </cell>
          <cell r="T71">
            <v>9892</v>
          </cell>
          <cell r="U71">
            <v>329.73333333333335</v>
          </cell>
          <cell r="V71">
            <v>8769</v>
          </cell>
          <cell r="W71">
            <v>282.87096774193549</v>
          </cell>
          <cell r="X71">
            <v>9034</v>
          </cell>
          <cell r="Y71">
            <v>301.13333333333333</v>
          </cell>
          <cell r="Z71">
            <v>8937</v>
          </cell>
          <cell r="AA71">
            <v>288.29032258064518</v>
          </cell>
          <cell r="AB71">
            <v>35894.799999999996</v>
          </cell>
          <cell r="AC71">
            <v>107.4694610778443</v>
          </cell>
        </row>
        <row r="72">
          <cell r="A72" t="str">
            <v>TOR</v>
          </cell>
          <cell r="B72" t="str">
            <v>TORO</v>
          </cell>
          <cell r="C72" t="str">
            <v>E</v>
          </cell>
          <cell r="D72">
            <v>4247.1000000000004</v>
          </cell>
          <cell r="E72">
            <v>137.00322580645164</v>
          </cell>
          <cell r="F72">
            <v>3701.6</v>
          </cell>
          <cell r="G72">
            <v>132.19999999999999</v>
          </cell>
          <cell r="H72">
            <v>4108.1000000000004</v>
          </cell>
          <cell r="I72">
            <v>132.51935483870969</v>
          </cell>
          <cell r="J72">
            <v>3915</v>
          </cell>
          <cell r="K72">
            <v>130.5</v>
          </cell>
          <cell r="L72">
            <v>4096.8</v>
          </cell>
          <cell r="M72">
            <v>132.15483870967742</v>
          </cell>
          <cell r="N72">
            <v>3921</v>
          </cell>
          <cell r="O72">
            <v>130.69999999999999</v>
          </cell>
          <cell r="P72">
            <v>4037.4</v>
          </cell>
          <cell r="Q72">
            <v>130.23870967741937</v>
          </cell>
          <cell r="R72">
            <v>3996.8</v>
          </cell>
          <cell r="S72">
            <v>128.92903225806452</v>
          </cell>
          <cell r="T72">
            <v>3857.2</v>
          </cell>
          <cell r="U72">
            <v>128.57333333333332</v>
          </cell>
          <cell r="V72">
            <v>3972</v>
          </cell>
          <cell r="W72">
            <v>128.12903225806451</v>
          </cell>
          <cell r="X72">
            <v>3888.5</v>
          </cell>
          <cell r="Y72">
            <v>129.61666666666667</v>
          </cell>
          <cell r="AB72">
            <v>43741.5</v>
          </cell>
          <cell r="AC72">
            <v>130.9625748502994</v>
          </cell>
        </row>
        <row r="73">
          <cell r="A73" t="str">
            <v>TOTAL PLUSPETROL</v>
          </cell>
          <cell r="B73" t="str">
            <v>BERMEJO</v>
          </cell>
          <cell r="C73" t="str">
            <v>E</v>
          </cell>
          <cell r="D73">
            <v>9081.8000000000011</v>
          </cell>
          <cell r="E73">
            <v>292.96129032258068</v>
          </cell>
          <cell r="F73">
            <v>8179.2999999999993</v>
          </cell>
          <cell r="G73">
            <v>292.11785714285713</v>
          </cell>
          <cell r="H73">
            <v>8926.5</v>
          </cell>
          <cell r="I73">
            <v>287.95161290322579</v>
          </cell>
          <cell r="J73">
            <v>8501.5</v>
          </cell>
          <cell r="K73">
            <v>283.38333333333333</v>
          </cell>
          <cell r="L73">
            <v>8689.5</v>
          </cell>
          <cell r="M73">
            <v>280.30645161290323</v>
          </cell>
          <cell r="N73">
            <v>8347.4</v>
          </cell>
          <cell r="O73">
            <v>278.24666666666667</v>
          </cell>
          <cell r="P73">
            <v>8474.9</v>
          </cell>
          <cell r="Q73">
            <v>273.38387096774193</v>
          </cell>
          <cell r="R73">
            <v>8586.7000000000007</v>
          </cell>
          <cell r="S73">
            <v>276.99032258064517</v>
          </cell>
          <cell r="T73">
            <v>8181</v>
          </cell>
          <cell r="U73">
            <v>272.7</v>
          </cell>
          <cell r="V73">
            <v>8385.2999999999993</v>
          </cell>
          <cell r="W73">
            <v>270.49354838709672</v>
          </cell>
          <cell r="X73">
            <v>8190.4</v>
          </cell>
          <cell r="Y73">
            <v>273.01333333333332</v>
          </cell>
          <cell r="Z73">
            <v>1320.5</v>
          </cell>
          <cell r="AA73">
            <v>42.596774193548384</v>
          </cell>
          <cell r="AB73">
            <v>93544.3</v>
          </cell>
          <cell r="AC73">
            <v>280.07275449101797</v>
          </cell>
        </row>
        <row r="74">
          <cell r="A74" t="str">
            <v xml:space="preserve">  D O N G    W O N   CORPORATION BOLIVIA</v>
          </cell>
          <cell r="B74" t="str">
            <v>X 44</v>
          </cell>
          <cell r="C74" t="str">
            <v>E</v>
          </cell>
          <cell r="D74">
            <v>3522.8</v>
          </cell>
          <cell r="E74">
            <v>113.63870967741936</v>
          </cell>
          <cell r="F74">
            <v>3275.6</v>
          </cell>
          <cell r="G74">
            <v>116.98571428571428</v>
          </cell>
          <cell r="H74">
            <v>3539.4</v>
          </cell>
          <cell r="I74">
            <v>114.17419354838709</v>
          </cell>
          <cell r="J74">
            <v>3352.3</v>
          </cell>
          <cell r="K74">
            <v>111.74333333333334</v>
          </cell>
          <cell r="L74">
            <v>3288.9</v>
          </cell>
          <cell r="M74">
            <v>106.09354838709677</v>
          </cell>
          <cell r="N74">
            <v>3192</v>
          </cell>
          <cell r="O74">
            <v>106.4</v>
          </cell>
          <cell r="P74">
            <v>3169</v>
          </cell>
          <cell r="Q74">
            <v>102.2258064516129</v>
          </cell>
          <cell r="R74">
            <v>3289.3</v>
          </cell>
          <cell r="S74">
            <v>106.10645161290323</v>
          </cell>
          <cell r="T74">
            <v>3083.5</v>
          </cell>
          <cell r="U74">
            <v>102.78333333333333</v>
          </cell>
          <cell r="V74">
            <v>3135.3</v>
          </cell>
          <cell r="W74">
            <v>101.13870967741936</v>
          </cell>
          <cell r="X74">
            <v>3046.7</v>
          </cell>
          <cell r="Y74">
            <v>101.55666666666666</v>
          </cell>
          <cell r="Z74">
            <v>3145.5</v>
          </cell>
          <cell r="AA74">
            <v>101.46774193548387</v>
          </cell>
          <cell r="AB74">
            <v>39040.299999999996</v>
          </cell>
          <cell r="AC74">
            <v>106.95972602739725</v>
          </cell>
        </row>
        <row r="75">
          <cell r="A75" t="str">
            <v>PMR</v>
          </cell>
          <cell r="B75" t="str">
            <v>PALMAR</v>
          </cell>
          <cell r="C75" t="str">
            <v>N</v>
          </cell>
          <cell r="D75">
            <v>594</v>
          </cell>
          <cell r="E75">
            <v>19.161290322580644</v>
          </cell>
          <cell r="F75">
            <v>556</v>
          </cell>
          <cell r="G75">
            <v>19.857142857142858</v>
          </cell>
          <cell r="H75">
            <v>628</v>
          </cell>
          <cell r="I75">
            <v>20.258064516129032</v>
          </cell>
          <cell r="J75">
            <v>618</v>
          </cell>
          <cell r="K75">
            <v>20.6</v>
          </cell>
          <cell r="L75">
            <v>596</v>
          </cell>
          <cell r="M75">
            <v>19.225806451612904</v>
          </cell>
          <cell r="N75">
            <v>538</v>
          </cell>
          <cell r="O75">
            <v>17.933333333333334</v>
          </cell>
          <cell r="P75">
            <v>101</v>
          </cell>
          <cell r="Q75">
            <v>3.2580645161290325</v>
          </cell>
          <cell r="R75">
            <v>0</v>
          </cell>
          <cell r="S75">
            <v>0</v>
          </cell>
          <cell r="T75">
            <v>0</v>
          </cell>
          <cell r="U75">
            <v>0</v>
          </cell>
          <cell r="V75">
            <v>0</v>
          </cell>
          <cell r="W75">
            <v>0</v>
          </cell>
          <cell r="X75">
            <v>0</v>
          </cell>
          <cell r="Y75">
            <v>0</v>
          </cell>
          <cell r="Z75">
            <v>4101.5</v>
          </cell>
          <cell r="AA75">
            <v>132.30645161290323</v>
          </cell>
          <cell r="AB75">
            <v>3631</v>
          </cell>
          <cell r="AC75">
            <v>10.87125748502994</v>
          </cell>
        </row>
        <row r="76">
          <cell r="A76" t="str">
            <v>PMR</v>
          </cell>
          <cell r="B76" t="str">
            <v>PALMAR</v>
          </cell>
          <cell r="C76" t="str">
            <v>E</v>
          </cell>
          <cell r="D76">
            <v>9081.8000000000011</v>
          </cell>
          <cell r="E76">
            <v>292.96129032258068</v>
          </cell>
          <cell r="F76">
            <v>8179.2999999999993</v>
          </cell>
          <cell r="G76">
            <v>292.11785714285713</v>
          </cell>
          <cell r="H76">
            <v>8926.5</v>
          </cell>
          <cell r="I76">
            <v>287.95161290322579</v>
          </cell>
          <cell r="J76">
            <v>8501.5</v>
          </cell>
          <cell r="K76">
            <v>283.38333333333333</v>
          </cell>
          <cell r="L76">
            <v>8689.5</v>
          </cell>
          <cell r="M76">
            <v>280.30645161290323</v>
          </cell>
          <cell r="N76">
            <v>662</v>
          </cell>
          <cell r="O76">
            <v>22.066666666666666</v>
          </cell>
          <cell r="P76">
            <v>599</v>
          </cell>
          <cell r="Q76">
            <v>19.322580645161292</v>
          </cell>
          <cell r="R76">
            <v>397</v>
          </cell>
          <cell r="S76">
            <v>12.806451612903226</v>
          </cell>
          <cell r="T76">
            <v>230</v>
          </cell>
          <cell r="U76">
            <v>7.666666666666667</v>
          </cell>
          <cell r="V76">
            <v>27</v>
          </cell>
          <cell r="W76">
            <v>0.87096774193548387</v>
          </cell>
          <cell r="X76">
            <v>8</v>
          </cell>
          <cell r="Y76">
            <v>0.26666666666666666</v>
          </cell>
          <cell r="Z76">
            <v>8567.5</v>
          </cell>
          <cell r="AA76">
            <v>276.37096774193549</v>
          </cell>
          <cell r="AB76">
            <v>1923</v>
          </cell>
          <cell r="AC76">
            <v>5.7574850299401197</v>
          </cell>
        </row>
        <row r="77">
          <cell r="A77" t="str">
            <v>TOTAL DONG WON</v>
          </cell>
          <cell r="D77">
            <v>594</v>
          </cell>
          <cell r="E77">
            <v>19.161290322580644</v>
          </cell>
          <cell r="F77">
            <v>556</v>
          </cell>
          <cell r="G77">
            <v>19.857142857142858</v>
          </cell>
          <cell r="H77">
            <v>628</v>
          </cell>
          <cell r="I77">
            <v>20.258064516129032</v>
          </cell>
          <cell r="J77">
            <v>618</v>
          </cell>
          <cell r="K77">
            <v>20.6</v>
          </cell>
          <cell r="L77">
            <v>596</v>
          </cell>
          <cell r="M77">
            <v>19.225806451612904</v>
          </cell>
          <cell r="N77">
            <v>1200</v>
          </cell>
          <cell r="O77">
            <v>40</v>
          </cell>
          <cell r="P77">
            <v>700</v>
          </cell>
          <cell r="Q77">
            <v>22.580645161290324</v>
          </cell>
          <cell r="R77">
            <v>397</v>
          </cell>
          <cell r="S77">
            <v>12.806451612903226</v>
          </cell>
          <cell r="T77">
            <v>230</v>
          </cell>
          <cell r="U77">
            <v>7.666666666666667</v>
          </cell>
          <cell r="V77">
            <v>27</v>
          </cell>
          <cell r="W77">
            <v>0.87096774193548387</v>
          </cell>
          <cell r="X77">
            <v>8</v>
          </cell>
          <cell r="Y77">
            <v>0.26666666666666666</v>
          </cell>
          <cell r="AB77">
            <v>5554</v>
          </cell>
          <cell r="AC77">
            <v>16.62874251497006</v>
          </cell>
        </row>
        <row r="78">
          <cell r="A78" t="str">
            <v xml:space="preserve">  T E S O R O   BOLIVIA PETROLEUM Co.</v>
          </cell>
          <cell r="B78" t="str">
            <v>PALMAR</v>
          </cell>
          <cell r="C78" t="str">
            <v>N</v>
          </cell>
          <cell r="D78">
            <v>594</v>
          </cell>
          <cell r="E78">
            <v>19.161290322580644</v>
          </cell>
          <cell r="F78">
            <v>556</v>
          </cell>
          <cell r="G78">
            <v>19.857142857142858</v>
          </cell>
          <cell r="H78">
            <v>628</v>
          </cell>
          <cell r="I78">
            <v>20.258064516129032</v>
          </cell>
          <cell r="J78">
            <v>618</v>
          </cell>
          <cell r="K78">
            <v>20.6</v>
          </cell>
          <cell r="L78">
            <v>596</v>
          </cell>
          <cell r="M78">
            <v>19.225806451612904</v>
          </cell>
          <cell r="N78">
            <v>538</v>
          </cell>
          <cell r="O78">
            <v>17.933333333333334</v>
          </cell>
          <cell r="P78">
            <v>101</v>
          </cell>
          <cell r="Q78">
            <v>3.2580645161290325</v>
          </cell>
          <cell r="R78">
            <v>0</v>
          </cell>
          <cell r="S78">
            <v>0</v>
          </cell>
          <cell r="T78">
            <v>0</v>
          </cell>
          <cell r="U78">
            <v>0</v>
          </cell>
          <cell r="V78">
            <v>0</v>
          </cell>
          <cell r="W78">
            <v>0</v>
          </cell>
          <cell r="X78">
            <v>0</v>
          </cell>
          <cell r="Y78">
            <v>0</v>
          </cell>
          <cell r="Z78">
            <v>0</v>
          </cell>
          <cell r="AA78">
            <v>0</v>
          </cell>
          <cell r="AB78">
            <v>3631</v>
          </cell>
          <cell r="AC78">
            <v>9.9479452054794528</v>
          </cell>
        </row>
        <row r="79">
          <cell r="A79" t="str">
            <v>EDD</v>
          </cell>
          <cell r="B79" t="str">
            <v>ESCONDIDO</v>
          </cell>
          <cell r="C79" t="str">
            <v>E</v>
          </cell>
          <cell r="D79">
            <v>9625.5</v>
          </cell>
          <cell r="E79">
            <v>310.5</v>
          </cell>
          <cell r="F79">
            <v>10016.85</v>
          </cell>
          <cell r="G79">
            <v>357.74464285714288</v>
          </cell>
          <cell r="H79">
            <v>13159.7</v>
          </cell>
          <cell r="I79">
            <v>424.50645161290328</v>
          </cell>
          <cell r="J79">
            <v>14253.76</v>
          </cell>
          <cell r="K79">
            <v>475.12533333333334</v>
          </cell>
          <cell r="L79">
            <v>16101.18</v>
          </cell>
          <cell r="M79">
            <v>519.39290322580644</v>
          </cell>
          <cell r="N79">
            <v>662</v>
          </cell>
          <cell r="O79">
            <v>22.066666666666666</v>
          </cell>
          <cell r="P79">
            <v>599</v>
          </cell>
          <cell r="Q79">
            <v>19.322580645161292</v>
          </cell>
          <cell r="R79">
            <v>397</v>
          </cell>
          <cell r="S79">
            <v>12.806451612903226</v>
          </cell>
          <cell r="T79">
            <v>230</v>
          </cell>
          <cell r="U79">
            <v>7.666666666666667</v>
          </cell>
          <cell r="V79">
            <v>27</v>
          </cell>
          <cell r="W79">
            <v>0.87096774193548387</v>
          </cell>
          <cell r="X79">
            <v>8</v>
          </cell>
          <cell r="Y79">
            <v>0.26666666666666666</v>
          </cell>
          <cell r="Z79">
            <v>224</v>
          </cell>
          <cell r="AA79">
            <v>7.225806451612903</v>
          </cell>
          <cell r="AB79">
            <v>179132.65000000002</v>
          </cell>
          <cell r="AC79">
            <v>536.32529940119764</v>
          </cell>
        </row>
        <row r="80">
          <cell r="A80" t="str">
            <v>LVT</v>
          </cell>
          <cell r="B80" t="str">
            <v>LA VERTIENTE</v>
          </cell>
          <cell r="C80" t="str">
            <v>E</v>
          </cell>
          <cell r="D80">
            <v>594</v>
          </cell>
          <cell r="E80">
            <v>19.161290322580644</v>
          </cell>
          <cell r="F80">
            <v>556</v>
          </cell>
          <cell r="G80">
            <v>19.857142857142858</v>
          </cell>
          <cell r="H80">
            <v>628</v>
          </cell>
          <cell r="I80">
            <v>20.258064516129032</v>
          </cell>
          <cell r="J80">
            <v>618</v>
          </cell>
          <cell r="K80">
            <v>20.6</v>
          </cell>
          <cell r="L80">
            <v>596</v>
          </cell>
          <cell r="M80">
            <v>19.225806451612904</v>
          </cell>
          <cell r="N80">
            <v>1200</v>
          </cell>
          <cell r="O80">
            <v>40</v>
          </cell>
          <cell r="P80">
            <v>700</v>
          </cell>
          <cell r="Q80">
            <v>22.580645161290324</v>
          </cell>
          <cell r="R80">
            <v>397</v>
          </cell>
          <cell r="S80">
            <v>12.806451612903226</v>
          </cell>
          <cell r="T80">
            <v>230</v>
          </cell>
          <cell r="U80">
            <v>7.666666666666667</v>
          </cell>
          <cell r="V80">
            <v>27</v>
          </cell>
          <cell r="W80">
            <v>0.87096774193548387</v>
          </cell>
          <cell r="X80">
            <v>8</v>
          </cell>
          <cell r="Y80">
            <v>0.26666666666666666</v>
          </cell>
          <cell r="Z80">
            <v>224</v>
          </cell>
          <cell r="AA80">
            <v>7.225806451612903</v>
          </cell>
          <cell r="AB80">
            <v>100837.09</v>
          </cell>
          <cell r="AC80">
            <v>301.90745508982036</v>
          </cell>
        </row>
        <row r="81">
          <cell r="A81" t="str">
            <v>TGT</v>
          </cell>
          <cell r="B81" t="str">
            <v>TAIGUATI</v>
          </cell>
          <cell r="C81" t="str">
            <v>E</v>
          </cell>
          <cell r="D81">
            <v>591.52</v>
          </cell>
          <cell r="E81">
            <v>19.081290322580646</v>
          </cell>
          <cell r="F81">
            <v>588.69000000000005</v>
          </cell>
          <cell r="G81">
            <v>21.024642857142858</v>
          </cell>
          <cell r="H81">
            <v>361.31</v>
          </cell>
          <cell r="I81">
            <v>11.65516129032258</v>
          </cell>
          <cell r="J81">
            <v>330.79</v>
          </cell>
          <cell r="K81">
            <v>11.026333333333334</v>
          </cell>
          <cell r="L81">
            <v>336.56</v>
          </cell>
          <cell r="M81">
            <v>10.856774193548388</v>
          </cell>
          <cell r="N81">
            <v>286.75</v>
          </cell>
          <cell r="O81">
            <v>9.5583333333333336</v>
          </cell>
          <cell r="P81">
            <v>281.68</v>
          </cell>
          <cell r="Q81">
            <v>9.0864516129032253</v>
          </cell>
          <cell r="R81">
            <v>244.58</v>
          </cell>
          <cell r="S81">
            <v>7.8896774193548387</v>
          </cell>
          <cell r="T81">
            <v>575.76</v>
          </cell>
          <cell r="U81">
            <v>19.192</v>
          </cell>
          <cell r="V81">
            <v>529.12</v>
          </cell>
          <cell r="W81">
            <v>17.068387096774195</v>
          </cell>
          <cell r="X81">
            <v>412.45</v>
          </cell>
          <cell r="Y81">
            <v>13.748333333333333</v>
          </cell>
          <cell r="AB81">
            <v>4539.2099999999991</v>
          </cell>
          <cell r="AC81">
            <v>13.590449101796404</v>
          </cell>
        </row>
        <row r="82">
          <cell r="A82" t="str">
            <v>TOTAL TESORO</v>
          </cell>
          <cell r="B82" t="str">
            <v>ESCONDIDO</v>
          </cell>
          <cell r="C82" t="str">
            <v>E</v>
          </cell>
          <cell r="D82">
            <v>18999.390000000003</v>
          </cell>
          <cell r="E82">
            <v>612.88354838709688</v>
          </cell>
          <cell r="F82">
            <v>19952.509999999998</v>
          </cell>
          <cell r="G82">
            <v>712.58964285714285</v>
          </cell>
          <cell r="H82">
            <v>22615.95</v>
          </cell>
          <cell r="I82">
            <v>729.54677419354846</v>
          </cell>
          <cell r="J82">
            <v>23230.46</v>
          </cell>
          <cell r="K82">
            <v>774.34866666666665</v>
          </cell>
          <cell r="L82">
            <v>25192.55</v>
          </cell>
          <cell r="M82">
            <v>812.66290322580642</v>
          </cell>
          <cell r="N82">
            <v>34015.870000000003</v>
          </cell>
          <cell r="O82">
            <v>1133.8623333333335</v>
          </cell>
          <cell r="P82">
            <v>35512.090000000004</v>
          </cell>
          <cell r="Q82">
            <v>1145.5512903225808</v>
          </cell>
          <cell r="R82">
            <v>34662.15</v>
          </cell>
          <cell r="S82">
            <v>1118.133870967742</v>
          </cell>
          <cell r="T82">
            <v>32074.94</v>
          </cell>
          <cell r="U82">
            <v>1069.1646666666666</v>
          </cell>
          <cell r="V82">
            <v>24166.71</v>
          </cell>
          <cell r="W82">
            <v>779.57129032258058</v>
          </cell>
          <cell r="X82">
            <v>14086.330000000002</v>
          </cell>
          <cell r="Y82">
            <v>469.54433333333338</v>
          </cell>
          <cell r="Z82">
            <v>3346.52</v>
          </cell>
          <cell r="AA82">
            <v>107.95225806451613</v>
          </cell>
          <cell r="AB82">
            <v>284508.95</v>
          </cell>
          <cell r="AC82">
            <v>851.82320359281437</v>
          </cell>
        </row>
        <row r="83">
          <cell r="A83" t="str">
            <v xml:space="preserve">   M E N O R E S   ( Y P F B )</v>
          </cell>
          <cell r="B83" t="str">
            <v>LA VERTIENTE</v>
          </cell>
          <cell r="C83" t="str">
            <v>E</v>
          </cell>
          <cell r="D83">
            <v>8782.3700000000008</v>
          </cell>
          <cell r="E83">
            <v>283.30225806451614</v>
          </cell>
          <cell r="F83">
            <v>9346.9699999999993</v>
          </cell>
          <cell r="G83">
            <v>333.82035714285712</v>
          </cell>
          <cell r="H83">
            <v>9094.94</v>
          </cell>
          <cell r="I83">
            <v>293.38516129032257</v>
          </cell>
          <cell r="J83">
            <v>8645.91</v>
          </cell>
          <cell r="K83">
            <v>288.197</v>
          </cell>
          <cell r="L83">
            <v>8754.81</v>
          </cell>
          <cell r="M83">
            <v>282.41322580645158</v>
          </cell>
          <cell r="N83">
            <v>10950.24</v>
          </cell>
          <cell r="O83">
            <v>365.00799999999998</v>
          </cell>
          <cell r="P83">
            <v>12438.94</v>
          </cell>
          <cell r="Q83">
            <v>401.25612903225806</v>
          </cell>
          <cell r="R83">
            <v>10379.02</v>
          </cell>
          <cell r="S83">
            <v>334.80709677419355</v>
          </cell>
          <cell r="T83">
            <v>9409.64</v>
          </cell>
          <cell r="U83">
            <v>313.65466666666663</v>
          </cell>
          <cell r="V83">
            <v>7805.15</v>
          </cell>
          <cell r="W83">
            <v>251.77903225806452</v>
          </cell>
          <cell r="X83">
            <v>5229.1000000000004</v>
          </cell>
          <cell r="Y83">
            <v>174.30333333333334</v>
          </cell>
          <cell r="Z83">
            <v>6505.56</v>
          </cell>
          <cell r="AA83">
            <v>209.8567741935484</v>
          </cell>
          <cell r="AB83">
            <v>107342.65</v>
          </cell>
          <cell r="AC83">
            <v>294.08945205479449</v>
          </cell>
        </row>
        <row r="84">
          <cell r="A84" t="str">
            <v>CBT</v>
          </cell>
          <cell r="B84" t="str">
            <v>CAMBEITI</v>
          </cell>
          <cell r="C84" t="str">
            <v>N</v>
          </cell>
          <cell r="D84">
            <v>2305</v>
          </cell>
          <cell r="E84">
            <v>74.354838709677423</v>
          </cell>
          <cell r="F84">
            <v>2103</v>
          </cell>
          <cell r="G84">
            <v>75.107142857142861</v>
          </cell>
          <cell r="H84">
            <v>2153</v>
          </cell>
          <cell r="I84">
            <v>69.451612903225808</v>
          </cell>
          <cell r="J84">
            <v>1857</v>
          </cell>
          <cell r="K84">
            <v>61.9</v>
          </cell>
          <cell r="L84">
            <v>2019</v>
          </cell>
          <cell r="M84">
            <v>65.129032258064512</v>
          </cell>
          <cell r="N84">
            <v>2193</v>
          </cell>
          <cell r="O84">
            <v>73.099999999999994</v>
          </cell>
          <cell r="P84">
            <v>2158</v>
          </cell>
          <cell r="Q84">
            <v>69.612903225806448</v>
          </cell>
          <cell r="R84">
            <v>2086</v>
          </cell>
          <cell r="S84">
            <v>67.290322580645167</v>
          </cell>
          <cell r="T84">
            <v>0</v>
          </cell>
          <cell r="U84">
            <v>0</v>
          </cell>
          <cell r="V84">
            <v>0</v>
          </cell>
          <cell r="W84">
            <v>0</v>
          </cell>
          <cell r="X84">
            <v>0</v>
          </cell>
          <cell r="Y84">
            <v>0</v>
          </cell>
          <cell r="Z84">
            <v>484.12</v>
          </cell>
          <cell r="AA84">
            <v>15.616774193548387</v>
          </cell>
          <cell r="AB84">
            <v>16874</v>
          </cell>
          <cell r="AC84">
            <v>50.520958083832333</v>
          </cell>
        </row>
        <row r="85">
          <cell r="A85" t="str">
            <v>NJL</v>
          </cell>
          <cell r="B85" t="str">
            <v>NARANJILLOS</v>
          </cell>
          <cell r="C85" t="str">
            <v>N</v>
          </cell>
          <cell r="D85">
            <v>18999.390000000003</v>
          </cell>
          <cell r="E85">
            <v>612.88354838709688</v>
          </cell>
          <cell r="F85">
            <v>19952.509999999998</v>
          </cell>
          <cell r="G85">
            <v>712.58964285714285</v>
          </cell>
          <cell r="H85">
            <v>22615.95</v>
          </cell>
          <cell r="I85">
            <v>729.54677419354846</v>
          </cell>
          <cell r="J85">
            <v>23230.46</v>
          </cell>
          <cell r="K85">
            <v>774.34866666666665</v>
          </cell>
          <cell r="L85">
            <v>25192.55</v>
          </cell>
          <cell r="M85">
            <v>812.66290322580642</v>
          </cell>
          <cell r="N85">
            <v>34015.870000000003</v>
          </cell>
          <cell r="O85">
            <v>1133.8623333333335</v>
          </cell>
          <cell r="P85">
            <v>35512.090000000004</v>
          </cell>
          <cell r="Q85">
            <v>1145.5512903225808</v>
          </cell>
          <cell r="R85">
            <v>34662.15</v>
          </cell>
          <cell r="S85">
            <v>1118.133870967742</v>
          </cell>
          <cell r="T85">
            <v>32074.94</v>
          </cell>
          <cell r="U85">
            <v>1069.1646666666666</v>
          </cell>
          <cell r="V85">
            <v>24166.71</v>
          </cell>
          <cell r="W85">
            <v>779.57129032258058</v>
          </cell>
          <cell r="X85">
            <v>14086.330000000002</v>
          </cell>
          <cell r="Y85">
            <v>469.54433333333338</v>
          </cell>
          <cell r="Z85">
            <v>10336.200000000001</v>
          </cell>
          <cell r="AA85">
            <v>333.42580645161291</v>
          </cell>
          <cell r="AB85">
            <v>133</v>
          </cell>
          <cell r="AC85">
            <v>0.39820359281437123</v>
          </cell>
        </row>
        <row r="86">
          <cell r="A86" t="str">
            <v>TTR</v>
          </cell>
          <cell r="B86" t="str">
            <v>TATARENDA</v>
          </cell>
          <cell r="C86" t="str">
            <v>N</v>
          </cell>
          <cell r="D86">
            <v>2506</v>
          </cell>
          <cell r="E86">
            <v>80.838709677419359</v>
          </cell>
          <cell r="F86">
            <v>2309</v>
          </cell>
          <cell r="G86">
            <v>82.464285714285708</v>
          </cell>
          <cell r="H86">
            <v>2362</v>
          </cell>
          <cell r="I86">
            <v>76.193548387096769</v>
          </cell>
          <cell r="J86">
            <v>2113</v>
          </cell>
          <cell r="K86">
            <v>70.433333333333337</v>
          </cell>
          <cell r="L86">
            <v>2173</v>
          </cell>
          <cell r="M86">
            <v>70.096774193548384</v>
          </cell>
          <cell r="N86">
            <v>2531</v>
          </cell>
          <cell r="O86">
            <v>84.36666666666666</v>
          </cell>
          <cell r="P86">
            <v>2605</v>
          </cell>
          <cell r="Q86">
            <v>84.032258064516128</v>
          </cell>
          <cell r="R86">
            <v>2487</v>
          </cell>
          <cell r="S86">
            <v>80.225806451612897</v>
          </cell>
          <cell r="T86">
            <v>0</v>
          </cell>
          <cell r="U86">
            <v>0</v>
          </cell>
          <cell r="V86">
            <v>0</v>
          </cell>
          <cell r="W86">
            <v>0</v>
          </cell>
          <cell r="X86">
            <v>0</v>
          </cell>
          <cell r="Y86">
            <v>0</v>
          </cell>
          <cell r="AB86">
            <v>19086</v>
          </cell>
          <cell r="AC86">
            <v>57.143712574850298</v>
          </cell>
        </row>
        <row r="87">
          <cell r="A87" t="str">
            <v>VMT</v>
          </cell>
          <cell r="B87" t="str">
            <v>VILLAMONTES</v>
          </cell>
          <cell r="C87" t="str">
            <v>N</v>
          </cell>
          <cell r="D87">
            <v>226</v>
          </cell>
          <cell r="E87">
            <v>7.290322580645161</v>
          </cell>
          <cell r="F87">
            <v>213</v>
          </cell>
          <cell r="G87">
            <v>7.6071428571428568</v>
          </cell>
          <cell r="H87">
            <v>241</v>
          </cell>
          <cell r="I87">
            <v>7.774193548387097</v>
          </cell>
          <cell r="J87">
            <v>214</v>
          </cell>
          <cell r="K87">
            <v>7.1333333333333337</v>
          </cell>
          <cell r="L87">
            <v>210</v>
          </cell>
          <cell r="M87">
            <v>6.774193548387097</v>
          </cell>
          <cell r="N87">
            <v>179</v>
          </cell>
          <cell r="O87">
            <v>5.9666666666666668</v>
          </cell>
          <cell r="P87">
            <v>42</v>
          </cell>
          <cell r="Q87">
            <v>1.3548387096774193</v>
          </cell>
          <cell r="R87">
            <v>0</v>
          </cell>
          <cell r="S87">
            <v>0</v>
          </cell>
          <cell r="T87">
            <v>0</v>
          </cell>
          <cell r="U87">
            <v>0</v>
          </cell>
          <cell r="V87">
            <v>0</v>
          </cell>
          <cell r="W87">
            <v>0</v>
          </cell>
          <cell r="X87">
            <v>0</v>
          </cell>
          <cell r="Y87">
            <v>0</v>
          </cell>
          <cell r="Z87">
            <v>0</v>
          </cell>
          <cell r="AA87">
            <v>0</v>
          </cell>
          <cell r="AB87">
            <v>1325</v>
          </cell>
          <cell r="AC87">
            <v>3.967065868263473</v>
          </cell>
        </row>
        <row r="88">
          <cell r="A88" t="str">
            <v>TOTAL MENORES</v>
          </cell>
          <cell r="B88" t="str">
            <v>NARANJILLOS</v>
          </cell>
          <cell r="C88" t="str">
            <v>N</v>
          </cell>
          <cell r="D88">
            <v>5170</v>
          </cell>
          <cell r="E88">
            <v>166.7741935483871</v>
          </cell>
          <cell r="F88">
            <v>4625</v>
          </cell>
          <cell r="G88">
            <v>165.17857142857142</v>
          </cell>
          <cell r="H88">
            <v>4756</v>
          </cell>
          <cell r="I88">
            <v>153.41935483870967</v>
          </cell>
          <cell r="J88">
            <v>4184</v>
          </cell>
          <cell r="K88">
            <v>139.46666666666667</v>
          </cell>
          <cell r="L88">
            <v>4402</v>
          </cell>
          <cell r="M88">
            <v>142</v>
          </cell>
          <cell r="N88">
            <v>4903</v>
          </cell>
          <cell r="O88">
            <v>163.43333333333334</v>
          </cell>
          <cell r="P88">
            <v>4805</v>
          </cell>
          <cell r="Q88">
            <v>155</v>
          </cell>
          <cell r="R88">
            <v>4573</v>
          </cell>
          <cell r="S88">
            <v>147.51612903225808</v>
          </cell>
          <cell r="T88">
            <v>0</v>
          </cell>
          <cell r="U88">
            <v>0</v>
          </cell>
          <cell r="V88">
            <v>0</v>
          </cell>
          <cell r="W88">
            <v>0</v>
          </cell>
          <cell r="X88">
            <v>0</v>
          </cell>
          <cell r="Y88">
            <v>0</v>
          </cell>
          <cell r="AB88">
            <v>37418</v>
          </cell>
          <cell r="AC88">
            <v>112.02994011976048</v>
          </cell>
        </row>
        <row r="89">
          <cell r="A89" t="str">
            <v>TOTAL NUEVO</v>
          </cell>
          <cell r="B89" t="str">
            <v>TATARENDA</v>
          </cell>
          <cell r="C89" t="str">
            <v>N</v>
          </cell>
          <cell r="D89">
            <v>395168.33</v>
          </cell>
          <cell r="E89">
            <v>12747.365483870968</v>
          </cell>
          <cell r="F89">
            <v>394511.1</v>
          </cell>
          <cell r="G89">
            <v>14089.682142857142</v>
          </cell>
          <cell r="H89">
            <v>452186.14</v>
          </cell>
          <cell r="I89">
            <v>14586.649677419355</v>
          </cell>
          <cell r="J89">
            <v>464466.27</v>
          </cell>
          <cell r="K89">
            <v>15482.209000000001</v>
          </cell>
          <cell r="L89">
            <v>520811.74</v>
          </cell>
          <cell r="M89">
            <v>16800.378709677418</v>
          </cell>
          <cell r="N89">
            <v>556980.10871774727</v>
          </cell>
          <cell r="O89">
            <v>18566.003623924909</v>
          </cell>
          <cell r="P89">
            <v>650105.13000000012</v>
          </cell>
          <cell r="Q89">
            <v>20971.133225806454</v>
          </cell>
          <cell r="R89">
            <v>633176.27855707286</v>
          </cell>
          <cell r="S89">
            <v>20425.041243776544</v>
          </cell>
          <cell r="T89">
            <v>665363.75072318583</v>
          </cell>
          <cell r="U89">
            <v>22178.791690772861</v>
          </cell>
          <cell r="V89">
            <v>589258.93221552134</v>
          </cell>
          <cell r="W89">
            <v>19008.352652113594</v>
          </cell>
          <cell r="X89">
            <v>586211.43207965826</v>
          </cell>
          <cell r="Y89">
            <v>19540.381069321942</v>
          </cell>
          <cell r="Z89">
            <v>0</v>
          </cell>
          <cell r="AA89">
            <v>0</v>
          </cell>
          <cell r="AB89">
            <v>5908239.2122931844</v>
          </cell>
          <cell r="AC89">
            <v>17689.338958961631</v>
          </cell>
        </row>
        <row r="90">
          <cell r="A90" t="str">
            <v>TOTAL EXISTENTE</v>
          </cell>
          <cell r="B90" t="str">
            <v>VILLAMONTES</v>
          </cell>
          <cell r="C90" t="str">
            <v>N</v>
          </cell>
          <cell r="D90">
            <v>574164.86</v>
          </cell>
          <cell r="E90">
            <v>18521.447096774195</v>
          </cell>
          <cell r="F90">
            <v>524734.53</v>
          </cell>
          <cell r="G90">
            <v>18740.51892857143</v>
          </cell>
          <cell r="H90">
            <v>568459.14999999991</v>
          </cell>
          <cell r="I90">
            <v>18337.391935483869</v>
          </cell>
          <cell r="J90">
            <v>538983.66</v>
          </cell>
          <cell r="K90">
            <v>17966.121999999999</v>
          </cell>
          <cell r="L90">
            <v>559699.39</v>
          </cell>
          <cell r="M90">
            <v>18054.819032258067</v>
          </cell>
          <cell r="N90">
            <v>538846.08866464777</v>
          </cell>
          <cell r="O90">
            <v>17961.536288821593</v>
          </cell>
          <cell r="P90">
            <v>547023.28</v>
          </cell>
          <cell r="Q90">
            <v>17645.912258064516</v>
          </cell>
          <cell r="R90">
            <v>528846.04144292709</v>
          </cell>
          <cell r="S90">
            <v>17059.549723965389</v>
          </cell>
          <cell r="T90">
            <v>446704.9092768142</v>
          </cell>
          <cell r="U90">
            <v>14890.163642560474</v>
          </cell>
          <cell r="V90">
            <v>413625.66778447869</v>
          </cell>
          <cell r="W90">
            <v>13342.763476918666</v>
          </cell>
          <cell r="X90">
            <v>422754.61792034173</v>
          </cell>
          <cell r="Y90">
            <v>14091.820597344724</v>
          </cell>
          <cell r="Z90">
            <v>0</v>
          </cell>
          <cell r="AA90">
            <v>0</v>
          </cell>
          <cell r="AB90">
            <v>5663842.1950892098</v>
          </cell>
          <cell r="AC90">
            <v>16957.611362542546</v>
          </cell>
        </row>
        <row r="91">
          <cell r="A91" t="str">
            <v>TOTAL MENORES</v>
          </cell>
          <cell r="D91">
            <v>5170</v>
          </cell>
          <cell r="E91">
            <v>166.7741935483871</v>
          </cell>
          <cell r="F91">
            <v>4625</v>
          </cell>
          <cell r="G91">
            <v>165.17857142857142</v>
          </cell>
          <cell r="H91">
            <v>4756</v>
          </cell>
          <cell r="I91">
            <v>153.41935483870967</v>
          </cell>
          <cell r="J91">
            <v>4184</v>
          </cell>
          <cell r="K91">
            <v>139.46666666666667</v>
          </cell>
          <cell r="L91">
            <v>4402</v>
          </cell>
          <cell r="M91">
            <v>142</v>
          </cell>
          <cell r="N91">
            <v>4903</v>
          </cell>
          <cell r="O91">
            <v>163.43333333333334</v>
          </cell>
          <cell r="P91">
            <v>4805</v>
          </cell>
          <cell r="Q91">
            <v>155</v>
          </cell>
          <cell r="R91">
            <v>4573</v>
          </cell>
          <cell r="S91">
            <v>147.51612903225808</v>
          </cell>
          <cell r="T91">
            <v>0</v>
          </cell>
          <cell r="U91">
            <v>0</v>
          </cell>
          <cell r="V91">
            <v>0</v>
          </cell>
          <cell r="W91">
            <v>0</v>
          </cell>
          <cell r="X91">
            <v>0</v>
          </cell>
          <cell r="Y91">
            <v>0</v>
          </cell>
          <cell r="Z91">
            <v>0</v>
          </cell>
          <cell r="AA91">
            <v>0</v>
          </cell>
          <cell r="AB91">
            <v>37418</v>
          </cell>
          <cell r="AC91">
            <v>102.51506849315068</v>
          </cell>
        </row>
        <row r="92">
          <cell r="A92" t="str">
            <v>TOTAL NUEVO</v>
          </cell>
          <cell r="D92">
            <v>395168.33</v>
          </cell>
          <cell r="E92">
            <v>12747.365483870968</v>
          </cell>
          <cell r="F92">
            <v>394511.1</v>
          </cell>
          <cell r="G92">
            <v>14089.682142857142</v>
          </cell>
          <cell r="H92">
            <v>452186.14</v>
          </cell>
          <cell r="I92">
            <v>14586.649677419355</v>
          </cell>
          <cell r="J92">
            <v>464466.27</v>
          </cell>
          <cell r="K92">
            <v>15482.209000000001</v>
          </cell>
          <cell r="L92">
            <v>520811.74</v>
          </cell>
          <cell r="M92">
            <v>16800.378709677418</v>
          </cell>
          <cell r="N92">
            <v>556980.10871774727</v>
          </cell>
          <cell r="O92">
            <v>18566.003623924909</v>
          </cell>
          <cell r="P92">
            <v>650105.13000000012</v>
          </cell>
          <cell r="Q92">
            <v>20971.133225806454</v>
          </cell>
          <cell r="R92">
            <v>633176.27855707286</v>
          </cell>
          <cell r="S92">
            <v>20425.041243776544</v>
          </cell>
          <cell r="T92">
            <v>665363.75072318583</v>
          </cell>
          <cell r="U92">
            <v>22178.791690772861</v>
          </cell>
          <cell r="V92">
            <v>589258.93221552134</v>
          </cell>
          <cell r="W92">
            <v>19008.352652113594</v>
          </cell>
          <cell r="X92">
            <v>586211.43207965826</v>
          </cell>
          <cell r="Y92">
            <v>19540.381069321942</v>
          </cell>
          <cell r="Z92">
            <v>624788.65468786203</v>
          </cell>
          <cell r="AA92">
            <v>20154.472731866517</v>
          </cell>
          <cell r="AB92">
            <v>6533027.8669810463</v>
          </cell>
          <cell r="AC92">
            <v>17898.706484879578</v>
          </cell>
        </row>
        <row r="93">
          <cell r="A93" t="str">
            <v>TOTAL EXISTENTE</v>
          </cell>
          <cell r="D93">
            <v>574164.86</v>
          </cell>
          <cell r="E93">
            <v>18521.447096774195</v>
          </cell>
          <cell r="F93">
            <v>524734.53</v>
          </cell>
          <cell r="G93">
            <v>18740.51892857143</v>
          </cell>
          <cell r="H93">
            <v>568459.14999999991</v>
          </cell>
          <cell r="I93">
            <v>18337.391935483869</v>
          </cell>
          <cell r="J93">
            <v>538983.66</v>
          </cell>
          <cell r="K93">
            <v>17966.121999999999</v>
          </cell>
          <cell r="L93">
            <v>559699.39</v>
          </cell>
          <cell r="M93">
            <v>18054.819032258067</v>
          </cell>
          <cell r="N93">
            <v>538846.08866464777</v>
          </cell>
          <cell r="O93">
            <v>17961.536288821593</v>
          </cell>
          <cell r="P93">
            <v>547023.28</v>
          </cell>
          <cell r="Q93">
            <v>17645.912258064516</v>
          </cell>
          <cell r="R93">
            <v>528846.04144292709</v>
          </cell>
          <cell r="S93">
            <v>17059.549723965389</v>
          </cell>
          <cell r="T93">
            <v>446704.9092768142</v>
          </cell>
          <cell r="U93">
            <v>14890.163642560474</v>
          </cell>
          <cell r="V93">
            <v>413625.66778447869</v>
          </cell>
          <cell r="W93">
            <v>13342.763476918666</v>
          </cell>
          <cell r="X93">
            <v>422754.61792034173</v>
          </cell>
          <cell r="Y93">
            <v>14091.820597344724</v>
          </cell>
          <cell r="Z93">
            <v>431307.42531213805</v>
          </cell>
          <cell r="AA93">
            <v>13913.142752004454</v>
          </cell>
          <cell r="AB93">
            <v>6095149.620401348</v>
          </cell>
          <cell r="AC93">
            <v>16699.040055894104</v>
          </cell>
        </row>
        <row r="94">
          <cell r="A94" t="str">
            <v>TOTAL NACIONAL</v>
          </cell>
          <cell r="D94">
            <v>969333.19</v>
          </cell>
          <cell r="E94">
            <v>31268.812580645161</v>
          </cell>
          <cell r="F94">
            <v>919245.63</v>
          </cell>
          <cell r="G94">
            <v>32830.201071428572</v>
          </cell>
          <cell r="H94">
            <v>1020645.2899999999</v>
          </cell>
          <cell r="I94">
            <v>32924.041612903224</v>
          </cell>
          <cell r="J94">
            <v>1003449.93</v>
          </cell>
          <cell r="K94">
            <v>33448.330999999998</v>
          </cell>
          <cell r="L94">
            <v>1080511.1299999999</v>
          </cell>
          <cell r="M94">
            <v>34855.197741935481</v>
          </cell>
          <cell r="N94">
            <v>1095826.1973823952</v>
          </cell>
          <cell r="O94">
            <v>36527.539912746506</v>
          </cell>
          <cell r="P94">
            <v>1197128.4100000001</v>
          </cell>
          <cell r="Q94">
            <v>38617.04548387097</v>
          </cell>
          <cell r="R94">
            <v>1162022.3199999998</v>
          </cell>
          <cell r="S94">
            <v>37484.590967741933</v>
          </cell>
          <cell r="T94">
            <v>1112068.6600000001</v>
          </cell>
          <cell r="U94">
            <v>37068.955333333332</v>
          </cell>
          <cell r="V94">
            <v>1002884.6000000001</v>
          </cell>
          <cell r="W94">
            <v>32351.11612903226</v>
          </cell>
          <cell r="X94">
            <v>1008966.05</v>
          </cell>
          <cell r="Y94">
            <v>33632.201666666668</v>
          </cell>
          <cell r="Z94">
            <v>1056096.08</v>
          </cell>
          <cell r="AA94">
            <v>34067.61548387097</v>
          </cell>
          <cell r="AB94">
            <v>12628177.487382395</v>
          </cell>
          <cell r="AC94">
            <v>34597.746540773689</v>
          </cell>
        </row>
      </sheetData>
      <sheetData sheetId="23"/>
      <sheetData sheetId="24"/>
      <sheetData sheetId="25"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BM</v>
          </cell>
          <cell r="E8" t="str">
            <v>BPD</v>
          </cell>
          <cell r="F8" t="str">
            <v>BM</v>
          </cell>
          <cell r="G8" t="str">
            <v>BPD</v>
          </cell>
          <cell r="H8" t="str">
            <v>BM</v>
          </cell>
          <cell r="I8" t="str">
            <v>BPD</v>
          </cell>
          <cell r="J8" t="str">
            <v>BM</v>
          </cell>
          <cell r="K8" t="str">
            <v>BPD</v>
          </cell>
          <cell r="L8" t="str">
            <v>BM</v>
          </cell>
          <cell r="M8" t="str">
            <v>BPD</v>
          </cell>
          <cell r="N8" t="str">
            <v>BM</v>
          </cell>
          <cell r="O8" t="str">
            <v>BPD</v>
          </cell>
          <cell r="P8" t="str">
            <v>BM</v>
          </cell>
          <cell r="Q8" t="str">
            <v>BPD</v>
          </cell>
          <cell r="R8" t="str">
            <v>BM</v>
          </cell>
          <cell r="S8" t="str">
            <v>BPD</v>
          </cell>
          <cell r="T8" t="str">
            <v>BM</v>
          </cell>
          <cell r="U8" t="str">
            <v>BPD</v>
          </cell>
          <cell r="V8" t="str">
            <v>BM</v>
          </cell>
          <cell r="W8" t="str">
            <v>BPD</v>
          </cell>
          <cell r="X8" t="str">
            <v>BM</v>
          </cell>
          <cell r="Y8" t="str">
            <v>BPD</v>
          </cell>
          <cell r="Z8" t="str">
            <v>BM</v>
          </cell>
          <cell r="AA8" t="str">
            <v>BPD</v>
          </cell>
          <cell r="AB8" t="str">
            <v>BARRILES</v>
          </cell>
          <cell r="AC8" t="str">
            <v>BPD</v>
          </cell>
        </row>
        <row r="9">
          <cell r="A9" t="str">
            <v xml:space="preserve">   A N D I N A  S . A .</v>
          </cell>
          <cell r="S9">
            <v>31</v>
          </cell>
          <cell r="U9">
            <v>30</v>
          </cell>
        </row>
        <row r="10">
          <cell r="A10" t="str">
            <v xml:space="preserve">BQN </v>
          </cell>
          <cell r="B10" t="str">
            <v>BOQUERON</v>
          </cell>
          <cell r="C10" t="str">
            <v>N</v>
          </cell>
          <cell r="D10">
            <v>457.78688</v>
          </cell>
          <cell r="E10">
            <v>14.767318709677419</v>
          </cell>
          <cell r="F10">
            <v>239.98850999999999</v>
          </cell>
          <cell r="G10">
            <v>8.5710182142857132</v>
          </cell>
          <cell r="H10">
            <v>191.6405</v>
          </cell>
          <cell r="I10">
            <v>6.1819516129032257</v>
          </cell>
          <cell r="J10">
            <v>127.37549</v>
          </cell>
          <cell r="K10">
            <v>4.2458496666666665</v>
          </cell>
          <cell r="AB10">
            <v>1016.79138</v>
          </cell>
          <cell r="AC10">
            <v>3.0442855688622754</v>
          </cell>
        </row>
        <row r="11">
          <cell r="A11" t="str">
            <v>CAM</v>
          </cell>
          <cell r="B11" t="str">
            <v>CAMIRI</v>
          </cell>
          <cell r="C11" t="str">
            <v>N</v>
          </cell>
        </row>
        <row r="12">
          <cell r="A12" t="str">
            <v>CCB</v>
          </cell>
          <cell r="B12" t="str">
            <v>CASCABEL</v>
          </cell>
          <cell r="C12" t="str">
            <v>N</v>
          </cell>
          <cell r="D12">
            <v>713.07600000000002</v>
          </cell>
          <cell r="E12">
            <v>23.002451612903226</v>
          </cell>
          <cell r="F12">
            <v>534.66999999999996</v>
          </cell>
          <cell r="G12">
            <v>19.095357142857143</v>
          </cell>
          <cell r="H12">
            <v>244.91575</v>
          </cell>
          <cell r="I12">
            <v>7.9005080645161287</v>
          </cell>
          <cell r="J12">
            <v>483.94808</v>
          </cell>
          <cell r="K12">
            <v>16.131602666666666</v>
          </cell>
          <cell r="L12">
            <v>448.75913197984147</v>
          </cell>
          <cell r="M12">
            <v>14.47610103160779</v>
          </cell>
          <cell r="N12">
            <v>545.70143855848971</v>
          </cell>
          <cell r="O12">
            <v>18.190047951949659</v>
          </cell>
          <cell r="P12">
            <v>522.55999999999995</v>
          </cell>
          <cell r="Q12">
            <v>16.856774193548386</v>
          </cell>
          <cell r="R12">
            <v>520.03</v>
          </cell>
          <cell r="S12">
            <v>16.775161290322579</v>
          </cell>
          <cell r="T12">
            <v>464.96</v>
          </cell>
          <cell r="U12">
            <v>15.498666666666667</v>
          </cell>
          <cell r="V12">
            <v>554.23</v>
          </cell>
          <cell r="W12">
            <v>17.878387096774194</v>
          </cell>
          <cell r="X12">
            <v>364.95</v>
          </cell>
          <cell r="Y12">
            <v>12.164999999999999</v>
          </cell>
          <cell r="AB12">
            <v>5397.8004005383309</v>
          </cell>
          <cell r="AC12">
            <v>16.161079043527938</v>
          </cell>
        </row>
        <row r="13">
          <cell r="A13" t="str">
            <v>CBR</v>
          </cell>
          <cell r="B13" t="str">
            <v>COBRA</v>
          </cell>
          <cell r="C13" t="str">
            <v>N</v>
          </cell>
        </row>
        <row r="14">
          <cell r="A14" t="str">
            <v>GRY</v>
          </cell>
          <cell r="B14" t="str">
            <v>GUAIRUY</v>
          </cell>
          <cell r="C14" t="str">
            <v>N</v>
          </cell>
        </row>
        <row r="15">
          <cell r="A15" t="str">
            <v>LPÑ</v>
          </cell>
          <cell r="B15" t="str">
            <v>LA PEÑA</v>
          </cell>
          <cell r="C15" t="str">
            <v>N</v>
          </cell>
        </row>
        <row r="16">
          <cell r="A16" t="str">
            <v>PTJ</v>
          </cell>
          <cell r="B16" t="str">
            <v>PATUJU</v>
          </cell>
          <cell r="C16" t="str">
            <v>N</v>
          </cell>
          <cell r="P16">
            <v>30.38</v>
          </cell>
          <cell r="Q16">
            <v>0.98</v>
          </cell>
          <cell r="R16">
            <v>53.08</v>
          </cell>
          <cell r="S16">
            <v>1.7122580645161289</v>
          </cell>
          <cell r="T16">
            <v>350.25</v>
          </cell>
          <cell r="U16">
            <v>11.675000000000001</v>
          </cell>
          <cell r="V16">
            <v>1045.31</v>
          </cell>
          <cell r="W16">
            <v>33.719677419354838</v>
          </cell>
          <cell r="X16">
            <v>1085.73</v>
          </cell>
          <cell r="Y16">
            <v>36.191000000000003</v>
          </cell>
          <cell r="AB16">
            <v>2564.75</v>
          </cell>
          <cell r="AC16">
            <v>7.6788922155688626</v>
          </cell>
        </row>
        <row r="17">
          <cell r="A17" t="str">
            <v>RGD</v>
          </cell>
          <cell r="B17" t="str">
            <v>RIO GRANDE</v>
          </cell>
          <cell r="C17" t="str">
            <v>E</v>
          </cell>
          <cell r="D17">
            <v>11977.57</v>
          </cell>
          <cell r="E17">
            <v>386.37322580645161</v>
          </cell>
          <cell r="F17">
            <v>9453.16</v>
          </cell>
          <cell r="G17">
            <v>337.61285714285714</v>
          </cell>
          <cell r="H17">
            <v>10761.87</v>
          </cell>
          <cell r="I17">
            <v>347.15709677419358</v>
          </cell>
          <cell r="J17">
            <v>10049.290000000001</v>
          </cell>
          <cell r="K17">
            <v>334.97633333333334</v>
          </cell>
          <cell r="L17">
            <v>9572.2201300378347</v>
          </cell>
          <cell r="M17">
            <v>308.78129451734952</v>
          </cell>
          <cell r="N17">
            <v>10254.878573470225</v>
          </cell>
          <cell r="O17">
            <v>341.82928578234083</v>
          </cell>
          <cell r="P17">
            <v>11720.04</v>
          </cell>
          <cell r="Q17">
            <v>378.06580645161296</v>
          </cell>
          <cell r="R17">
            <v>11936.59</v>
          </cell>
          <cell r="S17">
            <v>385.05129032258066</v>
          </cell>
          <cell r="T17">
            <v>12072.16</v>
          </cell>
          <cell r="U17">
            <v>402.40533333333332</v>
          </cell>
          <cell r="V17">
            <v>11323.01</v>
          </cell>
          <cell r="W17">
            <v>365.25838709677419</v>
          </cell>
          <cell r="X17">
            <v>11477.28</v>
          </cell>
          <cell r="Y17">
            <v>382.57600000000002</v>
          </cell>
          <cell r="AB17">
            <v>120598.06870350805</v>
          </cell>
          <cell r="AC17">
            <v>361.07206198655103</v>
          </cell>
        </row>
        <row r="18">
          <cell r="A18" t="str">
            <v>RGD</v>
          </cell>
          <cell r="B18" t="str">
            <v>RIO GRANDE</v>
          </cell>
          <cell r="C18" t="str">
            <v>N</v>
          </cell>
          <cell r="H18">
            <v>226.12</v>
          </cell>
          <cell r="I18">
            <v>7.2941935483870965</v>
          </cell>
          <cell r="J18">
            <v>454.91</v>
          </cell>
          <cell r="K18">
            <v>15.163666666666668</v>
          </cell>
          <cell r="L18">
            <v>302.5286659807158</v>
          </cell>
          <cell r="M18">
            <v>9.7589892251843811</v>
          </cell>
          <cell r="N18">
            <v>398.40203651546159</v>
          </cell>
          <cell r="O18">
            <v>13.280067883848719</v>
          </cell>
          <cell r="P18">
            <v>466.55</v>
          </cell>
          <cell r="Q18">
            <v>15.05</v>
          </cell>
          <cell r="R18">
            <v>301.49</v>
          </cell>
          <cell r="S18">
            <v>9.7254838709677429</v>
          </cell>
          <cell r="T18">
            <v>321.13</v>
          </cell>
          <cell r="U18">
            <v>10.704333333333333</v>
          </cell>
          <cell r="V18">
            <v>299.52</v>
          </cell>
          <cell r="W18">
            <v>9.6619354838709679</v>
          </cell>
          <cell r="X18">
            <v>319.25</v>
          </cell>
          <cell r="Y18">
            <v>10.641666666666667</v>
          </cell>
          <cell r="AB18">
            <v>3089.9007024961775</v>
          </cell>
          <cell r="AC18">
            <v>9.251199708072388</v>
          </cell>
        </row>
        <row r="19">
          <cell r="A19" t="str">
            <v>RGD</v>
          </cell>
          <cell r="B19" t="str">
            <v>PLANTA</v>
          </cell>
          <cell r="C19" t="str">
            <v>E</v>
          </cell>
          <cell r="D19">
            <v>36751</v>
          </cell>
          <cell r="E19">
            <v>1185.516129032258</v>
          </cell>
          <cell r="F19">
            <v>36101</v>
          </cell>
          <cell r="G19">
            <v>1289.3214285714287</v>
          </cell>
          <cell r="H19">
            <v>37801</v>
          </cell>
          <cell r="I19">
            <v>1219.3870967741937</v>
          </cell>
          <cell r="J19">
            <v>34910</v>
          </cell>
          <cell r="K19">
            <v>1163.6666666666667</v>
          </cell>
          <cell r="L19">
            <v>36791</v>
          </cell>
          <cell r="M19">
            <v>1186.8064516129032</v>
          </cell>
          <cell r="N19">
            <v>34978</v>
          </cell>
          <cell r="O19">
            <v>1165.9333333333334</v>
          </cell>
          <cell r="P19">
            <v>31605</v>
          </cell>
          <cell r="Q19">
            <v>1019.516129032258</v>
          </cell>
          <cell r="R19">
            <v>33268</v>
          </cell>
          <cell r="S19">
            <v>1073.1612903225807</v>
          </cell>
          <cell r="T19">
            <v>30994</v>
          </cell>
          <cell r="U19">
            <v>1033.1333333333334</v>
          </cell>
          <cell r="V19">
            <v>35351</v>
          </cell>
          <cell r="W19">
            <v>1140.3548387096773</v>
          </cell>
          <cell r="X19">
            <v>31896</v>
          </cell>
          <cell r="Y19">
            <v>1063.2</v>
          </cell>
        </row>
        <row r="20">
          <cell r="A20" t="str">
            <v>SIR</v>
          </cell>
          <cell r="B20" t="str">
            <v>SIRARI</v>
          </cell>
          <cell r="C20" t="str">
            <v>E</v>
          </cell>
          <cell r="D20">
            <v>4135.8831499999997</v>
          </cell>
          <cell r="E20">
            <v>133.41558548387096</v>
          </cell>
          <cell r="F20">
            <v>4482.7653399999999</v>
          </cell>
          <cell r="G20">
            <v>160.09876214285714</v>
          </cell>
          <cell r="H20">
            <v>5455.9820600000003</v>
          </cell>
          <cell r="I20">
            <v>175.9994212903226</v>
          </cell>
          <cell r="J20">
            <v>4779.5495899999996</v>
          </cell>
          <cell r="K20">
            <v>159.31831966666667</v>
          </cell>
          <cell r="L20">
            <v>4787.1177696985178</v>
          </cell>
          <cell r="M20">
            <v>154.4231538612425</v>
          </cell>
          <cell r="N20">
            <v>4913.988667855082</v>
          </cell>
          <cell r="O20">
            <v>163.79962226183608</v>
          </cell>
          <cell r="P20">
            <v>3010.1295709592632</v>
          </cell>
          <cell r="Q20">
            <v>97.100953901911723</v>
          </cell>
          <cell r="R20">
            <v>3913.8253847215242</v>
          </cell>
          <cell r="S20">
            <v>126.25243176521046</v>
          </cell>
          <cell r="T20">
            <v>3972.51</v>
          </cell>
          <cell r="U20">
            <v>132.417</v>
          </cell>
          <cell r="V20">
            <v>4505.8599999999997</v>
          </cell>
          <cell r="W20">
            <v>145.35032258064516</v>
          </cell>
          <cell r="X20">
            <v>3821.07</v>
          </cell>
          <cell r="Y20">
            <v>127.369</v>
          </cell>
          <cell r="AB20">
            <v>47778.68153323439</v>
          </cell>
          <cell r="AC20">
            <v>143.0499447102826</v>
          </cell>
        </row>
        <row r="21">
          <cell r="A21" t="str">
            <v>SIR</v>
          </cell>
          <cell r="B21" t="str">
            <v>PLANTA</v>
          </cell>
          <cell r="C21" t="str">
            <v>E</v>
          </cell>
          <cell r="D21">
            <v>4059</v>
          </cell>
          <cell r="E21">
            <v>130.93548387096774</v>
          </cell>
          <cell r="F21">
            <v>3387</v>
          </cell>
          <cell r="G21">
            <v>120.96428571428571</v>
          </cell>
          <cell r="H21">
            <v>3734</v>
          </cell>
          <cell r="I21">
            <v>120.45161290322581</v>
          </cell>
          <cell r="J21">
            <v>3689</v>
          </cell>
          <cell r="K21">
            <v>122.96666666666667</v>
          </cell>
          <cell r="L21">
            <v>3606</v>
          </cell>
          <cell r="M21">
            <v>116.3225806451613</v>
          </cell>
          <cell r="N21">
            <v>3335</v>
          </cell>
          <cell r="O21">
            <v>111.16666666666667</v>
          </cell>
          <cell r="P21">
            <v>3610</v>
          </cell>
          <cell r="Q21">
            <v>116.45161290322581</v>
          </cell>
          <cell r="R21">
            <v>3661</v>
          </cell>
          <cell r="S21">
            <v>118.09677419354838</v>
          </cell>
          <cell r="T21">
            <v>2792.9902261765751</v>
          </cell>
          <cell r="U21">
            <v>93.099674205885833</v>
          </cell>
          <cell r="V21">
            <v>2776.7695640926913</v>
          </cell>
          <cell r="W21">
            <v>89.57321174492553</v>
          </cell>
          <cell r="X21">
            <v>2968.3377669115253</v>
          </cell>
          <cell r="Y21">
            <v>98.944592230384174</v>
          </cell>
          <cell r="AB21">
            <v>37619.097557180794</v>
          </cell>
          <cell r="AC21">
            <v>112.63202861431375</v>
          </cell>
        </row>
        <row r="22">
          <cell r="A22" t="str">
            <v>SIR</v>
          </cell>
          <cell r="B22" t="str">
            <v>SIRARI</v>
          </cell>
          <cell r="C22" t="str">
            <v>N</v>
          </cell>
          <cell r="T22">
            <v>433.81</v>
          </cell>
          <cell r="U22">
            <v>14.460333333333333</v>
          </cell>
          <cell r="V22">
            <v>454.73</v>
          </cell>
          <cell r="W22">
            <v>14.668709677419356</v>
          </cell>
          <cell r="X22">
            <v>459.12</v>
          </cell>
          <cell r="Y22">
            <v>15.304</v>
          </cell>
          <cell r="AB22">
            <v>1347.6599999999999</v>
          </cell>
          <cell r="AC22">
            <v>4.0349101796407183</v>
          </cell>
        </row>
        <row r="23">
          <cell r="A23" t="str">
            <v>SIR</v>
          </cell>
          <cell r="B23" t="str">
            <v>PLANTA</v>
          </cell>
          <cell r="C23" t="str">
            <v>N</v>
          </cell>
          <cell r="T23">
            <v>305.00977382342472</v>
          </cell>
          <cell r="U23">
            <v>10.166992460780824</v>
          </cell>
          <cell r="V23">
            <v>280.23043590730879</v>
          </cell>
          <cell r="W23">
            <v>9.0396914808809292</v>
          </cell>
          <cell r="X23">
            <v>356.66223308847469</v>
          </cell>
          <cell r="Y23">
            <v>11.888741102949156</v>
          </cell>
          <cell r="AB23">
            <v>941.90244281920832</v>
          </cell>
          <cell r="AC23">
            <v>2.8200671940694861</v>
          </cell>
        </row>
        <row r="24">
          <cell r="A24" t="str">
            <v>TDY</v>
          </cell>
          <cell r="B24" t="str">
            <v>TUNDY</v>
          </cell>
          <cell r="C24" t="str">
            <v>N</v>
          </cell>
        </row>
        <row r="25">
          <cell r="A25" t="str">
            <v>VBR</v>
          </cell>
          <cell r="B25" t="str">
            <v>VIBORA</v>
          </cell>
          <cell r="C25" t="str">
            <v>E</v>
          </cell>
          <cell r="D25">
            <v>10318.950000000001</v>
          </cell>
          <cell r="E25">
            <v>332.86935483870968</v>
          </cell>
          <cell r="F25">
            <v>9755.5554100000008</v>
          </cell>
          <cell r="G25">
            <v>348.41269321428575</v>
          </cell>
          <cell r="H25">
            <v>11123.313169999999</v>
          </cell>
          <cell r="I25">
            <v>358.81655387096771</v>
          </cell>
          <cell r="J25">
            <v>10708.56702</v>
          </cell>
          <cell r="K25">
            <v>356.95223400000003</v>
          </cell>
          <cell r="L25">
            <v>10442.555696604837</v>
          </cell>
          <cell r="M25">
            <v>336.85663537434959</v>
          </cell>
          <cell r="N25">
            <v>9749.6694856159538</v>
          </cell>
          <cell r="O25">
            <v>324.98898285386514</v>
          </cell>
          <cell r="P25">
            <v>8362.1857486765311</v>
          </cell>
          <cell r="Q25">
            <v>269.74792737666229</v>
          </cell>
          <cell r="R25">
            <v>9387.7580418081943</v>
          </cell>
          <cell r="S25">
            <v>302.83090457445786</v>
          </cell>
          <cell r="T25">
            <v>8083.3993618325885</v>
          </cell>
          <cell r="U25">
            <v>269.44664539441959</v>
          </cell>
          <cell r="V25">
            <v>10941.720843868528</v>
          </cell>
          <cell r="W25">
            <v>352.9587368989848</v>
          </cell>
          <cell r="X25">
            <v>8678.4625891237411</v>
          </cell>
          <cell r="Y25">
            <v>289.28208630412468</v>
          </cell>
          <cell r="AB25">
            <v>107552.13736753038</v>
          </cell>
          <cell r="AC25">
            <v>322.01238732793524</v>
          </cell>
        </row>
        <row r="26">
          <cell r="A26" t="str">
            <v>VBR</v>
          </cell>
          <cell r="B26" t="str">
            <v>PLANTA</v>
          </cell>
          <cell r="C26" t="str">
            <v>E</v>
          </cell>
          <cell r="D26">
            <v>2113.28125</v>
          </cell>
          <cell r="E26">
            <v>68.170362903225808</v>
          </cell>
          <cell r="F26">
            <v>2261.1855399999999</v>
          </cell>
          <cell r="G26">
            <v>80.756626428571423</v>
          </cell>
          <cell r="H26">
            <v>2320.1853000000001</v>
          </cell>
          <cell r="I26">
            <v>74.844687096774194</v>
          </cell>
          <cell r="J26">
            <v>1973.66409</v>
          </cell>
          <cell r="K26">
            <v>65.788803000000001</v>
          </cell>
          <cell r="L26">
            <v>2502.724079660627</v>
          </cell>
          <cell r="M26">
            <v>80.733034827762168</v>
          </cell>
          <cell r="N26">
            <v>2311.29232</v>
          </cell>
          <cell r="O26">
            <v>77.043077333333329</v>
          </cell>
          <cell r="P26">
            <v>2538.2029881848407</v>
          </cell>
          <cell r="Q26">
            <v>81.877515747898087</v>
          </cell>
          <cell r="R26">
            <v>2429.2729497907758</v>
          </cell>
          <cell r="S26">
            <v>78.363643541637927</v>
          </cell>
          <cell r="T26">
            <v>2385.6975576929622</v>
          </cell>
          <cell r="U26">
            <v>79.523251923098741</v>
          </cell>
          <cell r="V26">
            <v>2304.0727872364396</v>
          </cell>
          <cell r="W26">
            <v>74.324928620530315</v>
          </cell>
          <cell r="X26">
            <v>2314.0628557759305</v>
          </cell>
          <cell r="Y26">
            <v>77.135428525864356</v>
          </cell>
          <cell r="AB26">
            <v>25453.641718341576</v>
          </cell>
          <cell r="AC26">
            <v>76.208508138747234</v>
          </cell>
        </row>
        <row r="27">
          <cell r="A27" t="str">
            <v>YPC</v>
          </cell>
          <cell r="B27" t="str">
            <v>YAPACANI</v>
          </cell>
          <cell r="C27" t="str">
            <v>E</v>
          </cell>
          <cell r="D27">
            <v>3768.64</v>
          </cell>
          <cell r="E27">
            <v>121.56903225806451</v>
          </cell>
          <cell r="F27">
            <v>2830.45</v>
          </cell>
          <cell r="G27">
            <v>101.08749999999999</v>
          </cell>
          <cell r="H27">
            <v>3107.1498999999999</v>
          </cell>
          <cell r="I27">
            <v>100.23064193548387</v>
          </cell>
          <cell r="J27">
            <v>2438.9350199999999</v>
          </cell>
          <cell r="K27">
            <v>81.297833999999995</v>
          </cell>
          <cell r="L27">
            <v>2697.2443517693437</v>
          </cell>
          <cell r="M27">
            <v>87.007882315140122</v>
          </cell>
          <cell r="N27">
            <v>2910.5455166582778</v>
          </cell>
          <cell r="O27">
            <v>97.018183888609258</v>
          </cell>
          <cell r="P27">
            <v>2697.23</v>
          </cell>
          <cell r="Q27">
            <v>87.007419354838717</v>
          </cell>
          <cell r="R27">
            <v>2856.81</v>
          </cell>
          <cell r="S27">
            <v>92.155161290322582</v>
          </cell>
          <cell r="T27">
            <v>1862.58</v>
          </cell>
          <cell r="U27">
            <v>62.085999999999999</v>
          </cell>
          <cell r="V27">
            <v>654.84</v>
          </cell>
          <cell r="W27">
            <v>21.123870967741937</v>
          </cell>
          <cell r="X27">
            <v>359.46</v>
          </cell>
          <cell r="Y27">
            <v>11.981999999999999</v>
          </cell>
          <cell r="AB27">
            <v>26183.884788427622</v>
          </cell>
          <cell r="AC27">
            <v>78.394864636010851</v>
          </cell>
        </row>
        <row r="28">
          <cell r="A28" t="str">
            <v>YPC</v>
          </cell>
          <cell r="B28" t="str">
            <v>YAPACANI</v>
          </cell>
          <cell r="C28" t="str">
            <v>N</v>
          </cell>
          <cell r="D28">
            <v>580.56692999999996</v>
          </cell>
          <cell r="E28">
            <v>18.727965483870967</v>
          </cell>
          <cell r="F28">
            <v>427.11</v>
          </cell>
          <cell r="G28">
            <v>15.253928571428572</v>
          </cell>
          <cell r="H28">
            <v>468.30793999999997</v>
          </cell>
          <cell r="I28">
            <v>15.106707741935484</v>
          </cell>
          <cell r="J28">
            <v>281.33109000000002</v>
          </cell>
          <cell r="K28">
            <v>9.3777030000000003</v>
          </cell>
          <cell r="L28">
            <v>340.69801331526583</v>
          </cell>
          <cell r="M28">
            <v>10.990258494040834</v>
          </cell>
          <cell r="N28">
            <v>175.85430496130613</v>
          </cell>
          <cell r="O28">
            <v>5.8618101653768706</v>
          </cell>
          <cell r="P28">
            <v>335.82</v>
          </cell>
          <cell r="Q28">
            <v>10.832903225806451</v>
          </cell>
          <cell r="R28">
            <v>439.84</v>
          </cell>
          <cell r="S28">
            <v>14.188387096774193</v>
          </cell>
          <cell r="T28">
            <v>242.88</v>
          </cell>
          <cell r="U28">
            <v>8.0960000000000001</v>
          </cell>
          <cell r="V28">
            <v>0</v>
          </cell>
          <cell r="W28">
            <v>0</v>
          </cell>
          <cell r="X28">
            <v>0</v>
          </cell>
          <cell r="Y28">
            <v>0</v>
          </cell>
          <cell r="AB28">
            <v>3292.4082782765722</v>
          </cell>
          <cell r="AC28">
            <v>9.8575098151993181</v>
          </cell>
        </row>
        <row r="29">
          <cell r="A29" t="str">
            <v>TOTAL NUEVO</v>
          </cell>
          <cell r="D29">
            <v>1751.4298100000001</v>
          </cell>
          <cell r="E29">
            <v>56.497735806451615</v>
          </cell>
          <cell r="F29">
            <v>1201.7685099999999</v>
          </cell>
          <cell r="G29">
            <v>42.920303928571421</v>
          </cell>
          <cell r="H29">
            <v>1130.9841899999999</v>
          </cell>
          <cell r="I29">
            <v>36.48336096774193</v>
          </cell>
          <cell r="J29">
            <v>1347.56466</v>
          </cell>
          <cell r="K29">
            <v>44.918821999999999</v>
          </cell>
          <cell r="L29">
            <v>1091.9858112758232</v>
          </cell>
          <cell r="M29">
            <v>35.225348750833007</v>
          </cell>
          <cell r="N29">
            <v>1119.9577800352574</v>
          </cell>
          <cell r="O29">
            <v>37.331926001175248</v>
          </cell>
          <cell r="P29">
            <v>1355.31</v>
          </cell>
          <cell r="Q29">
            <v>43.719677419354838</v>
          </cell>
          <cell r="R29">
            <v>1314.44</v>
          </cell>
          <cell r="S29">
            <v>42.40129032258065</v>
          </cell>
          <cell r="T29">
            <v>2118.0397738234246</v>
          </cell>
          <cell r="U29">
            <v>70.60132579411416</v>
          </cell>
          <cell r="V29">
            <v>2634.0204359073086</v>
          </cell>
          <cell r="W29">
            <v>84.968401158300281</v>
          </cell>
          <cell r="X29">
            <v>2585.7122330884749</v>
          </cell>
          <cell r="Y29">
            <v>86.190407769615831</v>
          </cell>
          <cell r="AB29">
            <v>17651.213204130287</v>
          </cell>
          <cell r="AC29">
            <v>52.847943724940976</v>
          </cell>
        </row>
        <row r="30">
          <cell r="A30" t="str">
            <v>TOTAL EXISTENTE</v>
          </cell>
          <cell r="D30">
            <v>36373.324399999998</v>
          </cell>
          <cell r="E30">
            <v>1173.3330451612903</v>
          </cell>
          <cell r="F30">
            <v>32170.116290000002</v>
          </cell>
          <cell r="G30">
            <v>1148.9327246428572</v>
          </cell>
          <cell r="H30">
            <v>36502.50043</v>
          </cell>
          <cell r="I30">
            <v>1177.5000138709677</v>
          </cell>
          <cell r="J30">
            <v>33639.005720000001</v>
          </cell>
          <cell r="K30">
            <v>1121.3001906666666</v>
          </cell>
          <cell r="L30">
            <v>33607.86202777116</v>
          </cell>
          <cell r="M30">
            <v>1084.1245815410052</v>
          </cell>
          <cell r="N30">
            <v>33475.374563599536</v>
          </cell>
          <cell r="O30">
            <v>1115.8458187866513</v>
          </cell>
          <cell r="P30">
            <v>31937.788307820636</v>
          </cell>
          <cell r="Q30">
            <v>1030.2512357361495</v>
          </cell>
          <cell r="R30">
            <v>34185.256376320496</v>
          </cell>
          <cell r="S30">
            <v>1102.7502056877579</v>
          </cell>
          <cell r="T30">
            <v>31169.337145702128</v>
          </cell>
          <cell r="U30">
            <v>1038.9779048567375</v>
          </cell>
          <cell r="V30">
            <v>32506.27319519766</v>
          </cell>
          <cell r="W30">
            <v>1048.5894579096018</v>
          </cell>
          <cell r="X30">
            <v>29618.673211811198</v>
          </cell>
          <cell r="Y30">
            <v>987.28910706037323</v>
          </cell>
          <cell r="AB30">
            <v>365185.51166822284</v>
          </cell>
          <cell r="AC30">
            <v>1093.3697954138408</v>
          </cell>
        </row>
        <row r="31">
          <cell r="A31" t="str">
            <v>TOTAL ANDINA</v>
          </cell>
          <cell r="D31">
            <v>38124.754209999999</v>
          </cell>
          <cell r="E31">
            <v>1229.8307809677419</v>
          </cell>
          <cell r="F31">
            <v>33371.8848</v>
          </cell>
          <cell r="G31">
            <v>1191.8530285714285</v>
          </cell>
          <cell r="H31">
            <v>37633.484620000003</v>
          </cell>
          <cell r="I31">
            <v>1213.9833748387098</v>
          </cell>
          <cell r="J31">
            <v>34986.570380000005</v>
          </cell>
          <cell r="K31">
            <v>1166.2190126666669</v>
          </cell>
          <cell r="L31">
            <v>34699.847839046983</v>
          </cell>
          <cell r="M31">
            <v>1119.3499302918381</v>
          </cell>
          <cell r="N31">
            <v>34595.332343634793</v>
          </cell>
          <cell r="O31">
            <v>1153.1777447878264</v>
          </cell>
          <cell r="P31">
            <v>33293.098307820634</v>
          </cell>
          <cell r="Q31">
            <v>1073.9709131555044</v>
          </cell>
          <cell r="R31">
            <v>35499.696376320499</v>
          </cell>
          <cell r="S31">
            <v>1145.1514960103386</v>
          </cell>
          <cell r="T31">
            <v>33287.376919525552</v>
          </cell>
          <cell r="U31">
            <v>1109.5792306508517</v>
          </cell>
          <cell r="V31">
            <v>35140.293631104971</v>
          </cell>
          <cell r="W31">
            <v>1133.5578590679022</v>
          </cell>
          <cell r="X31">
            <v>32204.385444899672</v>
          </cell>
          <cell r="Y31">
            <v>1073.4795148299891</v>
          </cell>
          <cell r="AB31">
            <v>382836.72487235314</v>
          </cell>
          <cell r="AC31">
            <v>1146.2177391387818</v>
          </cell>
        </row>
        <row r="32">
          <cell r="A32" t="str">
            <v xml:space="preserve">   C H A C O   S .  A .</v>
          </cell>
        </row>
        <row r="33">
          <cell r="A33" t="str">
            <v>BBL</v>
          </cell>
          <cell r="B33" t="str">
            <v>BULO BULO</v>
          </cell>
          <cell r="C33" t="str">
            <v>N</v>
          </cell>
        </row>
        <row r="34">
          <cell r="A34" t="str">
            <v>BVT</v>
          </cell>
          <cell r="B34" t="str">
            <v>BUENA VISTA</v>
          </cell>
          <cell r="C34" t="str">
            <v>N</v>
          </cell>
        </row>
        <row r="35">
          <cell r="A35" t="str">
            <v>CRC</v>
          </cell>
          <cell r="B35" t="str">
            <v>CARRASCO</v>
          </cell>
          <cell r="C35" t="str">
            <v>E</v>
          </cell>
          <cell r="D35">
            <v>11179</v>
          </cell>
          <cell r="E35">
            <v>360.61290322580646</v>
          </cell>
          <cell r="F35">
            <v>9302</v>
          </cell>
          <cell r="G35">
            <v>332.21428571428572</v>
          </cell>
          <cell r="H35">
            <v>11356.77</v>
          </cell>
          <cell r="I35">
            <v>366.34741935483873</v>
          </cell>
          <cell r="J35">
            <v>9450.41</v>
          </cell>
          <cell r="K35">
            <v>315.01366666666667</v>
          </cell>
          <cell r="L35">
            <v>10406.995579454029</v>
          </cell>
          <cell r="M35">
            <v>335.70953482109769</v>
          </cell>
          <cell r="N35">
            <v>9670.8329920524302</v>
          </cell>
          <cell r="O35">
            <v>322.36109973508098</v>
          </cell>
          <cell r="P35">
            <v>10651.152364188303</v>
          </cell>
          <cell r="Q35">
            <v>343.58556013510656</v>
          </cell>
          <cell r="R35">
            <v>11051.084381957593</v>
          </cell>
          <cell r="S35">
            <v>356.48659296637396</v>
          </cell>
          <cell r="T35">
            <v>8905.0936411670173</v>
          </cell>
          <cell r="U35">
            <v>296.83645470556723</v>
          </cell>
          <cell r="V35">
            <v>10238.003434439595</v>
          </cell>
          <cell r="W35">
            <v>330.25817530450308</v>
          </cell>
          <cell r="X35">
            <v>11224.625780250757</v>
          </cell>
          <cell r="Y35">
            <v>374.15419267502523</v>
          </cell>
          <cell r="AB35">
            <v>113435.96817350973</v>
          </cell>
          <cell r="AC35">
            <v>339.62864722607702</v>
          </cell>
        </row>
        <row r="36">
          <cell r="A36" t="str">
            <v>CRC</v>
          </cell>
          <cell r="B36" t="str">
            <v>CARRASCO-4</v>
          </cell>
          <cell r="C36" t="str">
            <v>N</v>
          </cell>
          <cell r="H36">
            <v>92.23</v>
          </cell>
          <cell r="I36">
            <v>2.9751612903225806</v>
          </cell>
          <cell r="J36">
            <v>267.58999999999997</v>
          </cell>
          <cell r="K36">
            <v>8.9196666666666662</v>
          </cell>
          <cell r="L36">
            <v>163.0044205459709</v>
          </cell>
          <cell r="M36">
            <v>5.258207114386158</v>
          </cell>
          <cell r="N36">
            <v>394.16700794757099</v>
          </cell>
          <cell r="O36">
            <v>13.138900264919034</v>
          </cell>
          <cell r="P36">
            <v>200.997635811696</v>
          </cell>
          <cell r="Q36">
            <v>6.4837947036030972</v>
          </cell>
          <cell r="R36">
            <v>124.91561804240877</v>
          </cell>
          <cell r="S36">
            <v>4.0295360658841535</v>
          </cell>
          <cell r="T36">
            <v>3007.9063588329805</v>
          </cell>
          <cell r="U36">
            <v>100.26354529443269</v>
          </cell>
          <cell r="V36">
            <v>2014.9965655604076</v>
          </cell>
          <cell r="W36">
            <v>64.999889211626055</v>
          </cell>
          <cell r="X36">
            <v>1785.3742197492429</v>
          </cell>
          <cell r="Y36">
            <v>59.512473991641428</v>
          </cell>
          <cell r="AB36">
            <v>8051.1818264902777</v>
          </cell>
          <cell r="AC36">
            <v>24.105334809851129</v>
          </cell>
        </row>
        <row r="37">
          <cell r="A37" t="str">
            <v>CRC</v>
          </cell>
          <cell r="B37" t="str">
            <v>PLANTA</v>
          </cell>
          <cell r="D37">
            <v>11179</v>
          </cell>
          <cell r="E37">
            <v>360.61290322580646</v>
          </cell>
          <cell r="F37">
            <v>9302</v>
          </cell>
          <cell r="G37">
            <v>332.21428571428572</v>
          </cell>
          <cell r="H37">
            <v>11449</v>
          </cell>
          <cell r="I37">
            <v>369.32258064516128</v>
          </cell>
          <cell r="J37">
            <v>9718</v>
          </cell>
          <cell r="K37">
            <v>323.93333333333334</v>
          </cell>
          <cell r="L37">
            <v>10570</v>
          </cell>
          <cell r="M37">
            <v>340.96774193548384</v>
          </cell>
          <cell r="N37">
            <v>10065</v>
          </cell>
          <cell r="O37">
            <v>335.5</v>
          </cell>
          <cell r="P37">
            <v>10852.15</v>
          </cell>
          <cell r="Q37">
            <v>350.06935483870967</v>
          </cell>
          <cell r="R37">
            <v>11176</v>
          </cell>
          <cell r="S37">
            <v>360.51612903225805</v>
          </cell>
          <cell r="T37">
            <v>11913</v>
          </cell>
          <cell r="U37">
            <v>397.1</v>
          </cell>
          <cell r="V37">
            <v>12253</v>
          </cell>
          <cell r="W37">
            <v>395.25806451612902</v>
          </cell>
          <cell r="X37">
            <v>13010</v>
          </cell>
          <cell r="Y37">
            <v>433.66666666666669</v>
          </cell>
        </row>
        <row r="38">
          <cell r="A38" t="str">
            <v>CMT</v>
          </cell>
          <cell r="B38" t="str">
            <v>CAMATINDI</v>
          </cell>
          <cell r="C38" t="str">
            <v>N</v>
          </cell>
        </row>
        <row r="39">
          <cell r="A39" t="str">
            <v>HSR</v>
          </cell>
          <cell r="B39" t="str">
            <v>H.SUAREZ R.</v>
          </cell>
          <cell r="C39" t="str">
            <v>N</v>
          </cell>
        </row>
        <row r="40">
          <cell r="A40" t="str">
            <v>KTR</v>
          </cell>
          <cell r="B40" t="str">
            <v>KATARI</v>
          </cell>
          <cell r="C40" t="str">
            <v>N</v>
          </cell>
        </row>
        <row r="41">
          <cell r="A41" t="str">
            <v>LCS</v>
          </cell>
          <cell r="B41" t="str">
            <v>LOS CUSIS</v>
          </cell>
          <cell r="C41" t="str">
            <v>N</v>
          </cell>
        </row>
        <row r="42">
          <cell r="A42" t="str">
            <v>MCT</v>
          </cell>
          <cell r="B42" t="str">
            <v>MONTECRISTO</v>
          </cell>
          <cell r="C42" t="str">
            <v>N</v>
          </cell>
        </row>
        <row r="43">
          <cell r="A43" t="str">
            <v>PJS</v>
          </cell>
          <cell r="B43" t="str">
            <v>PATUJUSAL</v>
          </cell>
          <cell r="C43" t="str">
            <v>N</v>
          </cell>
        </row>
        <row r="44">
          <cell r="A44" t="str">
            <v>SNQ</v>
          </cell>
          <cell r="B44" t="str">
            <v>SAN ROQUE</v>
          </cell>
          <cell r="C44" t="str">
            <v>N</v>
          </cell>
          <cell r="D44">
            <v>1872</v>
          </cell>
          <cell r="E44">
            <v>60.387096774193552</v>
          </cell>
          <cell r="F44">
            <v>2627</v>
          </cell>
          <cell r="G44">
            <v>93.821428571428569</v>
          </cell>
          <cell r="H44">
            <v>2426</v>
          </cell>
          <cell r="I44">
            <v>78.258064516129039</v>
          </cell>
          <cell r="J44">
            <v>2285</v>
          </cell>
          <cell r="K44">
            <v>76.166666666666671</v>
          </cell>
          <cell r="L44">
            <v>2618</v>
          </cell>
          <cell r="M44">
            <v>84.451612903225808</v>
          </cell>
          <cell r="N44">
            <v>2927</v>
          </cell>
          <cell r="O44">
            <v>97.566666666666663</v>
          </cell>
          <cell r="P44">
            <v>3325</v>
          </cell>
          <cell r="Q44">
            <v>107.25806451612904</v>
          </cell>
          <cell r="R44">
            <v>3548</v>
          </cell>
          <cell r="S44">
            <v>114.45161290322581</v>
          </cell>
          <cell r="T44">
            <v>3534</v>
          </cell>
          <cell r="U44">
            <v>117.8</v>
          </cell>
          <cell r="V44">
            <v>2562</v>
          </cell>
          <cell r="W44">
            <v>82.645161290322577</v>
          </cell>
          <cell r="X44">
            <v>2715</v>
          </cell>
          <cell r="Y44">
            <v>90.5</v>
          </cell>
          <cell r="AB44">
            <v>30439</v>
          </cell>
          <cell r="AC44">
            <v>91.134730538922156</v>
          </cell>
        </row>
        <row r="45">
          <cell r="A45" t="str">
            <v>SNQ</v>
          </cell>
          <cell r="B45" t="str">
            <v>PLANTA</v>
          </cell>
          <cell r="C45" t="str">
            <v>N</v>
          </cell>
          <cell r="D45">
            <v>1872</v>
          </cell>
          <cell r="E45">
            <v>60.387096774193552</v>
          </cell>
          <cell r="F45">
            <v>2627</v>
          </cell>
          <cell r="G45">
            <v>93.821428571428569</v>
          </cell>
          <cell r="H45">
            <v>2426</v>
          </cell>
          <cell r="I45">
            <v>78.258064516129039</v>
          </cell>
          <cell r="J45">
            <v>2285</v>
          </cell>
          <cell r="K45">
            <v>76.166666666666671</v>
          </cell>
          <cell r="L45">
            <v>2618</v>
          </cell>
          <cell r="M45">
            <v>84.451612903225808</v>
          </cell>
          <cell r="N45">
            <v>2927</v>
          </cell>
          <cell r="O45">
            <v>97.566666666666663</v>
          </cell>
          <cell r="P45">
            <v>3325</v>
          </cell>
          <cell r="Q45">
            <v>107.25806451612904</v>
          </cell>
          <cell r="R45">
            <v>3548</v>
          </cell>
          <cell r="S45">
            <v>114.45161290322581</v>
          </cell>
          <cell r="T45">
            <v>3534</v>
          </cell>
          <cell r="U45">
            <v>117.8</v>
          </cell>
          <cell r="V45">
            <v>2562</v>
          </cell>
          <cell r="W45">
            <v>82.645161290322577</v>
          </cell>
          <cell r="X45">
            <v>2715</v>
          </cell>
          <cell r="Y45">
            <v>90.5</v>
          </cell>
        </row>
        <row r="46">
          <cell r="A46" t="str">
            <v>VGR</v>
          </cell>
          <cell r="B46" t="str">
            <v>VUELTA GRANDE</v>
          </cell>
          <cell r="C46" t="str">
            <v>E</v>
          </cell>
          <cell r="D46">
            <v>29216</v>
          </cell>
          <cell r="E46">
            <v>942.45161290322585</v>
          </cell>
          <cell r="F46">
            <v>26323</v>
          </cell>
          <cell r="G46">
            <v>940.10714285714289</v>
          </cell>
          <cell r="H46">
            <v>26697</v>
          </cell>
          <cell r="I46">
            <v>861.19354838709683</v>
          </cell>
          <cell r="J46">
            <v>28487</v>
          </cell>
          <cell r="K46">
            <v>949.56666666666672</v>
          </cell>
          <cell r="L46">
            <v>27532</v>
          </cell>
          <cell r="M46">
            <v>888.12903225806451</v>
          </cell>
          <cell r="N46">
            <v>25446</v>
          </cell>
          <cell r="O46">
            <v>848.2</v>
          </cell>
          <cell r="P46">
            <v>26550</v>
          </cell>
          <cell r="Q46">
            <v>856.45161290322585</v>
          </cell>
          <cell r="R46">
            <v>27089</v>
          </cell>
          <cell r="S46">
            <v>873.83870967741939</v>
          </cell>
          <cell r="T46">
            <v>26412</v>
          </cell>
          <cell r="U46">
            <v>880.4</v>
          </cell>
          <cell r="V46">
            <v>27992</v>
          </cell>
          <cell r="W46">
            <v>902.9677419354839</v>
          </cell>
          <cell r="X46">
            <v>26519</v>
          </cell>
          <cell r="Y46">
            <v>883.9666666666667</v>
          </cell>
          <cell r="AB46">
            <v>298263</v>
          </cell>
          <cell r="AC46">
            <v>893.00299401197606</v>
          </cell>
        </row>
        <row r="47">
          <cell r="A47" t="str">
            <v>VGR</v>
          </cell>
          <cell r="B47" t="str">
            <v>PLANTA</v>
          </cell>
          <cell r="C47" t="str">
            <v>E</v>
          </cell>
          <cell r="D47">
            <v>29216</v>
          </cell>
          <cell r="E47">
            <v>942.45161290322585</v>
          </cell>
          <cell r="F47">
            <v>26323</v>
          </cell>
          <cell r="G47">
            <v>940.10714285714289</v>
          </cell>
          <cell r="H47">
            <v>26697</v>
          </cell>
          <cell r="I47">
            <v>861.19354838709683</v>
          </cell>
          <cell r="J47">
            <v>28487</v>
          </cell>
          <cell r="K47">
            <v>949.56666666666672</v>
          </cell>
          <cell r="L47">
            <v>27532</v>
          </cell>
          <cell r="M47">
            <v>888.12903225806451</v>
          </cell>
          <cell r="N47">
            <v>25446</v>
          </cell>
          <cell r="O47">
            <v>848.2</v>
          </cell>
          <cell r="P47">
            <v>26550</v>
          </cell>
          <cell r="Q47">
            <v>856.45161290322585</v>
          </cell>
          <cell r="R47">
            <v>27089</v>
          </cell>
          <cell r="S47">
            <v>873.83870967741939</v>
          </cell>
          <cell r="T47">
            <v>26412</v>
          </cell>
          <cell r="U47">
            <v>880.4</v>
          </cell>
          <cell r="V47">
            <v>27992</v>
          </cell>
          <cell r="W47">
            <v>902.9677419354839</v>
          </cell>
          <cell r="X47">
            <v>26519</v>
          </cell>
          <cell r="Y47">
            <v>883.9666666666667</v>
          </cell>
        </row>
        <row r="48">
          <cell r="A48" t="str">
            <v>TOTAL NUEVO</v>
          </cell>
          <cell r="D48">
            <v>1872</v>
          </cell>
          <cell r="E48">
            <v>60.387096774193552</v>
          </cell>
          <cell r="F48">
            <v>2627</v>
          </cell>
          <cell r="G48">
            <v>93.821428571428569</v>
          </cell>
          <cell r="H48">
            <v>2518.23</v>
          </cell>
          <cell r="I48">
            <v>81.233225806451614</v>
          </cell>
          <cell r="J48">
            <v>2552.59</v>
          </cell>
          <cell r="K48">
            <v>85.086333333333343</v>
          </cell>
          <cell r="L48">
            <v>2781.0044205459708</v>
          </cell>
          <cell r="M48">
            <v>89.70982001761196</v>
          </cell>
          <cell r="N48">
            <v>3321.1670079475712</v>
          </cell>
          <cell r="O48">
            <v>110.70556693158571</v>
          </cell>
          <cell r="P48">
            <v>3525.997635811696</v>
          </cell>
          <cell r="Q48">
            <v>113.74185921973213</v>
          </cell>
          <cell r="R48">
            <v>3672.9156180424088</v>
          </cell>
          <cell r="S48">
            <v>118.48114896910997</v>
          </cell>
          <cell r="T48">
            <v>6541.9063588329809</v>
          </cell>
          <cell r="U48">
            <v>218.06354529443269</v>
          </cell>
          <cell r="V48">
            <v>4576.9965655604074</v>
          </cell>
          <cell r="W48">
            <v>147.64505050194862</v>
          </cell>
          <cell r="X48">
            <v>4500.3742197492429</v>
          </cell>
          <cell r="Y48">
            <v>150.01247399164143</v>
          </cell>
          <cell r="AB48">
            <v>38490.181826490283</v>
          </cell>
          <cell r="AC48">
            <v>115.2400653487733</v>
          </cell>
        </row>
        <row r="49">
          <cell r="A49" t="str">
            <v>TOTAL EXISTENTE</v>
          </cell>
          <cell r="D49">
            <v>40395</v>
          </cell>
          <cell r="E49">
            <v>1303.0645161290322</v>
          </cell>
          <cell r="F49">
            <v>35625</v>
          </cell>
          <cell r="G49">
            <v>1272.3214285714287</v>
          </cell>
          <cell r="H49">
            <v>38053.770000000004</v>
          </cell>
          <cell r="I49">
            <v>1227.5409677419357</v>
          </cell>
          <cell r="J49">
            <v>37937.410000000003</v>
          </cell>
          <cell r="K49">
            <v>1264.5803333333336</v>
          </cell>
          <cell r="L49">
            <v>37938.995579454029</v>
          </cell>
          <cell r="M49">
            <v>1223.8385670791622</v>
          </cell>
          <cell r="N49">
            <v>35116.832992052427</v>
          </cell>
          <cell r="O49">
            <v>1170.5610997350809</v>
          </cell>
          <cell r="P49">
            <v>37201.152364188303</v>
          </cell>
          <cell r="Q49">
            <v>1200.0371730383324</v>
          </cell>
          <cell r="R49">
            <v>38140.084381957597</v>
          </cell>
          <cell r="S49">
            <v>1230.3253026437935</v>
          </cell>
          <cell r="T49">
            <v>35317.093641167019</v>
          </cell>
          <cell r="U49">
            <v>1177.2364547055672</v>
          </cell>
          <cell r="V49">
            <v>38230.003434439597</v>
          </cell>
          <cell r="W49">
            <v>1233.225917239987</v>
          </cell>
          <cell r="X49">
            <v>37743.625780250761</v>
          </cell>
          <cell r="Y49">
            <v>1258.120859341692</v>
          </cell>
          <cell r="AB49">
            <v>411698.96817350975</v>
          </cell>
          <cell r="AC49">
            <v>1232.6316412380531</v>
          </cell>
        </row>
        <row r="50">
          <cell r="A50" t="str">
            <v>TOTAL CHACO</v>
          </cell>
          <cell r="D50">
            <v>42267</v>
          </cell>
          <cell r="E50">
            <v>1363.4516129032259</v>
          </cell>
          <cell r="F50">
            <v>38252</v>
          </cell>
          <cell r="G50">
            <v>1366.1428571428571</v>
          </cell>
          <cell r="H50">
            <v>40572.000000000007</v>
          </cell>
          <cell r="I50">
            <v>1308.7741935483873</v>
          </cell>
          <cell r="J50">
            <v>40490</v>
          </cell>
          <cell r="K50">
            <v>1349.6666666666667</v>
          </cell>
          <cell r="L50">
            <v>40720</v>
          </cell>
          <cell r="M50">
            <v>1313.5483870967741</v>
          </cell>
          <cell r="N50">
            <v>38438</v>
          </cell>
          <cell r="O50">
            <v>1281.2666666666667</v>
          </cell>
          <cell r="P50">
            <v>40727.15</v>
          </cell>
          <cell r="Q50">
            <v>1313.7790322580645</v>
          </cell>
          <cell r="R50">
            <v>41813.000000000007</v>
          </cell>
          <cell r="S50">
            <v>1348.8064516129034</v>
          </cell>
          <cell r="T50">
            <v>41859</v>
          </cell>
          <cell r="U50">
            <v>1395.3</v>
          </cell>
          <cell r="V50">
            <v>42807.000000000007</v>
          </cell>
          <cell r="W50">
            <v>1380.8709677419358</v>
          </cell>
          <cell r="X50">
            <v>42244</v>
          </cell>
          <cell r="Y50">
            <v>1408.1333333333334</v>
          </cell>
          <cell r="AB50">
            <v>450189.15</v>
          </cell>
          <cell r="AC50">
            <v>1347.8717065868263</v>
          </cell>
        </row>
        <row r="51">
          <cell r="A51" t="str">
            <v xml:space="preserve">  VINTAGE PETROLEUM BOLIVIANA LTD. (SHAMROCK VENTURES)</v>
          </cell>
        </row>
        <row r="52">
          <cell r="A52" t="str">
            <v>NJL</v>
          </cell>
          <cell r="B52" t="str">
            <v>NARANJILLOS</v>
          </cell>
          <cell r="C52" t="str">
            <v>N</v>
          </cell>
        </row>
        <row r="53">
          <cell r="A53" t="str">
            <v>ÑPC</v>
          </cell>
          <cell r="B53" t="str">
            <v>ÑUPUCO</v>
          </cell>
          <cell r="C53" t="str">
            <v>N</v>
          </cell>
          <cell r="D53">
            <v>3345.34</v>
          </cell>
          <cell r="E53">
            <v>107.9141935483871</v>
          </cell>
          <cell r="F53">
            <v>3065.75</v>
          </cell>
          <cell r="G53">
            <v>109.49107142857143</v>
          </cell>
          <cell r="H53">
            <v>2980.21</v>
          </cell>
          <cell r="I53">
            <v>96.135806451612908</v>
          </cell>
          <cell r="J53">
            <v>2552.46</v>
          </cell>
          <cell r="K53">
            <v>85.082000000000008</v>
          </cell>
          <cell r="L53">
            <v>2640.51</v>
          </cell>
          <cell r="M53">
            <v>85.17774193548388</v>
          </cell>
          <cell r="N53">
            <v>3026.5408784003566</v>
          </cell>
          <cell r="O53">
            <v>100.88469594667855</v>
          </cell>
          <cell r="P53">
            <v>3119.45</v>
          </cell>
          <cell r="Q53">
            <v>100.62741935483871</v>
          </cell>
          <cell r="R53">
            <v>3389.36</v>
          </cell>
          <cell r="S53">
            <v>109.33419354838711</v>
          </cell>
          <cell r="T53">
            <v>3450.4</v>
          </cell>
          <cell r="U53">
            <v>115.01333333333334</v>
          </cell>
          <cell r="V53">
            <v>3840.7</v>
          </cell>
          <cell r="W53">
            <v>123.89354838709677</v>
          </cell>
          <cell r="X53">
            <v>2632.73</v>
          </cell>
          <cell r="Y53">
            <v>87.757666666666665</v>
          </cell>
          <cell r="AB53">
            <v>34043.450878400363</v>
          </cell>
          <cell r="AC53">
            <v>101.92649963592923</v>
          </cell>
        </row>
        <row r="54">
          <cell r="A54" t="str">
            <v>PVN</v>
          </cell>
          <cell r="B54" t="str">
            <v>PORVENIR</v>
          </cell>
          <cell r="C54" t="str">
            <v>E</v>
          </cell>
          <cell r="D54">
            <v>1059.33</v>
          </cell>
          <cell r="E54">
            <v>34.171935483870968</v>
          </cell>
          <cell r="F54">
            <v>736.4</v>
          </cell>
          <cell r="G54">
            <v>26.3</v>
          </cell>
          <cell r="H54">
            <v>654.45000000000005</v>
          </cell>
          <cell r="I54">
            <v>21.111290322580647</v>
          </cell>
          <cell r="J54">
            <v>593.72</v>
          </cell>
          <cell r="K54">
            <v>19.790666666666667</v>
          </cell>
          <cell r="L54">
            <v>662.87</v>
          </cell>
          <cell r="M54">
            <v>21.382903225806452</v>
          </cell>
          <cell r="N54">
            <v>522.93173920470542</v>
          </cell>
          <cell r="O54">
            <v>17.43105797349018</v>
          </cell>
          <cell r="P54">
            <v>772.53</v>
          </cell>
          <cell r="Q54">
            <v>24.920322580645159</v>
          </cell>
          <cell r="R54">
            <v>869.02</v>
          </cell>
          <cell r="S54">
            <v>28.03290322580645</v>
          </cell>
          <cell r="T54">
            <v>897.32</v>
          </cell>
          <cell r="U54">
            <v>29.910666666666668</v>
          </cell>
          <cell r="V54">
            <v>1161.93</v>
          </cell>
          <cell r="W54">
            <v>37.481612903225809</v>
          </cell>
          <cell r="X54">
            <v>774.31</v>
          </cell>
          <cell r="Y54">
            <v>25.810333333333332</v>
          </cell>
          <cell r="AB54">
            <v>8704.8117392047043</v>
          </cell>
          <cell r="AC54">
            <v>26.06231059642127</v>
          </cell>
        </row>
        <row r="56">
          <cell r="A56" t="str">
            <v>TOTAL VENTURES</v>
          </cell>
          <cell r="D56">
            <v>4404.67</v>
          </cell>
          <cell r="E56">
            <v>142.08612903225807</v>
          </cell>
          <cell r="F56">
            <v>3802.15</v>
          </cell>
          <cell r="G56">
            <v>135.79107142857143</v>
          </cell>
          <cell r="H56">
            <v>3634.66</v>
          </cell>
          <cell r="I56">
            <v>117.24709677419354</v>
          </cell>
          <cell r="J56">
            <v>3146.1800000000003</v>
          </cell>
          <cell r="K56">
            <v>104.87266666666667</v>
          </cell>
          <cell r="L56">
            <v>3303.38</v>
          </cell>
          <cell r="M56">
            <v>106.56064516129032</v>
          </cell>
          <cell r="N56">
            <v>3549.4726176050622</v>
          </cell>
          <cell r="O56">
            <v>118.31575392016875</v>
          </cell>
          <cell r="P56">
            <v>3891.9799999999996</v>
          </cell>
          <cell r="Q56">
            <v>125.54774193548386</v>
          </cell>
          <cell r="R56">
            <v>4258.38</v>
          </cell>
          <cell r="S56">
            <v>137.36709677419356</v>
          </cell>
          <cell r="T56">
            <v>4347.72</v>
          </cell>
          <cell r="U56">
            <v>144.92400000000001</v>
          </cell>
          <cell r="V56">
            <v>5002.63</v>
          </cell>
          <cell r="W56">
            <v>161.37516129032258</v>
          </cell>
          <cell r="X56">
            <v>3407.04</v>
          </cell>
          <cell r="Y56">
            <v>113.568</v>
          </cell>
          <cell r="AB56">
            <v>42748.262617605062</v>
          </cell>
          <cell r="AC56">
            <v>127.98881023235049</v>
          </cell>
        </row>
        <row r="57">
          <cell r="A57" t="str">
            <v xml:space="preserve">  M A X U S   B O L I V I A   I N C .</v>
          </cell>
        </row>
        <row r="58">
          <cell r="A58" t="str">
            <v>MGD</v>
          </cell>
          <cell r="B58" t="str">
            <v>MONTEAGUDO</v>
          </cell>
          <cell r="C58" t="str">
            <v>N</v>
          </cell>
          <cell r="L58">
            <v>504</v>
          </cell>
          <cell r="M58">
            <v>16.258064516129032</v>
          </cell>
          <cell r="N58">
            <v>548</v>
          </cell>
          <cell r="O58">
            <v>18.266666666666666</v>
          </cell>
          <cell r="P58">
            <v>582</v>
          </cell>
          <cell r="Q58">
            <v>18.774193548387096</v>
          </cell>
          <cell r="R58">
            <v>603</v>
          </cell>
          <cell r="S58">
            <v>19.451612903225808</v>
          </cell>
          <cell r="T58">
            <v>126</v>
          </cell>
          <cell r="U58">
            <v>4.2</v>
          </cell>
          <cell r="V58">
            <v>0</v>
          </cell>
          <cell r="W58">
            <v>0</v>
          </cell>
          <cell r="X58">
            <v>0</v>
          </cell>
          <cell r="Y58">
            <v>0</v>
          </cell>
          <cell r="AB58">
            <v>2363</v>
          </cell>
          <cell r="AC58">
            <v>7.0748502994011977</v>
          </cell>
        </row>
        <row r="59">
          <cell r="A59" t="str">
            <v>PLM</v>
          </cell>
          <cell r="B59" t="str">
            <v>PALOMA</v>
          </cell>
          <cell r="C59" t="str">
            <v>N</v>
          </cell>
          <cell r="V59">
            <v>4158</v>
          </cell>
          <cell r="W59">
            <v>134.12903225806451</v>
          </cell>
          <cell r="X59">
            <v>3698</v>
          </cell>
          <cell r="Y59">
            <v>123.26666666666667</v>
          </cell>
          <cell r="AB59">
            <v>7856</v>
          </cell>
          <cell r="AC59">
            <v>23.520958083832337</v>
          </cell>
        </row>
        <row r="60">
          <cell r="A60" t="str">
            <v>SRB</v>
          </cell>
          <cell r="B60" t="str">
            <v>SURUBI</v>
          </cell>
          <cell r="C60" t="str">
            <v>E</v>
          </cell>
        </row>
        <row r="61">
          <cell r="A61" t="str">
            <v>SRB</v>
          </cell>
          <cell r="B61" t="str">
            <v>BLOQUE BAJO</v>
          </cell>
          <cell r="C61" t="str">
            <v>N</v>
          </cell>
        </row>
        <row r="62">
          <cell r="A62" t="str">
            <v>TOTAL NUEVO</v>
          </cell>
          <cell r="L62">
            <v>504</v>
          </cell>
          <cell r="M62">
            <v>16.258064516129032</v>
          </cell>
          <cell r="N62">
            <v>548</v>
          </cell>
          <cell r="O62">
            <v>18.266666666666666</v>
          </cell>
          <cell r="P62">
            <v>582</v>
          </cell>
          <cell r="Q62">
            <v>18.774193548387096</v>
          </cell>
          <cell r="R62">
            <v>603</v>
          </cell>
          <cell r="S62">
            <v>19.451612903225808</v>
          </cell>
          <cell r="T62">
            <v>126</v>
          </cell>
          <cell r="U62">
            <v>4.2</v>
          </cell>
          <cell r="V62">
            <v>4158</v>
          </cell>
          <cell r="W62">
            <v>134.12903225806451</v>
          </cell>
          <cell r="X62">
            <v>3698</v>
          </cell>
          <cell r="Y62">
            <v>123.26666666666667</v>
          </cell>
          <cell r="AB62">
            <v>10219</v>
          </cell>
          <cell r="AC62">
            <v>30.595808383233532</v>
          </cell>
        </row>
        <row r="63">
          <cell r="A63" t="str">
            <v>TOTAL MAXUS</v>
          </cell>
          <cell r="L63">
            <v>504</v>
          </cell>
          <cell r="M63">
            <v>16.258064516129032</v>
          </cell>
          <cell r="N63">
            <v>548</v>
          </cell>
          <cell r="O63">
            <v>18.266666666666666</v>
          </cell>
          <cell r="P63">
            <v>582</v>
          </cell>
          <cell r="Q63">
            <v>18.774193548387096</v>
          </cell>
          <cell r="R63">
            <v>603</v>
          </cell>
          <cell r="S63">
            <v>19.451612903225808</v>
          </cell>
          <cell r="T63">
            <v>126</v>
          </cell>
          <cell r="U63">
            <v>4.2</v>
          </cell>
          <cell r="V63">
            <v>4158</v>
          </cell>
          <cell r="W63">
            <v>134.12903225806451</v>
          </cell>
          <cell r="X63">
            <v>3698</v>
          </cell>
          <cell r="Y63">
            <v>123.26666666666667</v>
          </cell>
          <cell r="AB63">
            <v>10219</v>
          </cell>
          <cell r="AC63">
            <v>30.595808383233532</v>
          </cell>
        </row>
        <row r="64">
          <cell r="A64" t="str">
            <v xml:space="preserve">  P E R E Z   COMPANC  S . A .</v>
          </cell>
        </row>
        <row r="65">
          <cell r="A65" t="str">
            <v>CAR</v>
          </cell>
          <cell r="B65" t="str">
            <v>CARANDA</v>
          </cell>
          <cell r="C65" t="str">
            <v>E</v>
          </cell>
          <cell r="D65">
            <v>5439.04</v>
          </cell>
          <cell r="E65">
            <v>175.45290322580644</v>
          </cell>
          <cell r="F65">
            <v>4352.0600000000004</v>
          </cell>
          <cell r="G65">
            <v>155.43071428571429</v>
          </cell>
          <cell r="H65">
            <v>3185.71</v>
          </cell>
          <cell r="I65">
            <v>102.76483870967742</v>
          </cell>
          <cell r="J65">
            <v>3570.19</v>
          </cell>
          <cell r="K65">
            <v>119.00633333333333</v>
          </cell>
          <cell r="L65">
            <v>5068.2</v>
          </cell>
          <cell r="M65">
            <v>163.49032258064514</v>
          </cell>
          <cell r="N65">
            <v>5003.57</v>
          </cell>
          <cell r="O65">
            <v>166.78566666666666</v>
          </cell>
          <cell r="P65">
            <v>5277.82</v>
          </cell>
          <cell r="Q65">
            <v>170.25225806451613</v>
          </cell>
          <cell r="R65">
            <v>5099.84</v>
          </cell>
          <cell r="S65">
            <v>164.5109677419355</v>
          </cell>
          <cell r="T65">
            <v>5034.88</v>
          </cell>
          <cell r="U65">
            <v>167.82933333333332</v>
          </cell>
          <cell r="V65">
            <v>4118.74</v>
          </cell>
          <cell r="W65">
            <v>132.86258064516127</v>
          </cell>
          <cell r="X65">
            <v>6489.01</v>
          </cell>
          <cell r="Y65">
            <v>216.30033333333333</v>
          </cell>
          <cell r="AB65">
            <v>52639.06</v>
          </cell>
          <cell r="AC65">
            <v>157.60197604790417</v>
          </cell>
        </row>
        <row r="66">
          <cell r="A66" t="str">
            <v>CLP</v>
          </cell>
          <cell r="B66" t="str">
            <v>COLPA</v>
          </cell>
          <cell r="C66" t="str">
            <v>E</v>
          </cell>
          <cell r="D66">
            <v>318.94</v>
          </cell>
          <cell r="E66">
            <v>10.288387096774194</v>
          </cell>
          <cell r="F66">
            <v>497.37</v>
          </cell>
          <cell r="G66">
            <v>17.763214285714287</v>
          </cell>
          <cell r="H66">
            <v>1016.54</v>
          </cell>
          <cell r="I66">
            <v>32.791612903225804</v>
          </cell>
          <cell r="J66">
            <v>1973.55</v>
          </cell>
          <cell r="K66">
            <v>65.784999999999997</v>
          </cell>
          <cell r="L66">
            <v>787.4</v>
          </cell>
          <cell r="M66">
            <v>25.4</v>
          </cell>
          <cell r="N66">
            <v>1258.6199999999999</v>
          </cell>
          <cell r="O66">
            <v>41.953999999999994</v>
          </cell>
          <cell r="P66">
            <v>1832.57</v>
          </cell>
          <cell r="Q66">
            <v>59.115161290322575</v>
          </cell>
          <cell r="R66">
            <v>1798.58</v>
          </cell>
          <cell r="S66">
            <v>58.018709677419352</v>
          </cell>
          <cell r="T66">
            <v>1538.96</v>
          </cell>
          <cell r="U66">
            <v>51.298666666666669</v>
          </cell>
          <cell r="V66">
            <v>1287.43</v>
          </cell>
          <cell r="W66">
            <v>41.53</v>
          </cell>
          <cell r="X66">
            <v>1376.78</v>
          </cell>
          <cell r="Y66">
            <v>45.892666666666663</v>
          </cell>
          <cell r="AB66">
            <v>13686.74</v>
          </cell>
          <cell r="AC66">
            <v>40.978263473053893</v>
          </cell>
        </row>
        <row r="67">
          <cell r="A67" t="str">
            <v>CLP</v>
          </cell>
          <cell r="B67" t="str">
            <v>PLANTA</v>
          </cell>
          <cell r="C67" t="str">
            <v>E</v>
          </cell>
          <cell r="D67">
            <v>3660</v>
          </cell>
          <cell r="E67">
            <v>118.06451612903226</v>
          </cell>
          <cell r="F67">
            <v>1711</v>
          </cell>
          <cell r="G67">
            <v>61.107142857142854</v>
          </cell>
          <cell r="H67">
            <v>2234</v>
          </cell>
          <cell r="I67">
            <v>72.064516129032256</v>
          </cell>
          <cell r="J67">
            <v>4439</v>
          </cell>
          <cell r="K67">
            <v>147.96666666666667</v>
          </cell>
          <cell r="L67">
            <v>2301</v>
          </cell>
          <cell r="M67">
            <v>74.225806451612897</v>
          </cell>
          <cell r="N67">
            <v>3546</v>
          </cell>
          <cell r="O67">
            <v>118.2</v>
          </cell>
          <cell r="P67">
            <v>5293</v>
          </cell>
          <cell r="Q67">
            <v>170.74193548387098</v>
          </cell>
          <cell r="R67">
            <v>5600</v>
          </cell>
          <cell r="S67">
            <v>180.64516129032259</v>
          </cell>
          <cell r="T67">
            <v>4897</v>
          </cell>
          <cell r="U67">
            <v>163.23333333333332</v>
          </cell>
          <cell r="V67">
            <v>3363</v>
          </cell>
          <cell r="W67">
            <v>108.48387096774194</v>
          </cell>
          <cell r="X67">
            <v>4373</v>
          </cell>
          <cell r="Y67">
            <v>145.76666666666668</v>
          </cell>
          <cell r="AC67">
            <v>0</v>
          </cell>
        </row>
        <row r="68">
          <cell r="A68" t="str">
            <v>TOTAL PEREZ</v>
          </cell>
          <cell r="D68">
            <v>5757.98</v>
          </cell>
          <cell r="E68">
            <v>185.74129032258062</v>
          </cell>
          <cell r="F68">
            <v>4849.43</v>
          </cell>
          <cell r="G68">
            <v>173.19392857142859</v>
          </cell>
          <cell r="H68">
            <v>4202.25</v>
          </cell>
          <cell r="I68">
            <v>135.55645161290323</v>
          </cell>
          <cell r="J68">
            <v>5543.74</v>
          </cell>
          <cell r="K68">
            <v>184.79133333333331</v>
          </cell>
          <cell r="L68">
            <v>5855.5999999999995</v>
          </cell>
          <cell r="M68">
            <v>188.89032258064515</v>
          </cell>
          <cell r="N68">
            <v>6262.19</v>
          </cell>
          <cell r="O68">
            <v>208.73966666666666</v>
          </cell>
          <cell r="P68">
            <v>7110.3899999999994</v>
          </cell>
          <cell r="Q68">
            <v>229.36741935483869</v>
          </cell>
          <cell r="R68">
            <v>6898.42</v>
          </cell>
          <cell r="S68">
            <v>222.52967741935484</v>
          </cell>
          <cell r="T68">
            <v>6573.84</v>
          </cell>
          <cell r="U68">
            <v>219.12800000000001</v>
          </cell>
          <cell r="V68">
            <v>5406.17</v>
          </cell>
          <cell r="W68">
            <v>174.3925806451613</v>
          </cell>
          <cell r="X68">
            <v>7865.79</v>
          </cell>
          <cell r="Y68">
            <v>262.19299999999998</v>
          </cell>
          <cell r="AB68">
            <v>66325.799999999988</v>
          </cell>
          <cell r="AC68">
            <v>198.58023952095806</v>
          </cell>
        </row>
        <row r="69">
          <cell r="A69" t="str">
            <v xml:space="preserve">   PLUSPETROL  BOLIVIA CORPORATION</v>
          </cell>
        </row>
        <row r="70">
          <cell r="A70" t="str">
            <v>BJO</v>
          </cell>
          <cell r="B70" t="str">
            <v>BERMEJO</v>
          </cell>
          <cell r="C70" t="str">
            <v>E</v>
          </cell>
        </row>
        <row r="71">
          <cell r="A71" t="str">
            <v>BJO</v>
          </cell>
          <cell r="B71" t="str">
            <v>X 44</v>
          </cell>
          <cell r="C71" t="str">
            <v>E</v>
          </cell>
          <cell r="D71">
            <v>185.9</v>
          </cell>
          <cell r="E71">
            <v>5.9967741935483874</v>
          </cell>
          <cell r="F71">
            <v>174.6</v>
          </cell>
          <cell r="G71">
            <v>6.2357142857142858</v>
          </cell>
          <cell r="H71">
            <v>193.5</v>
          </cell>
          <cell r="I71">
            <v>6.241935483870968</v>
          </cell>
          <cell r="J71">
            <v>174</v>
          </cell>
          <cell r="K71">
            <v>5.8</v>
          </cell>
          <cell r="L71">
            <v>176</v>
          </cell>
          <cell r="M71">
            <v>5.67741935483871</v>
          </cell>
          <cell r="N71">
            <v>170.3</v>
          </cell>
          <cell r="O71">
            <v>5.6766666666666667</v>
          </cell>
          <cell r="P71">
            <v>169.7</v>
          </cell>
          <cell r="Q71">
            <v>5.4741935483870963</v>
          </cell>
          <cell r="R71">
            <v>175.3</v>
          </cell>
          <cell r="S71">
            <v>5.6548387096774198</v>
          </cell>
          <cell r="T71">
            <v>166.8</v>
          </cell>
          <cell r="U71">
            <v>5.5600000000000005</v>
          </cell>
          <cell r="V71">
            <v>169</v>
          </cell>
          <cell r="W71">
            <v>5.4516129032258061</v>
          </cell>
          <cell r="X71">
            <v>166.8</v>
          </cell>
          <cell r="Y71">
            <v>5.5600000000000005</v>
          </cell>
          <cell r="AB71">
            <v>1921.8999999999999</v>
          </cell>
          <cell r="AC71">
            <v>5.7541916167664668</v>
          </cell>
        </row>
        <row r="72">
          <cell r="A72" t="str">
            <v>TOR</v>
          </cell>
          <cell r="B72" t="str">
            <v>TORO</v>
          </cell>
          <cell r="C72" t="str">
            <v>E</v>
          </cell>
        </row>
        <row r="73">
          <cell r="A73" t="str">
            <v>TOTAL PLUSPETROL</v>
          </cell>
          <cell r="D73">
            <v>185.9</v>
          </cell>
          <cell r="E73">
            <v>5.9967741935483874</v>
          </cell>
          <cell r="F73">
            <v>174.6</v>
          </cell>
          <cell r="G73">
            <v>6.2357142857142858</v>
          </cell>
          <cell r="H73">
            <v>193.5</v>
          </cell>
          <cell r="I73">
            <v>6.241935483870968</v>
          </cell>
          <cell r="J73">
            <v>174</v>
          </cell>
          <cell r="K73">
            <v>5.8</v>
          </cell>
          <cell r="L73">
            <v>176</v>
          </cell>
          <cell r="M73">
            <v>5.67741935483871</v>
          </cell>
          <cell r="N73">
            <v>170.3</v>
          </cell>
          <cell r="O73">
            <v>5.6766666666666667</v>
          </cell>
          <cell r="P73">
            <v>169.7</v>
          </cell>
          <cell r="Q73">
            <v>5.4741935483870963</v>
          </cell>
          <cell r="R73">
            <v>175.3</v>
          </cell>
          <cell r="S73">
            <v>5.6548387096774198</v>
          </cell>
          <cell r="T73">
            <v>166.8</v>
          </cell>
          <cell r="U73">
            <v>5.5600000000000005</v>
          </cell>
          <cell r="V73">
            <v>169</v>
          </cell>
          <cell r="W73">
            <v>5.4516129032258061</v>
          </cell>
          <cell r="X73">
            <v>166.8</v>
          </cell>
          <cell r="Y73">
            <v>5.5600000000000005</v>
          </cell>
          <cell r="AB73">
            <v>1921.8999999999999</v>
          </cell>
          <cell r="AC73">
            <v>5.7541916167664668</v>
          </cell>
        </row>
        <row r="74">
          <cell r="A74" t="str">
            <v xml:space="preserve">  D O N G    W O N   CORPORATION BOLIVIA</v>
          </cell>
        </row>
        <row r="75">
          <cell r="A75" t="str">
            <v>PMR</v>
          </cell>
          <cell r="B75" t="str">
            <v>PALMAR</v>
          </cell>
          <cell r="C75" t="str">
            <v>N</v>
          </cell>
        </row>
        <row r="76">
          <cell r="A76" t="str">
            <v>PMR</v>
          </cell>
          <cell r="B76" t="str">
            <v>PALMAR</v>
          </cell>
          <cell r="C76" t="str">
            <v>E</v>
          </cell>
          <cell r="N76">
            <v>98.931821024926307</v>
          </cell>
          <cell r="O76">
            <v>3.2977273674975436</v>
          </cell>
          <cell r="P76">
            <v>92.225309999999993</v>
          </cell>
          <cell r="Q76">
            <v>2.9750099999999997</v>
          </cell>
          <cell r="R76">
            <v>65.704793949854277</v>
          </cell>
          <cell r="S76">
            <v>2.1195094822533638</v>
          </cell>
          <cell r="T76">
            <v>16.891087641982288</v>
          </cell>
          <cell r="U76">
            <v>0.56303625473274299</v>
          </cell>
          <cell r="V76">
            <v>0</v>
          </cell>
          <cell r="W76">
            <v>0</v>
          </cell>
          <cell r="X76">
            <v>0</v>
          </cell>
          <cell r="Y76">
            <v>0</v>
          </cell>
          <cell r="AB76">
            <v>273.75301261676282</v>
          </cell>
          <cell r="AC76">
            <v>0.81961979825378084</v>
          </cell>
        </row>
        <row r="77">
          <cell r="A77" t="str">
            <v>TOTAL DONG WON</v>
          </cell>
          <cell r="N77">
            <v>98.931821024926307</v>
          </cell>
          <cell r="O77">
            <v>3.2977273674975436</v>
          </cell>
          <cell r="P77">
            <v>92.225309999999993</v>
          </cell>
          <cell r="Q77">
            <v>2.9750099999999997</v>
          </cell>
          <cell r="R77">
            <v>65.704793949854277</v>
          </cell>
          <cell r="S77">
            <v>2.1195094822533638</v>
          </cell>
          <cell r="T77">
            <v>16.891087641982288</v>
          </cell>
          <cell r="U77">
            <v>0.56303625473274299</v>
          </cell>
          <cell r="V77">
            <v>0</v>
          </cell>
          <cell r="W77">
            <v>0</v>
          </cell>
          <cell r="X77">
            <v>0</v>
          </cell>
          <cell r="Y77">
            <v>0</v>
          </cell>
          <cell r="AB77">
            <v>273.75301261676282</v>
          </cell>
          <cell r="AC77">
            <v>0.81961979825378084</v>
          </cell>
        </row>
        <row r="78">
          <cell r="A78" t="str">
            <v xml:space="preserve">  T E S O R O   BOLIVIA PETROLEUM Co.</v>
          </cell>
        </row>
        <row r="79">
          <cell r="A79" t="str">
            <v>EDD</v>
          </cell>
          <cell r="B79" t="str">
            <v>ESCONDIDO</v>
          </cell>
          <cell r="C79" t="str">
            <v>E</v>
          </cell>
          <cell r="D79">
            <v>2564.19</v>
          </cell>
          <cell r="E79">
            <v>82.715806451612906</v>
          </cell>
          <cell r="F79">
            <v>3060.01</v>
          </cell>
          <cell r="G79">
            <v>109.28607142857143</v>
          </cell>
          <cell r="H79">
            <v>12884.5</v>
          </cell>
          <cell r="I79">
            <v>415.62903225806451</v>
          </cell>
          <cell r="J79">
            <v>4647.97</v>
          </cell>
          <cell r="K79">
            <v>154.93233333333333</v>
          </cell>
          <cell r="L79">
            <v>5157.8599999999997</v>
          </cell>
          <cell r="M79">
            <v>166.38258064516128</v>
          </cell>
          <cell r="N79">
            <v>11681.25</v>
          </cell>
          <cell r="O79">
            <v>389.375</v>
          </cell>
          <cell r="P79">
            <v>20177.11</v>
          </cell>
          <cell r="Q79">
            <v>650.87451612903226</v>
          </cell>
          <cell r="R79">
            <v>10757.54</v>
          </cell>
          <cell r="S79">
            <v>347.01741935483875</v>
          </cell>
          <cell r="T79">
            <v>5273.64</v>
          </cell>
          <cell r="U79">
            <v>175.78800000000001</v>
          </cell>
          <cell r="V79">
            <v>4244.93</v>
          </cell>
          <cell r="W79">
            <v>136.93322580645162</v>
          </cell>
          <cell r="X79">
            <v>5304.35</v>
          </cell>
          <cell r="Y79">
            <v>176.81166666666667</v>
          </cell>
          <cell r="AB79">
            <v>85753.35</v>
          </cell>
          <cell r="AC79">
            <v>256.74655688622755</v>
          </cell>
        </row>
        <row r="80">
          <cell r="A80" t="str">
            <v>LVT</v>
          </cell>
          <cell r="B80" t="str">
            <v>LA VERTIENTE</v>
          </cell>
          <cell r="C80" t="str">
            <v>E</v>
          </cell>
          <cell r="D80">
            <v>2808.42</v>
          </cell>
          <cell r="E80">
            <v>90.594193548387096</v>
          </cell>
          <cell r="F80">
            <v>3240.36</v>
          </cell>
          <cell r="G80">
            <v>115.72714285714287</v>
          </cell>
          <cell r="H80">
            <v>1559.99</v>
          </cell>
          <cell r="I80">
            <v>50.322258064516127</v>
          </cell>
          <cell r="J80">
            <v>1628.88</v>
          </cell>
          <cell r="K80">
            <v>54.296000000000006</v>
          </cell>
          <cell r="L80">
            <v>1450.91</v>
          </cell>
          <cell r="M80">
            <v>46.803548387096775</v>
          </cell>
          <cell r="N80">
            <v>921.38</v>
          </cell>
          <cell r="O80">
            <v>30.712666666666667</v>
          </cell>
          <cell r="P80">
            <v>753.51</v>
          </cell>
          <cell r="Q80">
            <v>24.306774193548385</v>
          </cell>
          <cell r="R80">
            <v>2048.4899999999998</v>
          </cell>
          <cell r="S80">
            <v>66.080322580645159</v>
          </cell>
          <cell r="T80">
            <v>2011.71</v>
          </cell>
          <cell r="U80">
            <v>67.057000000000002</v>
          </cell>
          <cell r="V80">
            <v>1425.76</v>
          </cell>
          <cell r="W80">
            <v>45.992258064516129</v>
          </cell>
          <cell r="X80">
            <v>2471.37</v>
          </cell>
          <cell r="Y80">
            <v>82.378999999999991</v>
          </cell>
          <cell r="AB80">
            <v>20320.78</v>
          </cell>
          <cell r="AC80">
            <v>60.840658682634725</v>
          </cell>
        </row>
        <row r="81">
          <cell r="A81" t="str">
            <v>TGT</v>
          </cell>
          <cell r="B81" t="str">
            <v>TAIGUATI</v>
          </cell>
          <cell r="C81" t="str">
            <v>E</v>
          </cell>
          <cell r="D81">
            <v>581.12</v>
          </cell>
          <cell r="E81">
            <v>18.745806451612903</v>
          </cell>
          <cell r="F81">
            <v>509.46</v>
          </cell>
          <cell r="G81">
            <v>18.195</v>
          </cell>
          <cell r="H81">
            <v>555.46</v>
          </cell>
          <cell r="I81">
            <v>17.918064516129032</v>
          </cell>
          <cell r="J81">
            <v>427.48</v>
          </cell>
          <cell r="K81">
            <v>14.249333333333334</v>
          </cell>
          <cell r="L81">
            <v>576.19000000000005</v>
          </cell>
          <cell r="M81">
            <v>18.58677419354839</v>
          </cell>
          <cell r="N81">
            <v>489.23</v>
          </cell>
          <cell r="O81">
            <v>16.307666666666666</v>
          </cell>
          <cell r="P81">
            <v>493.43</v>
          </cell>
          <cell r="Q81">
            <v>15.917096774193549</v>
          </cell>
          <cell r="R81">
            <v>430.36</v>
          </cell>
          <cell r="S81">
            <v>13.882580645161291</v>
          </cell>
          <cell r="T81">
            <v>379.22</v>
          </cell>
          <cell r="U81">
            <v>12.640666666666668</v>
          </cell>
          <cell r="V81">
            <v>434</v>
          </cell>
          <cell r="W81">
            <v>14</v>
          </cell>
          <cell r="X81">
            <v>438.86</v>
          </cell>
          <cell r="Y81">
            <v>14.628666666666668</v>
          </cell>
          <cell r="AB81">
            <v>5314.8099999999995</v>
          </cell>
          <cell r="AC81">
            <v>15.912604790419159</v>
          </cell>
        </row>
        <row r="82">
          <cell r="A82" t="str">
            <v>TOTAL TESORO</v>
          </cell>
          <cell r="D82">
            <v>5953.7300000000005</v>
          </cell>
          <cell r="E82">
            <v>192.05580645161291</v>
          </cell>
          <cell r="F82">
            <v>6809.8300000000008</v>
          </cell>
          <cell r="G82">
            <v>243.20821428571432</v>
          </cell>
          <cell r="H82">
            <v>14999.95</v>
          </cell>
          <cell r="I82">
            <v>483.86935483870968</v>
          </cell>
          <cell r="J82">
            <v>6704.33</v>
          </cell>
          <cell r="K82">
            <v>223.47766666666666</v>
          </cell>
          <cell r="L82">
            <v>7184.9599999999991</v>
          </cell>
          <cell r="M82">
            <v>231.77290322580643</v>
          </cell>
          <cell r="N82">
            <v>13091.859999999999</v>
          </cell>
          <cell r="O82">
            <v>436.39533333333327</v>
          </cell>
          <cell r="P82">
            <v>21424.05</v>
          </cell>
          <cell r="Q82">
            <v>691.09838709677422</v>
          </cell>
          <cell r="R82">
            <v>13236.390000000001</v>
          </cell>
          <cell r="S82">
            <v>426.98032258064518</v>
          </cell>
          <cell r="T82">
            <v>7664.5700000000006</v>
          </cell>
          <cell r="U82">
            <v>255.48566666666667</v>
          </cell>
          <cell r="V82">
            <v>6104.6900000000005</v>
          </cell>
          <cell r="W82">
            <v>196.92548387096775</v>
          </cell>
          <cell r="X82">
            <v>8214.58</v>
          </cell>
          <cell r="Y82">
            <v>273.8193333333333</v>
          </cell>
          <cell r="AB82">
            <v>111388.94000000002</v>
          </cell>
          <cell r="AC82">
            <v>333.4998203592815</v>
          </cell>
        </row>
        <row r="83">
          <cell r="A83" t="str">
            <v xml:space="preserve">   M E N O R E S   ( Y P F B )</v>
          </cell>
        </row>
        <row r="84">
          <cell r="A84" t="str">
            <v>CBT</v>
          </cell>
          <cell r="B84" t="str">
            <v>CAMBEITI</v>
          </cell>
          <cell r="C84" t="str">
            <v>N</v>
          </cell>
        </row>
        <row r="85">
          <cell r="A85" t="str">
            <v>NJL</v>
          </cell>
          <cell r="B85" t="str">
            <v>NARANJILLOS</v>
          </cell>
          <cell r="C85" t="str">
            <v>N</v>
          </cell>
        </row>
        <row r="86">
          <cell r="A86" t="str">
            <v>TTR</v>
          </cell>
          <cell r="B86" t="str">
            <v>TATARENDA</v>
          </cell>
          <cell r="C86" t="str">
            <v>N</v>
          </cell>
        </row>
        <row r="87">
          <cell r="A87" t="str">
            <v>VMT</v>
          </cell>
          <cell r="B87" t="str">
            <v>VILLAMONTES</v>
          </cell>
          <cell r="C87" t="str">
            <v>N</v>
          </cell>
        </row>
        <row r="88">
          <cell r="A88" t="str">
            <v>TOTAL MENORES</v>
          </cell>
        </row>
        <row r="89">
          <cell r="A89" t="str">
            <v>TOTAL NUEVO</v>
          </cell>
          <cell r="D89">
            <v>6968.7698099999998</v>
          </cell>
          <cell r="E89">
            <v>224.79902612903226</v>
          </cell>
          <cell r="F89">
            <v>6894.5185099999999</v>
          </cell>
          <cell r="G89">
            <v>246.23280392857143</v>
          </cell>
          <cell r="H89">
            <v>6629.4241899999997</v>
          </cell>
          <cell r="I89">
            <v>213.85239322580645</v>
          </cell>
          <cell r="J89">
            <v>6452.6146600000002</v>
          </cell>
          <cell r="K89">
            <v>215.08715533333333</v>
          </cell>
          <cell r="L89">
            <v>7017.5002318217939</v>
          </cell>
          <cell r="M89">
            <v>226.37097522005786</v>
          </cell>
          <cell r="N89">
            <v>8015.6656663831855</v>
          </cell>
          <cell r="O89">
            <v>267.1888555461062</v>
          </cell>
          <cell r="P89">
            <v>8582.7576358116967</v>
          </cell>
          <cell r="Q89">
            <v>276.86314954231278</v>
          </cell>
          <cell r="R89">
            <v>8979.7156180424099</v>
          </cell>
          <cell r="S89">
            <v>289.66824574330354</v>
          </cell>
          <cell r="T89">
            <v>12236.346132656405</v>
          </cell>
          <cell r="U89">
            <v>407.87820442188018</v>
          </cell>
          <cell r="V89">
            <v>15209.717001467716</v>
          </cell>
          <cell r="W89">
            <v>490.6360323054102</v>
          </cell>
          <cell r="X89">
            <v>13416.816452837718</v>
          </cell>
          <cell r="Y89">
            <v>447.22721509459063</v>
          </cell>
          <cell r="AB89">
            <v>100403.84590902091</v>
          </cell>
          <cell r="AC89">
            <v>300.61031709287698</v>
          </cell>
        </row>
        <row r="90">
          <cell r="A90" t="str">
            <v>TOTAL EXISTENTE</v>
          </cell>
          <cell r="D90">
            <v>89725.264399999985</v>
          </cell>
          <cell r="E90">
            <v>2894.3633677419352</v>
          </cell>
          <cell r="F90">
            <v>80365.37629</v>
          </cell>
          <cell r="G90">
            <v>2870.1920103571429</v>
          </cell>
          <cell r="H90">
            <v>94606.420429999998</v>
          </cell>
          <cell r="I90">
            <v>3051.8200138709676</v>
          </cell>
          <cell r="J90">
            <v>84592.205720000013</v>
          </cell>
          <cell r="K90">
            <v>2819.7401906666669</v>
          </cell>
          <cell r="L90">
            <v>85426.287607225182</v>
          </cell>
          <cell r="M90">
            <v>2755.6866970072638</v>
          </cell>
          <cell r="N90">
            <v>88738.421115881603</v>
          </cell>
          <cell r="O90">
            <v>2957.9473705293867</v>
          </cell>
          <cell r="P90">
            <v>98707.835982008924</v>
          </cell>
          <cell r="Q90">
            <v>3184.1237413551266</v>
          </cell>
          <cell r="R90">
            <v>93570.175552227956</v>
          </cell>
          <cell r="S90">
            <v>3018.3927597492889</v>
          </cell>
          <cell r="T90">
            <v>81805.851874511136</v>
          </cell>
          <cell r="U90">
            <v>2726.861729150371</v>
          </cell>
          <cell r="V90">
            <v>83578.066629637251</v>
          </cell>
          <cell r="W90">
            <v>2696.0666654721695</v>
          </cell>
          <cell r="X90">
            <v>84383.778992061954</v>
          </cell>
          <cell r="Y90">
            <v>2812.7926330687319</v>
          </cell>
          <cell r="AB90">
            <v>965499.684593554</v>
          </cell>
          <cell r="AC90">
            <v>2890.7176185435746</v>
          </cell>
        </row>
        <row r="91">
          <cell r="A91" t="str">
            <v>TOTAL NACIONAL</v>
          </cell>
          <cell r="D91">
            <v>96694.034209999983</v>
          </cell>
          <cell r="E91">
            <v>3119.1623938709672</v>
          </cell>
          <cell r="F91">
            <v>87259.894799999995</v>
          </cell>
          <cell r="G91">
            <v>3116.4248142857141</v>
          </cell>
          <cell r="H91">
            <v>101235.84462</v>
          </cell>
          <cell r="I91">
            <v>3265.6724070967744</v>
          </cell>
          <cell r="J91">
            <v>91044.820380000019</v>
          </cell>
          <cell r="K91">
            <v>3034.827346</v>
          </cell>
          <cell r="L91">
            <v>92443.78783904697</v>
          </cell>
          <cell r="M91">
            <v>2982.0576722273217</v>
          </cell>
          <cell r="N91">
            <v>96754.086782264785</v>
          </cell>
          <cell r="O91">
            <v>3225.1362260754927</v>
          </cell>
          <cell r="P91">
            <v>107290.59361782062</v>
          </cell>
          <cell r="Q91">
            <v>3460.9868908974395</v>
          </cell>
          <cell r="R91">
            <v>102549.89117027036</v>
          </cell>
          <cell r="S91">
            <v>3308.0610054925924</v>
          </cell>
          <cell r="T91">
            <v>94042.198007167535</v>
          </cell>
          <cell r="U91">
            <v>3134.7399335722512</v>
          </cell>
          <cell r="V91">
            <v>98787.783631104961</v>
          </cell>
          <cell r="W91">
            <v>3186.7026977775795</v>
          </cell>
          <cell r="X91">
            <v>97800.595444899678</v>
          </cell>
          <cell r="Y91">
            <v>3260.0198481633224</v>
          </cell>
          <cell r="AB91">
            <v>1065903.530502575</v>
          </cell>
          <cell r="AC91">
            <v>3191.3279356364519</v>
          </cell>
        </row>
        <row r="92">
          <cell r="D92" t="str">
            <v>NOTA.- * VOLUMENES DE GASOLINA NATURAL CALCULADOS DEL GAS ENTREGADO A DUCTO</v>
          </cell>
        </row>
      </sheetData>
      <sheetData sheetId="26"/>
      <sheetData sheetId="27"/>
      <sheetData sheetId="28"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BM</v>
          </cell>
          <cell r="E8" t="str">
            <v>BPD</v>
          </cell>
          <cell r="F8" t="str">
            <v>BM</v>
          </cell>
          <cell r="G8" t="str">
            <v>BPD</v>
          </cell>
          <cell r="H8" t="str">
            <v>BM</v>
          </cell>
          <cell r="I8" t="str">
            <v>BPD</v>
          </cell>
          <cell r="J8" t="str">
            <v>BM</v>
          </cell>
          <cell r="K8" t="str">
            <v>BPD</v>
          </cell>
          <cell r="L8" t="str">
            <v>BM</v>
          </cell>
          <cell r="M8" t="str">
            <v>BPD</v>
          </cell>
          <cell r="N8" t="str">
            <v>BM</v>
          </cell>
          <cell r="O8" t="str">
            <v>BPD</v>
          </cell>
          <cell r="P8" t="str">
            <v>BM</v>
          </cell>
          <cell r="Q8" t="str">
            <v>BPD</v>
          </cell>
          <cell r="R8" t="str">
            <v>BM</v>
          </cell>
          <cell r="S8" t="str">
            <v>BPD</v>
          </cell>
          <cell r="T8" t="str">
            <v>BM</v>
          </cell>
          <cell r="U8" t="str">
            <v>BPD</v>
          </cell>
          <cell r="V8" t="str">
            <v>BM</v>
          </cell>
          <cell r="W8" t="str">
            <v>BD</v>
          </cell>
          <cell r="X8" t="str">
            <v>BM</v>
          </cell>
          <cell r="Y8" t="str">
            <v>BD</v>
          </cell>
          <cell r="Z8" t="str">
            <v>BM</v>
          </cell>
          <cell r="AA8" t="str">
            <v>BD</v>
          </cell>
          <cell r="AB8" t="str">
            <v>BARRILES</v>
          </cell>
          <cell r="AC8" t="str">
            <v>BPD</v>
          </cell>
        </row>
        <row r="9">
          <cell r="A9" t="str">
            <v xml:space="preserve">   A N D I N A  S . A .</v>
          </cell>
        </row>
        <row r="10">
          <cell r="A10" t="str">
            <v xml:space="preserve">BQN </v>
          </cell>
          <cell r="B10" t="str">
            <v>BOQUERON</v>
          </cell>
          <cell r="C10" t="str">
            <v>N</v>
          </cell>
          <cell r="D10">
            <v>937</v>
          </cell>
          <cell r="E10">
            <v>30.225806451612904</v>
          </cell>
          <cell r="F10">
            <v>691</v>
          </cell>
          <cell r="G10">
            <v>24.678571428571427</v>
          </cell>
          <cell r="H10">
            <v>550</v>
          </cell>
          <cell r="I10">
            <v>17.741935483870968</v>
          </cell>
          <cell r="J10">
            <v>564</v>
          </cell>
          <cell r="K10">
            <v>18.8</v>
          </cell>
          <cell r="AB10">
            <v>2742</v>
          </cell>
          <cell r="AC10">
            <v>8.2095808383233528</v>
          </cell>
        </row>
        <row r="11">
          <cell r="A11" t="str">
            <v>CAM</v>
          </cell>
          <cell r="B11" t="str">
            <v>CAMIRI</v>
          </cell>
          <cell r="C11" t="str">
            <v>N</v>
          </cell>
          <cell r="D11">
            <v>353</v>
          </cell>
          <cell r="E11">
            <v>11.387096774193548</v>
          </cell>
          <cell r="F11">
            <v>321</v>
          </cell>
          <cell r="G11">
            <v>11.464285714285714</v>
          </cell>
          <cell r="H11">
            <v>362</v>
          </cell>
          <cell r="I11">
            <v>11.67741935483871</v>
          </cell>
          <cell r="J11">
            <v>336</v>
          </cell>
          <cell r="K11">
            <v>11.2</v>
          </cell>
          <cell r="L11">
            <v>341</v>
          </cell>
          <cell r="M11">
            <v>11</v>
          </cell>
          <cell r="N11">
            <v>309</v>
          </cell>
          <cell r="O11">
            <v>10.3</v>
          </cell>
          <cell r="P11">
            <v>1113</v>
          </cell>
          <cell r="Q11">
            <v>35.903225806451616</v>
          </cell>
          <cell r="R11" t="e">
            <v>#REF!</v>
          </cell>
          <cell r="S11" t="e">
            <v>#REF!</v>
          </cell>
          <cell r="T11" t="e">
            <v>#REF!</v>
          </cell>
          <cell r="U11" t="e">
            <v>#REF!</v>
          </cell>
          <cell r="AB11" t="e">
            <v>#REF!</v>
          </cell>
          <cell r="AC11" t="e">
            <v>#REF!</v>
          </cell>
        </row>
        <row r="12">
          <cell r="A12" t="str">
            <v>CCB</v>
          </cell>
          <cell r="B12" t="str">
            <v>CASCABEL</v>
          </cell>
          <cell r="C12" t="str">
            <v>N</v>
          </cell>
          <cell r="D12">
            <v>918</v>
          </cell>
          <cell r="E12">
            <v>29.612903225806452</v>
          </cell>
          <cell r="F12">
            <v>1205</v>
          </cell>
          <cell r="G12">
            <v>43.035714285714285</v>
          </cell>
          <cell r="H12">
            <v>1400</v>
          </cell>
          <cell r="I12">
            <v>45.161290322580648</v>
          </cell>
          <cell r="J12">
            <v>1869</v>
          </cell>
          <cell r="K12">
            <v>62.3</v>
          </cell>
          <cell r="L12">
            <v>2008</v>
          </cell>
          <cell r="M12">
            <v>64.774193548387103</v>
          </cell>
          <cell r="N12">
            <v>2253</v>
          </cell>
          <cell r="O12">
            <v>75.099999999999994</v>
          </cell>
          <cell r="P12">
            <v>3688</v>
          </cell>
          <cell r="Q12">
            <v>118.96774193548387</v>
          </cell>
          <cell r="R12" t="e">
            <v>#REF!</v>
          </cell>
          <cell r="S12" t="e">
            <v>#REF!</v>
          </cell>
          <cell r="T12" t="e">
            <v>#REF!</v>
          </cell>
          <cell r="U12" t="e">
            <v>#REF!</v>
          </cell>
          <cell r="AB12" t="e">
            <v>#REF!</v>
          </cell>
          <cell r="AC12" t="e">
            <v>#REF!</v>
          </cell>
        </row>
        <row r="13">
          <cell r="A13" t="str">
            <v>CBR</v>
          </cell>
          <cell r="B13" t="str">
            <v>COBRA</v>
          </cell>
          <cell r="C13" t="str">
            <v>N</v>
          </cell>
          <cell r="D13">
            <v>99</v>
          </cell>
          <cell r="E13">
            <v>3.193548387096774</v>
          </cell>
          <cell r="F13">
            <v>94</v>
          </cell>
          <cell r="G13">
            <v>3.3571428571428572</v>
          </cell>
          <cell r="H13">
            <v>18</v>
          </cell>
          <cell r="I13">
            <v>0.58064516129032262</v>
          </cell>
          <cell r="P13">
            <v>8</v>
          </cell>
          <cell r="Q13">
            <v>0.25806451612903225</v>
          </cell>
          <cell r="AB13">
            <v>219</v>
          </cell>
          <cell r="AC13">
            <v>0.65568862275449102</v>
          </cell>
        </row>
        <row r="14">
          <cell r="A14" t="str">
            <v>GRY</v>
          </cell>
          <cell r="B14" t="str">
            <v>GUAIRUY</v>
          </cell>
          <cell r="C14" t="str">
            <v>N</v>
          </cell>
          <cell r="P14">
            <v>47</v>
          </cell>
          <cell r="Q14">
            <v>1.5161290322580645</v>
          </cell>
          <cell r="AB14">
            <v>47</v>
          </cell>
          <cell r="AC14">
            <v>0.1407185628742515</v>
          </cell>
        </row>
        <row r="15">
          <cell r="A15" t="str">
            <v>LPÑ</v>
          </cell>
          <cell r="B15" t="str">
            <v>LA PEÑA</v>
          </cell>
          <cell r="C15" t="str">
            <v>N</v>
          </cell>
          <cell r="D15">
            <v>13183</v>
          </cell>
          <cell r="E15">
            <v>425.25806451612902</v>
          </cell>
          <cell r="F15">
            <v>12963</v>
          </cell>
          <cell r="G15">
            <v>462.96428571428572</v>
          </cell>
          <cell r="H15">
            <v>12914</v>
          </cell>
          <cell r="I15">
            <v>416.58064516129031</v>
          </cell>
          <cell r="J15">
            <v>12598</v>
          </cell>
          <cell r="K15">
            <v>419.93333333333334</v>
          </cell>
          <cell r="L15">
            <v>10635</v>
          </cell>
          <cell r="M15">
            <v>343.06451612903226</v>
          </cell>
          <cell r="N15">
            <v>5070</v>
          </cell>
          <cell r="O15">
            <v>169</v>
          </cell>
          <cell r="P15">
            <v>15428</v>
          </cell>
          <cell r="Q15">
            <v>497.67741935483872</v>
          </cell>
          <cell r="R15" t="e">
            <v>#REF!</v>
          </cell>
          <cell r="S15" t="e">
            <v>#REF!</v>
          </cell>
          <cell r="T15" t="e">
            <v>#REF!</v>
          </cell>
          <cell r="U15" t="e">
            <v>#REF!</v>
          </cell>
          <cell r="AB15" t="e">
            <v>#REF!</v>
          </cell>
          <cell r="AC15" t="e">
            <v>#REF!</v>
          </cell>
        </row>
        <row r="16">
          <cell r="A16" t="str">
            <v>PTJ</v>
          </cell>
          <cell r="B16" t="str">
            <v>PATUJU</v>
          </cell>
          <cell r="C16" t="str">
            <v>N</v>
          </cell>
          <cell r="T16" t="e">
            <v>#REF!</v>
          </cell>
          <cell r="U16" t="e">
            <v>#REF!</v>
          </cell>
          <cell r="AB16" t="e">
            <v>#REF!</v>
          </cell>
          <cell r="AC16" t="e">
            <v>#REF!</v>
          </cell>
        </row>
        <row r="17">
          <cell r="A17" t="str">
            <v>RGD</v>
          </cell>
          <cell r="B17" t="str">
            <v>RIO GRANDE</v>
          </cell>
          <cell r="C17" t="str">
            <v>E</v>
          </cell>
          <cell r="D17">
            <v>27753</v>
          </cell>
          <cell r="E17">
            <v>895.25806451612902</v>
          </cell>
          <cell r="F17">
            <v>24060</v>
          </cell>
          <cell r="G17">
            <v>859.28571428571433</v>
          </cell>
          <cell r="H17">
            <v>26030.233587247592</v>
          </cell>
          <cell r="I17">
            <v>839.68495442734172</v>
          </cell>
          <cell r="J17">
            <v>26018.469443574919</v>
          </cell>
          <cell r="K17">
            <v>867.28231478583064</v>
          </cell>
          <cell r="L17">
            <v>27824</v>
          </cell>
          <cell r="M17">
            <v>897.54838709677415</v>
          </cell>
          <cell r="N17">
            <v>23013</v>
          </cell>
          <cell r="O17">
            <v>767.1</v>
          </cell>
          <cell r="P17">
            <v>22773</v>
          </cell>
          <cell r="Q17">
            <v>734.61290322580646</v>
          </cell>
          <cell r="R17" t="e">
            <v>#REF!</v>
          </cell>
          <cell r="S17" t="e">
            <v>#REF!</v>
          </cell>
          <cell r="T17" t="e">
            <v>#REF!</v>
          </cell>
          <cell r="U17" t="e">
            <v>#REF!</v>
          </cell>
          <cell r="AB17" t="e">
            <v>#REF!</v>
          </cell>
          <cell r="AC17" t="e">
            <v>#REF!</v>
          </cell>
        </row>
        <row r="18">
          <cell r="A18" t="str">
            <v>RGD</v>
          </cell>
          <cell r="B18" t="str">
            <v>RIO GRANDE</v>
          </cell>
          <cell r="C18" t="str">
            <v>N</v>
          </cell>
          <cell r="G18">
            <v>0</v>
          </cell>
          <cell r="H18">
            <v>765.76641275240763</v>
          </cell>
          <cell r="I18">
            <v>24.702142346851858</v>
          </cell>
          <cell r="J18">
            <v>1469.5305564250812</v>
          </cell>
          <cell r="K18">
            <v>48.984351880836037</v>
          </cell>
          <cell r="L18">
            <v>1688</v>
          </cell>
          <cell r="M18">
            <v>54.451612903225808</v>
          </cell>
          <cell r="N18">
            <v>4748</v>
          </cell>
          <cell r="O18">
            <v>158.26666666666668</v>
          </cell>
          <cell r="P18">
            <v>4243</v>
          </cell>
          <cell r="Q18">
            <v>136.87096774193549</v>
          </cell>
          <cell r="R18" t="e">
            <v>#REF!</v>
          </cell>
          <cell r="S18" t="e">
            <v>#REF!</v>
          </cell>
          <cell r="T18" t="e">
            <v>#REF!</v>
          </cell>
          <cell r="U18" t="e">
            <v>#REF!</v>
          </cell>
          <cell r="AB18" t="e">
            <v>#REF!</v>
          </cell>
          <cell r="AC18" t="e">
            <v>#REF!</v>
          </cell>
        </row>
        <row r="19">
          <cell r="A19" t="str">
            <v>RGD</v>
          </cell>
          <cell r="B19" t="str">
            <v>PLANTA</v>
          </cell>
          <cell r="C19" t="str">
            <v>E</v>
          </cell>
          <cell r="U19">
            <v>0</v>
          </cell>
        </row>
        <row r="20">
          <cell r="A20" t="str">
            <v>SIR</v>
          </cell>
          <cell r="B20" t="str">
            <v>SIRARI</v>
          </cell>
          <cell r="C20" t="str">
            <v>E</v>
          </cell>
          <cell r="D20">
            <v>2218</v>
          </cell>
          <cell r="E20">
            <v>71.548387096774192</v>
          </cell>
          <cell r="F20">
            <v>2085</v>
          </cell>
          <cell r="G20">
            <v>74.464285714285708</v>
          </cell>
          <cell r="H20">
            <v>2561</v>
          </cell>
          <cell r="I20">
            <v>82.612903225806448</v>
          </cell>
          <cell r="J20">
            <v>2788</v>
          </cell>
          <cell r="K20">
            <v>92.933333333333337</v>
          </cell>
          <cell r="L20">
            <v>3089</v>
          </cell>
          <cell r="M20">
            <v>99.645161290322577</v>
          </cell>
          <cell r="N20">
            <v>3110</v>
          </cell>
          <cell r="O20">
            <v>103.66666666666667</v>
          </cell>
          <cell r="P20">
            <v>3020</v>
          </cell>
          <cell r="Q20">
            <v>97.41935483870968</v>
          </cell>
          <cell r="R20" t="e">
            <v>#REF!</v>
          </cell>
          <cell r="S20" t="e">
            <v>#REF!</v>
          </cell>
          <cell r="T20" t="e">
            <v>#REF!</v>
          </cell>
          <cell r="U20" t="e">
            <v>#REF!</v>
          </cell>
          <cell r="AB20" t="e">
            <v>#REF!</v>
          </cell>
          <cell r="AC20" t="e">
            <v>#REF!</v>
          </cell>
        </row>
        <row r="21">
          <cell r="A21" t="str">
            <v>SIR</v>
          </cell>
          <cell r="B21" t="str">
            <v>SIRARI</v>
          </cell>
          <cell r="C21" t="str">
            <v>N</v>
          </cell>
        </row>
        <row r="22">
          <cell r="A22" t="str">
            <v>TDY</v>
          </cell>
          <cell r="B22" t="str">
            <v>TUNDY</v>
          </cell>
          <cell r="C22" t="str">
            <v>N</v>
          </cell>
          <cell r="D22">
            <v>1234</v>
          </cell>
          <cell r="E22">
            <v>39.806451612903224</v>
          </cell>
          <cell r="F22">
            <v>945</v>
          </cell>
          <cell r="G22">
            <v>33.75</v>
          </cell>
          <cell r="H22">
            <v>2806</v>
          </cell>
          <cell r="I22">
            <v>90.516129032258064</v>
          </cell>
          <cell r="J22">
            <v>5975</v>
          </cell>
          <cell r="K22">
            <v>199.16666666666666</v>
          </cell>
          <cell r="L22">
            <v>10366</v>
          </cell>
          <cell r="M22">
            <v>334.38709677419354</v>
          </cell>
          <cell r="N22">
            <v>11864</v>
          </cell>
          <cell r="O22">
            <v>395.46666666666664</v>
          </cell>
          <cell r="P22">
            <v>8638</v>
          </cell>
          <cell r="Q22">
            <v>278.64516129032256</v>
          </cell>
          <cell r="R22" t="e">
            <v>#REF!</v>
          </cell>
          <cell r="S22" t="e">
            <v>#REF!</v>
          </cell>
          <cell r="T22" t="e">
            <v>#REF!</v>
          </cell>
          <cell r="U22" t="e">
            <v>#REF!</v>
          </cell>
          <cell r="AB22" t="e">
            <v>#REF!</v>
          </cell>
          <cell r="AC22" t="e">
            <v>#REF!</v>
          </cell>
        </row>
        <row r="23">
          <cell r="A23" t="str">
            <v>VBR</v>
          </cell>
          <cell r="B23" t="str">
            <v>VIBORA</v>
          </cell>
          <cell r="C23" t="str">
            <v>E</v>
          </cell>
          <cell r="D23">
            <v>14134</v>
          </cell>
          <cell r="E23">
            <v>455.93548387096774</v>
          </cell>
          <cell r="F23">
            <v>11465</v>
          </cell>
          <cell r="G23">
            <v>409.46428571428572</v>
          </cell>
          <cell r="H23">
            <v>11751</v>
          </cell>
          <cell r="I23">
            <v>379.06451612903226</v>
          </cell>
          <cell r="J23">
            <v>10199</v>
          </cell>
          <cell r="K23">
            <v>339.96666666666664</v>
          </cell>
          <cell r="L23">
            <v>13936</v>
          </cell>
          <cell r="M23">
            <v>449.54838709677421</v>
          </cell>
          <cell r="N23">
            <v>12896</v>
          </cell>
          <cell r="O23">
            <v>429.86666666666667</v>
          </cell>
          <cell r="P23">
            <v>13135</v>
          </cell>
          <cell r="Q23">
            <v>423.70967741935482</v>
          </cell>
          <cell r="R23" t="e">
            <v>#REF!</v>
          </cell>
          <cell r="S23" t="e">
            <v>#REF!</v>
          </cell>
          <cell r="T23" t="e">
            <v>#REF!</v>
          </cell>
          <cell r="U23" t="e">
            <v>#REF!</v>
          </cell>
          <cell r="AB23" t="e">
            <v>#REF!</v>
          </cell>
          <cell r="AC23" t="e">
            <v>#REF!</v>
          </cell>
        </row>
        <row r="24">
          <cell r="A24" t="str">
            <v>VBR</v>
          </cell>
          <cell r="B24" t="str">
            <v>PLANTA</v>
          </cell>
          <cell r="C24" t="str">
            <v>E</v>
          </cell>
          <cell r="U24">
            <v>0</v>
          </cell>
        </row>
        <row r="25">
          <cell r="A25" t="str">
            <v>YPC</v>
          </cell>
          <cell r="B25" t="str">
            <v>YAPACANI</v>
          </cell>
          <cell r="C25" t="str">
            <v>E</v>
          </cell>
          <cell r="D25">
            <v>885</v>
          </cell>
          <cell r="E25">
            <v>28.548387096774192</v>
          </cell>
          <cell r="F25">
            <v>832</v>
          </cell>
          <cell r="G25">
            <v>29.714285714285715</v>
          </cell>
          <cell r="H25">
            <v>901</v>
          </cell>
          <cell r="I25">
            <v>29.06451612903226</v>
          </cell>
          <cell r="J25">
            <v>974</v>
          </cell>
          <cell r="K25">
            <v>32.466666666666669</v>
          </cell>
          <cell r="L25">
            <v>1556</v>
          </cell>
          <cell r="M25">
            <v>50.193548387096776</v>
          </cell>
          <cell r="N25">
            <v>8357</v>
          </cell>
          <cell r="O25">
            <v>278.56666666666666</v>
          </cell>
          <cell r="P25">
            <v>5829</v>
          </cell>
          <cell r="Q25">
            <v>188.03225806451613</v>
          </cell>
          <cell r="R25" t="e">
            <v>#REF!</v>
          </cell>
          <cell r="S25" t="e">
            <v>#REF!</v>
          </cell>
          <cell r="T25" t="e">
            <v>#REF!</v>
          </cell>
          <cell r="U25" t="e">
            <v>#REF!</v>
          </cell>
          <cell r="AB25" t="e">
            <v>#REF!</v>
          </cell>
          <cell r="AC25" t="e">
            <v>#REF!</v>
          </cell>
        </row>
        <row r="26">
          <cell r="A26" t="str">
            <v>YPC</v>
          </cell>
          <cell r="B26" t="str">
            <v>YAPACANI</v>
          </cell>
          <cell r="C26" t="str">
            <v>N</v>
          </cell>
          <cell r="U26">
            <v>0</v>
          </cell>
        </row>
        <row r="27">
          <cell r="A27" t="str">
            <v>TOTAL NUEVO</v>
          </cell>
          <cell r="D27">
            <v>16724</v>
          </cell>
          <cell r="E27">
            <v>539.48387096774195</v>
          </cell>
          <cell r="F27">
            <v>16219</v>
          </cell>
          <cell r="G27">
            <v>579.25</v>
          </cell>
          <cell r="H27">
            <v>18815.766412752408</v>
          </cell>
          <cell r="I27">
            <v>606.96020686298084</v>
          </cell>
          <cell r="J27">
            <v>22811.530556425081</v>
          </cell>
          <cell r="K27">
            <v>760.38435188083599</v>
          </cell>
          <cell r="L27">
            <v>25038</v>
          </cell>
          <cell r="M27">
            <v>807.67741935483866</v>
          </cell>
          <cell r="N27">
            <v>24244</v>
          </cell>
          <cell r="O27">
            <v>808.13333333333333</v>
          </cell>
          <cell r="P27">
            <v>33165</v>
          </cell>
          <cell r="Q27">
            <v>1069.8387096774193</v>
          </cell>
          <cell r="R27" t="e">
            <v>#REF!</v>
          </cell>
          <cell r="S27" t="e">
            <v>#REF!</v>
          </cell>
          <cell r="T27" t="e">
            <v>#REF!</v>
          </cell>
          <cell r="U27" t="e">
            <v>#REF!</v>
          </cell>
          <cell r="AB27" t="e">
            <v>#REF!</v>
          </cell>
          <cell r="AC27" t="e">
            <v>#REF!</v>
          </cell>
        </row>
        <row r="28">
          <cell r="A28" t="str">
            <v>TOTAL EXISTENTE</v>
          </cell>
          <cell r="D28">
            <v>44990</v>
          </cell>
          <cell r="E28">
            <v>1451.2903225806451</v>
          </cell>
          <cell r="F28">
            <v>38442</v>
          </cell>
          <cell r="G28">
            <v>1372.9285714285713</v>
          </cell>
          <cell r="H28">
            <v>41243.233587247596</v>
          </cell>
          <cell r="I28">
            <v>1330.4268899112128</v>
          </cell>
          <cell r="J28">
            <v>39979.469443574919</v>
          </cell>
          <cell r="K28">
            <v>1332.6489814524973</v>
          </cell>
          <cell r="L28">
            <v>46405</v>
          </cell>
          <cell r="M28">
            <v>1496.9354838709678</v>
          </cell>
          <cell r="N28">
            <v>47376</v>
          </cell>
          <cell r="O28">
            <v>1579.2</v>
          </cell>
          <cell r="P28">
            <v>44757</v>
          </cell>
          <cell r="Q28">
            <v>1443.7741935483871</v>
          </cell>
          <cell r="R28" t="e">
            <v>#REF!</v>
          </cell>
          <cell r="S28" t="e">
            <v>#REF!</v>
          </cell>
          <cell r="T28" t="e">
            <v>#REF!</v>
          </cell>
          <cell r="U28" t="e">
            <v>#REF!</v>
          </cell>
          <cell r="AB28" t="e">
            <v>#REF!</v>
          </cell>
          <cell r="AC28" t="e">
            <v>#REF!</v>
          </cell>
        </row>
        <row r="29">
          <cell r="A29" t="str">
            <v>TOTAL ANDINA</v>
          </cell>
          <cell r="D29">
            <v>61714</v>
          </cell>
          <cell r="E29">
            <v>1990.7741935483871</v>
          </cell>
          <cell r="F29">
            <v>54661</v>
          </cell>
          <cell r="G29">
            <v>1952.1785714285713</v>
          </cell>
          <cell r="H29">
            <v>60059</v>
          </cell>
          <cell r="I29">
            <v>1937.3870967741937</v>
          </cell>
          <cell r="J29">
            <v>62791</v>
          </cell>
          <cell r="K29">
            <v>2093.0333333333333</v>
          </cell>
          <cell r="L29">
            <v>71443</v>
          </cell>
          <cell r="M29">
            <v>2304.6129032258063</v>
          </cell>
          <cell r="N29">
            <v>71620</v>
          </cell>
          <cell r="O29">
            <v>2387.3333333333335</v>
          </cell>
          <cell r="P29">
            <v>77922</v>
          </cell>
          <cell r="Q29">
            <v>2513.6129032258063</v>
          </cell>
          <cell r="R29" t="e">
            <v>#REF!</v>
          </cell>
          <cell r="S29" t="e">
            <v>#REF!</v>
          </cell>
          <cell r="T29" t="e">
            <v>#REF!</v>
          </cell>
          <cell r="U29" t="e">
            <v>#REF!</v>
          </cell>
          <cell r="AB29" t="e">
            <v>#REF!</v>
          </cell>
          <cell r="AC29" t="e">
            <v>#REF!</v>
          </cell>
        </row>
        <row r="30">
          <cell r="A30" t="str">
            <v xml:space="preserve">   C H A C O   S .  A .</v>
          </cell>
        </row>
        <row r="31">
          <cell r="A31" t="str">
            <v>BBL</v>
          </cell>
          <cell r="B31" t="str">
            <v>BULO BULO</v>
          </cell>
          <cell r="C31" t="str">
            <v>N</v>
          </cell>
        </row>
        <row r="32">
          <cell r="A32" t="str">
            <v>BVT</v>
          </cell>
          <cell r="B32" t="str">
            <v>BUENA VISTA</v>
          </cell>
          <cell r="C32" t="str">
            <v>N</v>
          </cell>
          <cell r="D32">
            <v>77</v>
          </cell>
          <cell r="E32">
            <v>2.4838709677419355</v>
          </cell>
          <cell r="F32">
            <v>56</v>
          </cell>
          <cell r="G32">
            <v>2</v>
          </cell>
          <cell r="H32">
            <v>64</v>
          </cell>
          <cell r="I32">
            <v>2.064516129032258</v>
          </cell>
          <cell r="J32">
            <v>59</v>
          </cell>
          <cell r="K32">
            <v>1.9666666666666666</v>
          </cell>
          <cell r="AB32">
            <v>256</v>
          </cell>
          <cell r="AC32">
            <v>0.76646706586826352</v>
          </cell>
        </row>
        <row r="33">
          <cell r="A33" t="str">
            <v>CRC</v>
          </cell>
          <cell r="B33" t="str">
            <v>CARRASCO</v>
          </cell>
          <cell r="C33" t="str">
            <v>E</v>
          </cell>
          <cell r="D33">
            <v>12286</v>
          </cell>
          <cell r="E33">
            <v>396.32258064516128</v>
          </cell>
          <cell r="F33">
            <v>10963</v>
          </cell>
          <cell r="G33">
            <v>391.53571428571428</v>
          </cell>
          <cell r="H33">
            <v>11715</v>
          </cell>
          <cell r="I33">
            <v>377.90322580645159</v>
          </cell>
          <cell r="J33">
            <v>7758</v>
          </cell>
          <cell r="K33">
            <v>258.60000000000002</v>
          </cell>
          <cell r="L33">
            <v>5436</v>
          </cell>
          <cell r="M33">
            <v>175.35483870967741</v>
          </cell>
          <cell r="N33">
            <v>6138</v>
          </cell>
          <cell r="O33">
            <v>204.6</v>
          </cell>
          <cell r="P33">
            <v>7350</v>
          </cell>
          <cell r="Q33">
            <v>237.09677419354838</v>
          </cell>
          <cell r="R33" t="e">
            <v>#REF!</v>
          </cell>
          <cell r="S33" t="e">
            <v>#REF!</v>
          </cell>
          <cell r="T33" t="e">
            <v>#REF!</v>
          </cell>
          <cell r="U33" t="e">
            <v>#REF!</v>
          </cell>
          <cell r="AB33" t="e">
            <v>#REF!</v>
          </cell>
          <cell r="AC33" t="e">
            <v>#REF!</v>
          </cell>
        </row>
        <row r="34">
          <cell r="A34" t="str">
            <v>CRC</v>
          </cell>
          <cell r="B34" t="str">
            <v>CARRASCO-4</v>
          </cell>
          <cell r="C34" t="str">
            <v>N</v>
          </cell>
          <cell r="H34">
            <v>19</v>
          </cell>
          <cell r="I34">
            <v>0.61290322580645162</v>
          </cell>
          <cell r="J34">
            <v>3</v>
          </cell>
          <cell r="K34">
            <v>0.1</v>
          </cell>
          <cell r="L34">
            <v>55</v>
          </cell>
          <cell r="M34">
            <v>1.7741935483870968</v>
          </cell>
          <cell r="N34">
            <v>150</v>
          </cell>
          <cell r="O34">
            <v>5</v>
          </cell>
          <cell r="P34">
            <v>155</v>
          </cell>
          <cell r="Q34">
            <v>5</v>
          </cell>
          <cell r="R34" t="e">
            <v>#REF!</v>
          </cell>
          <cell r="S34" t="e">
            <v>#REF!</v>
          </cell>
          <cell r="T34" t="e">
            <v>#REF!</v>
          </cell>
          <cell r="U34" t="e">
            <v>#REF!</v>
          </cell>
          <cell r="AB34" t="e">
            <v>#REF!</v>
          </cell>
          <cell r="AC34" t="e">
            <v>#REF!</v>
          </cell>
        </row>
        <row r="35">
          <cell r="A35" t="str">
            <v>CRC</v>
          </cell>
          <cell r="B35" t="str">
            <v>PLANTA</v>
          </cell>
          <cell r="U35">
            <v>0</v>
          </cell>
        </row>
        <row r="36">
          <cell r="A36" t="str">
            <v>CMT</v>
          </cell>
          <cell r="B36" t="str">
            <v>CAMATINDI</v>
          </cell>
          <cell r="C36" t="str">
            <v>N</v>
          </cell>
          <cell r="D36">
            <v>68</v>
          </cell>
          <cell r="E36">
            <v>2.193548387096774</v>
          </cell>
          <cell r="F36">
            <v>66</v>
          </cell>
          <cell r="G36">
            <v>2.3571428571428572</v>
          </cell>
          <cell r="H36">
            <v>73</v>
          </cell>
          <cell r="I36">
            <v>2.3548387096774195</v>
          </cell>
          <cell r="J36">
            <v>65</v>
          </cell>
          <cell r="K36">
            <v>2.1666666666666665</v>
          </cell>
          <cell r="AB36">
            <v>272</v>
          </cell>
          <cell r="AC36">
            <v>0.81437125748502992</v>
          </cell>
        </row>
        <row r="37">
          <cell r="A37" t="str">
            <v>HSR</v>
          </cell>
          <cell r="B37" t="str">
            <v>H.SUAREZ R.</v>
          </cell>
          <cell r="C37" t="str">
            <v>N</v>
          </cell>
          <cell r="D37">
            <v>4131</v>
          </cell>
          <cell r="E37">
            <v>133.25806451612902</v>
          </cell>
          <cell r="F37">
            <v>3853</v>
          </cell>
          <cell r="G37">
            <v>137.60714285714286</v>
          </cell>
          <cell r="H37">
            <v>4514</v>
          </cell>
          <cell r="I37">
            <v>145.61290322580646</v>
          </cell>
          <cell r="J37">
            <v>4563</v>
          </cell>
          <cell r="K37">
            <v>152.1</v>
          </cell>
          <cell r="L37">
            <v>4606</v>
          </cell>
          <cell r="M37">
            <v>148.58064516129033</v>
          </cell>
          <cell r="N37">
            <v>4809</v>
          </cell>
          <cell r="O37">
            <v>160.30000000000001</v>
          </cell>
          <cell r="P37">
            <v>5004</v>
          </cell>
          <cell r="Q37">
            <v>161.41935483870967</v>
          </cell>
          <cell r="R37" t="e">
            <v>#REF!</v>
          </cell>
          <cell r="S37" t="e">
            <v>#REF!</v>
          </cell>
          <cell r="T37" t="e">
            <v>#REF!</v>
          </cell>
          <cell r="U37" t="e">
            <v>#REF!</v>
          </cell>
          <cell r="AB37" t="e">
            <v>#REF!</v>
          </cell>
          <cell r="AC37" t="e">
            <v>#REF!</v>
          </cell>
        </row>
        <row r="38">
          <cell r="A38" t="str">
            <v>KTR</v>
          </cell>
          <cell r="B38" t="str">
            <v>KATARI</v>
          </cell>
          <cell r="C38" t="str">
            <v>N</v>
          </cell>
          <cell r="D38">
            <v>18704</v>
          </cell>
          <cell r="E38">
            <v>603.35483870967744</v>
          </cell>
          <cell r="F38">
            <v>16674</v>
          </cell>
          <cell r="G38">
            <v>595.5</v>
          </cell>
          <cell r="H38">
            <v>18495</v>
          </cell>
          <cell r="I38">
            <v>596.61290322580646</v>
          </cell>
          <cell r="J38">
            <v>18064</v>
          </cell>
          <cell r="K38">
            <v>602.13333333333333</v>
          </cell>
          <cell r="L38">
            <v>18651</v>
          </cell>
          <cell r="M38">
            <v>601.64516129032256</v>
          </cell>
          <cell r="N38">
            <v>18067</v>
          </cell>
          <cell r="O38">
            <v>602.23333333333335</v>
          </cell>
          <cell r="P38">
            <v>18649</v>
          </cell>
          <cell r="Q38">
            <v>601.58064516129036</v>
          </cell>
          <cell r="R38" t="e">
            <v>#REF!</v>
          </cell>
          <cell r="S38" t="e">
            <v>#REF!</v>
          </cell>
          <cell r="T38" t="e">
            <v>#REF!</v>
          </cell>
          <cell r="U38" t="e">
            <v>#REF!</v>
          </cell>
          <cell r="AB38" t="e">
            <v>#REF!</v>
          </cell>
          <cell r="AC38" t="e">
            <v>#REF!</v>
          </cell>
        </row>
        <row r="39">
          <cell r="A39" t="str">
            <v>LCS</v>
          </cell>
          <cell r="B39" t="str">
            <v>LOS CUSIS</v>
          </cell>
          <cell r="C39" t="str">
            <v>N</v>
          </cell>
          <cell r="H39">
            <v>227</v>
          </cell>
          <cell r="I39">
            <v>7.32258064516129</v>
          </cell>
          <cell r="J39">
            <v>177</v>
          </cell>
          <cell r="K39">
            <v>5.9</v>
          </cell>
          <cell r="L39">
            <v>2608</v>
          </cell>
          <cell r="M39">
            <v>84.129032258064512</v>
          </cell>
          <cell r="N39">
            <v>7273</v>
          </cell>
          <cell r="O39">
            <v>242.43333333333334</v>
          </cell>
          <cell r="P39">
            <v>7112</v>
          </cell>
          <cell r="Q39">
            <v>229.41935483870967</v>
          </cell>
          <cell r="R39" t="e">
            <v>#REF!</v>
          </cell>
          <cell r="S39" t="e">
            <v>#REF!</v>
          </cell>
          <cell r="T39" t="e">
            <v>#REF!</v>
          </cell>
          <cell r="U39" t="e">
            <v>#REF!</v>
          </cell>
          <cell r="AB39" t="e">
            <v>#REF!</v>
          </cell>
          <cell r="AC39" t="e">
            <v>#REF!</v>
          </cell>
        </row>
        <row r="40">
          <cell r="A40" t="str">
            <v>MCT</v>
          </cell>
          <cell r="B40" t="str">
            <v>MONTECRISTO</v>
          </cell>
          <cell r="C40" t="str">
            <v>N</v>
          </cell>
          <cell r="L40">
            <v>3</v>
          </cell>
          <cell r="M40">
            <v>9.6774193548387094E-2</v>
          </cell>
          <cell r="T40" t="e">
            <v>#REF!</v>
          </cell>
          <cell r="U40" t="e">
            <v>#REF!</v>
          </cell>
          <cell r="AB40" t="e">
            <v>#REF!</v>
          </cell>
          <cell r="AC40" t="e">
            <v>#REF!</v>
          </cell>
        </row>
        <row r="41">
          <cell r="A41" t="str">
            <v>PJS</v>
          </cell>
          <cell r="B41" t="str">
            <v>PATUJUSAL</v>
          </cell>
          <cell r="C41" t="str">
            <v>N</v>
          </cell>
          <cell r="D41">
            <v>10724</v>
          </cell>
          <cell r="E41">
            <v>345.93548387096774</v>
          </cell>
          <cell r="F41">
            <v>9774</v>
          </cell>
          <cell r="G41">
            <v>349.07142857142856</v>
          </cell>
          <cell r="H41">
            <v>11574</v>
          </cell>
          <cell r="I41">
            <v>373.35483870967744</v>
          </cell>
          <cell r="J41">
            <v>11096</v>
          </cell>
          <cell r="K41">
            <v>369.86666666666667</v>
          </cell>
          <cell r="L41">
            <v>12225</v>
          </cell>
          <cell r="M41">
            <v>394.35483870967744</v>
          </cell>
          <cell r="N41">
            <v>12792</v>
          </cell>
          <cell r="O41">
            <v>426.4</v>
          </cell>
          <cell r="P41">
            <v>13592</v>
          </cell>
          <cell r="Q41">
            <v>438.45161290322579</v>
          </cell>
          <cell r="R41" t="e">
            <v>#REF!</v>
          </cell>
          <cell r="S41" t="e">
            <v>#REF!</v>
          </cell>
          <cell r="T41" t="e">
            <v>#REF!</v>
          </cell>
          <cell r="U41" t="e">
            <v>#REF!</v>
          </cell>
          <cell r="AB41" t="e">
            <v>#REF!</v>
          </cell>
          <cell r="AC41" t="e">
            <v>#REF!</v>
          </cell>
        </row>
        <row r="42">
          <cell r="A42" t="str">
            <v>SNQ</v>
          </cell>
          <cell r="B42" t="str">
            <v>SAN ROQUE</v>
          </cell>
          <cell r="C42" t="str">
            <v>N</v>
          </cell>
          <cell r="D42">
            <v>1251</v>
          </cell>
          <cell r="E42">
            <v>40.354838709677416</v>
          </cell>
          <cell r="F42">
            <v>1871</v>
          </cell>
          <cell r="G42">
            <v>66.821428571428569</v>
          </cell>
          <cell r="H42">
            <v>2186</v>
          </cell>
          <cell r="I42">
            <v>70.516129032258064</v>
          </cell>
          <cell r="J42">
            <v>1815</v>
          </cell>
          <cell r="K42">
            <v>60.5</v>
          </cell>
          <cell r="L42">
            <v>2088</v>
          </cell>
          <cell r="M42">
            <v>67.354838709677423</v>
          </cell>
          <cell r="N42">
            <v>2255</v>
          </cell>
          <cell r="O42">
            <v>75.166666666666671</v>
          </cell>
          <cell r="P42">
            <v>2331</v>
          </cell>
          <cell r="Q42">
            <v>75.193548387096769</v>
          </cell>
          <cell r="R42" t="e">
            <v>#REF!</v>
          </cell>
          <cell r="S42" t="e">
            <v>#REF!</v>
          </cell>
          <cell r="T42" t="e">
            <v>#REF!</v>
          </cell>
          <cell r="U42" t="e">
            <v>#REF!</v>
          </cell>
          <cell r="AB42" t="e">
            <v>#REF!</v>
          </cell>
          <cell r="AC42" t="e">
            <v>#REF!</v>
          </cell>
        </row>
        <row r="43">
          <cell r="A43" t="str">
            <v>SNQ</v>
          </cell>
          <cell r="B43" t="str">
            <v>PLANTA</v>
          </cell>
          <cell r="C43" t="str">
            <v>N</v>
          </cell>
          <cell r="U43">
            <v>0</v>
          </cell>
        </row>
        <row r="44">
          <cell r="A44" t="str">
            <v>VGR</v>
          </cell>
          <cell r="B44" t="str">
            <v>VUELTA GRANDE</v>
          </cell>
          <cell r="C44" t="str">
            <v>E</v>
          </cell>
          <cell r="D44">
            <v>1911</v>
          </cell>
          <cell r="E44">
            <v>61.645161290322584</v>
          </cell>
          <cell r="F44">
            <v>1718</v>
          </cell>
          <cell r="G44">
            <v>61.357142857142854</v>
          </cell>
          <cell r="H44">
            <v>1928</v>
          </cell>
          <cell r="I44">
            <v>62.193548387096776</v>
          </cell>
          <cell r="J44">
            <v>2018</v>
          </cell>
          <cell r="K44">
            <v>67.266666666666666</v>
          </cell>
          <cell r="L44">
            <v>2291</v>
          </cell>
          <cell r="M44">
            <v>73.903225806451616</v>
          </cell>
          <cell r="N44">
            <v>2347</v>
          </cell>
          <cell r="O44">
            <v>78.233333333333334</v>
          </cell>
          <cell r="P44">
            <v>2765</v>
          </cell>
          <cell r="Q44">
            <v>89.193548387096769</v>
          </cell>
          <cell r="R44" t="e">
            <v>#REF!</v>
          </cell>
          <cell r="S44" t="e">
            <v>#REF!</v>
          </cell>
          <cell r="T44" t="e">
            <v>#REF!</v>
          </cell>
          <cell r="U44" t="e">
            <v>#REF!</v>
          </cell>
          <cell r="AB44" t="e">
            <v>#REF!</v>
          </cell>
          <cell r="AC44" t="e">
            <v>#REF!</v>
          </cell>
        </row>
        <row r="45">
          <cell r="A45" t="str">
            <v>VGR</v>
          </cell>
          <cell r="B45" t="str">
            <v>PLANTA</v>
          </cell>
          <cell r="C45" t="str">
            <v>E</v>
          </cell>
          <cell r="U45">
            <v>0</v>
          </cell>
        </row>
        <row r="46">
          <cell r="A46" t="str">
            <v>TOTAL NUEVO</v>
          </cell>
          <cell r="D46">
            <v>34955</v>
          </cell>
          <cell r="E46">
            <v>1127.5806451612902</v>
          </cell>
          <cell r="F46">
            <v>32294</v>
          </cell>
          <cell r="G46">
            <v>1153.3571428571429</v>
          </cell>
          <cell r="H46">
            <v>37152</v>
          </cell>
          <cell r="I46">
            <v>1198.4516129032259</v>
          </cell>
          <cell r="J46">
            <v>35842</v>
          </cell>
          <cell r="K46">
            <v>1194.7333333333333</v>
          </cell>
          <cell r="L46">
            <v>40236</v>
          </cell>
          <cell r="M46">
            <v>1297.9354838709678</v>
          </cell>
          <cell r="N46">
            <v>45346</v>
          </cell>
          <cell r="O46">
            <v>1511.5333333333333</v>
          </cell>
          <cell r="P46">
            <v>46843</v>
          </cell>
          <cell r="Q46">
            <v>1511.0645161290322</v>
          </cell>
          <cell r="R46" t="e">
            <v>#REF!</v>
          </cell>
          <cell r="S46" t="e">
            <v>#REF!</v>
          </cell>
          <cell r="T46" t="e">
            <v>#REF!</v>
          </cell>
          <cell r="U46" t="e">
            <v>#REF!</v>
          </cell>
          <cell r="AB46" t="e">
            <v>#REF!</v>
          </cell>
          <cell r="AC46" t="e">
            <v>#REF!</v>
          </cell>
        </row>
        <row r="47">
          <cell r="A47" t="str">
            <v>TOTAL EXISTENTE</v>
          </cell>
          <cell r="D47">
            <v>14197</v>
          </cell>
          <cell r="E47">
            <v>457.96774193548384</v>
          </cell>
          <cell r="F47">
            <v>12681</v>
          </cell>
          <cell r="G47">
            <v>452.89285714285717</v>
          </cell>
          <cell r="H47">
            <v>13643</v>
          </cell>
          <cell r="I47">
            <v>440.09677419354841</v>
          </cell>
          <cell r="J47">
            <v>9776</v>
          </cell>
          <cell r="K47">
            <v>325.86666666666667</v>
          </cell>
          <cell r="L47">
            <v>7727</v>
          </cell>
          <cell r="M47">
            <v>249.25806451612902</v>
          </cell>
          <cell r="N47">
            <v>8485</v>
          </cell>
          <cell r="O47">
            <v>282.83333333333331</v>
          </cell>
          <cell r="P47">
            <v>10115</v>
          </cell>
          <cell r="Q47">
            <v>326.29032258064518</v>
          </cell>
          <cell r="R47" t="e">
            <v>#REF!</v>
          </cell>
          <cell r="S47" t="e">
            <v>#REF!</v>
          </cell>
          <cell r="T47" t="e">
            <v>#REF!</v>
          </cell>
          <cell r="U47" t="e">
            <v>#REF!</v>
          </cell>
          <cell r="AB47" t="e">
            <v>#REF!</v>
          </cell>
          <cell r="AC47" t="e">
            <v>#REF!</v>
          </cell>
        </row>
        <row r="48">
          <cell r="A48" t="str">
            <v>TOTAL CHACO</v>
          </cell>
          <cell r="D48">
            <v>49152</v>
          </cell>
          <cell r="E48">
            <v>1585.5483870967741</v>
          </cell>
          <cell r="F48">
            <v>44975</v>
          </cell>
          <cell r="G48">
            <v>1606.25</v>
          </cell>
          <cell r="H48">
            <v>50795</v>
          </cell>
          <cell r="I48">
            <v>1638.5483870967741</v>
          </cell>
          <cell r="J48">
            <v>45618</v>
          </cell>
          <cell r="K48">
            <v>1520.6</v>
          </cell>
          <cell r="L48">
            <v>47963</v>
          </cell>
          <cell r="M48">
            <v>1547.1935483870968</v>
          </cell>
          <cell r="N48">
            <v>53831</v>
          </cell>
          <cell r="O48">
            <v>1794.3666666666666</v>
          </cell>
          <cell r="P48">
            <v>56958</v>
          </cell>
          <cell r="Q48">
            <v>1837.3548387096773</v>
          </cell>
          <cell r="R48" t="e">
            <v>#REF!</v>
          </cell>
          <cell r="S48" t="e">
            <v>#REF!</v>
          </cell>
          <cell r="T48" t="e">
            <v>#REF!</v>
          </cell>
          <cell r="U48" t="e">
            <v>#REF!</v>
          </cell>
          <cell r="AB48" t="e">
            <v>#REF!</v>
          </cell>
          <cell r="AC48" t="e">
            <v>#REF!</v>
          </cell>
        </row>
        <row r="49">
          <cell r="A49" t="str">
            <v xml:space="preserve">  VINTAGE PETROLEUM BOLIVIANA LTD. (SHAMROCK VENTURES)</v>
          </cell>
        </row>
        <row r="50">
          <cell r="A50" t="str">
            <v>NJL</v>
          </cell>
          <cell r="B50" t="str">
            <v>NARANJILLOS</v>
          </cell>
          <cell r="C50" t="str">
            <v>N</v>
          </cell>
          <cell r="U50">
            <v>0</v>
          </cell>
        </row>
        <row r="51">
          <cell r="A51" t="str">
            <v>ÑPC</v>
          </cell>
          <cell r="B51" t="str">
            <v>ÑUPUCO</v>
          </cell>
          <cell r="C51" t="str">
            <v>N</v>
          </cell>
          <cell r="D51">
            <v>285</v>
          </cell>
          <cell r="E51">
            <v>9.193548387096774</v>
          </cell>
          <cell r="F51">
            <v>383</v>
          </cell>
          <cell r="G51">
            <v>13.678571428571429</v>
          </cell>
          <cell r="H51">
            <v>608</v>
          </cell>
          <cell r="I51">
            <v>19.612903225806452</v>
          </cell>
          <cell r="J51">
            <v>530</v>
          </cell>
          <cell r="K51">
            <v>17.666666666666668</v>
          </cell>
          <cell r="L51">
            <v>752</v>
          </cell>
          <cell r="M51">
            <v>24.258064516129032</v>
          </cell>
          <cell r="N51">
            <v>600</v>
          </cell>
          <cell r="O51">
            <v>20</v>
          </cell>
          <cell r="P51">
            <v>632</v>
          </cell>
          <cell r="Q51">
            <v>20.387096774193548</v>
          </cell>
          <cell r="R51" t="e">
            <v>#REF!</v>
          </cell>
          <cell r="S51" t="e">
            <v>#REF!</v>
          </cell>
          <cell r="T51" t="e">
            <v>#REF!</v>
          </cell>
          <cell r="U51" t="e">
            <v>#REF!</v>
          </cell>
          <cell r="AB51" t="e">
            <v>#REF!</v>
          </cell>
          <cell r="AC51" t="e">
            <v>#REF!</v>
          </cell>
        </row>
        <row r="52">
          <cell r="A52" t="str">
            <v>PVN</v>
          </cell>
          <cell r="B52" t="str">
            <v>PORVENIR</v>
          </cell>
          <cell r="C52" t="str">
            <v>E</v>
          </cell>
          <cell r="D52">
            <v>3079</v>
          </cell>
          <cell r="E52">
            <v>99.322580645161295</v>
          </cell>
          <cell r="F52">
            <v>1052</v>
          </cell>
          <cell r="G52">
            <v>37.571428571428569</v>
          </cell>
          <cell r="H52">
            <v>614</v>
          </cell>
          <cell r="I52">
            <v>19.806451612903224</v>
          </cell>
          <cell r="J52">
            <v>614</v>
          </cell>
          <cell r="K52">
            <v>20.466666666666665</v>
          </cell>
          <cell r="L52">
            <v>296</v>
          </cell>
          <cell r="M52">
            <v>9.5483870967741939</v>
          </cell>
          <cell r="N52">
            <v>400</v>
          </cell>
          <cell r="O52">
            <v>13.333333333333334</v>
          </cell>
          <cell r="P52">
            <v>909</v>
          </cell>
          <cell r="Q52">
            <v>29.322580645161292</v>
          </cell>
          <cell r="R52" t="e">
            <v>#REF!</v>
          </cell>
          <cell r="S52" t="e">
            <v>#REF!</v>
          </cell>
          <cell r="T52" t="e">
            <v>#REF!</v>
          </cell>
          <cell r="U52" t="e">
            <v>#REF!</v>
          </cell>
          <cell r="AB52" t="e">
            <v>#REF!</v>
          </cell>
          <cell r="AC52" t="e">
            <v>#REF!</v>
          </cell>
        </row>
        <row r="53">
          <cell r="U53">
            <v>0</v>
          </cell>
        </row>
        <row r="54">
          <cell r="A54" t="str">
            <v>TOTAL VENTURES</v>
          </cell>
          <cell r="D54">
            <v>3364</v>
          </cell>
          <cell r="E54">
            <v>108.51612903225806</v>
          </cell>
          <cell r="F54">
            <v>1435</v>
          </cell>
          <cell r="G54">
            <v>51.25</v>
          </cell>
          <cell r="H54">
            <v>1222</v>
          </cell>
          <cell r="I54">
            <v>39.41935483870968</v>
          </cell>
          <cell r="J54">
            <v>1144</v>
          </cell>
          <cell r="K54">
            <v>38.133333333333333</v>
          </cell>
          <cell r="L54">
            <v>1048</v>
          </cell>
          <cell r="M54">
            <v>33.806451612903224</v>
          </cell>
          <cell r="N54">
            <v>1000</v>
          </cell>
          <cell r="O54">
            <v>33.333333333333336</v>
          </cell>
          <cell r="P54">
            <v>1541</v>
          </cell>
          <cell r="Q54">
            <v>49.70967741935484</v>
          </cell>
          <cell r="R54" t="e">
            <v>#REF!</v>
          </cell>
          <cell r="S54" t="e">
            <v>#REF!</v>
          </cell>
          <cell r="T54" t="e">
            <v>#REF!</v>
          </cell>
          <cell r="U54" t="e">
            <v>#REF!</v>
          </cell>
          <cell r="AB54" t="e">
            <v>#REF!</v>
          </cell>
          <cell r="AC54" t="e">
            <v>#REF!</v>
          </cell>
        </row>
        <row r="55">
          <cell r="A55" t="str">
            <v xml:space="preserve">  M A X U S   B O L I V I A   I N C .</v>
          </cell>
        </row>
        <row r="56">
          <cell r="A56" t="str">
            <v>MGD</v>
          </cell>
          <cell r="B56" t="str">
            <v>MONTEAGUDO</v>
          </cell>
          <cell r="C56" t="str">
            <v>N</v>
          </cell>
          <cell r="D56">
            <v>8242</v>
          </cell>
          <cell r="E56">
            <v>265.87096774193549</v>
          </cell>
          <cell r="F56">
            <v>7638</v>
          </cell>
          <cell r="G56">
            <v>272.78571428571428</v>
          </cell>
          <cell r="H56">
            <v>8368</v>
          </cell>
          <cell r="I56">
            <v>269.93548387096774</v>
          </cell>
          <cell r="J56">
            <v>10025</v>
          </cell>
          <cell r="K56">
            <v>334.16666666666669</v>
          </cell>
          <cell r="L56">
            <v>9281</v>
          </cell>
          <cell r="M56">
            <v>299.38709677419354</v>
          </cell>
          <cell r="N56">
            <v>8776</v>
          </cell>
          <cell r="O56">
            <v>292.53333333333336</v>
          </cell>
          <cell r="P56">
            <v>8653</v>
          </cell>
          <cell r="Q56">
            <v>279.12903225806451</v>
          </cell>
          <cell r="R56" t="e">
            <v>#REF!</v>
          </cell>
          <cell r="S56" t="e">
            <v>#REF!</v>
          </cell>
          <cell r="T56" t="e">
            <v>#REF!</v>
          </cell>
          <cell r="U56" t="e">
            <v>#REF!</v>
          </cell>
          <cell r="AB56" t="e">
            <v>#REF!</v>
          </cell>
          <cell r="AC56" t="e">
            <v>#REF!</v>
          </cell>
        </row>
        <row r="57">
          <cell r="A57" t="str">
            <v>PLM</v>
          </cell>
          <cell r="B57" t="str">
            <v>PALOMA</v>
          </cell>
          <cell r="C57" t="str">
            <v>N</v>
          </cell>
          <cell r="D57">
            <v>2590</v>
          </cell>
          <cell r="E57">
            <v>83.548387096774192</v>
          </cell>
          <cell r="F57">
            <v>1379</v>
          </cell>
          <cell r="G57">
            <v>49.25</v>
          </cell>
          <cell r="H57">
            <v>959</v>
          </cell>
          <cell r="I57">
            <v>30.93548387096774</v>
          </cell>
          <cell r="J57">
            <v>1248</v>
          </cell>
          <cell r="K57">
            <v>41.6</v>
          </cell>
          <cell r="L57">
            <v>1702</v>
          </cell>
          <cell r="M57">
            <v>54.903225806451616</v>
          </cell>
          <cell r="N57">
            <v>2423</v>
          </cell>
          <cell r="O57">
            <v>80.766666666666666</v>
          </cell>
          <cell r="P57">
            <v>2232</v>
          </cell>
          <cell r="Q57">
            <v>72</v>
          </cell>
          <cell r="R57" t="e">
            <v>#REF!</v>
          </cell>
          <cell r="S57" t="e">
            <v>#REF!</v>
          </cell>
          <cell r="T57" t="e">
            <v>#REF!</v>
          </cell>
          <cell r="U57" t="e">
            <v>#REF!</v>
          </cell>
          <cell r="AB57" t="e">
            <v>#REF!</v>
          </cell>
          <cell r="AC57" t="e">
            <v>#REF!</v>
          </cell>
        </row>
        <row r="58">
          <cell r="A58" t="str">
            <v>SRB</v>
          </cell>
          <cell r="B58" t="str">
            <v>SURUBI</v>
          </cell>
          <cell r="C58" t="str">
            <v>E</v>
          </cell>
          <cell r="D58">
            <v>6107</v>
          </cell>
          <cell r="E58">
            <v>197</v>
          </cell>
          <cell r="F58">
            <v>6750</v>
          </cell>
          <cell r="G58">
            <v>241.07142857142858</v>
          </cell>
          <cell r="H58">
            <v>8999</v>
          </cell>
          <cell r="I58">
            <v>290.29032258064518</v>
          </cell>
          <cell r="J58">
            <v>8973</v>
          </cell>
          <cell r="K58">
            <v>299.10000000000002</v>
          </cell>
          <cell r="L58">
            <v>10171</v>
          </cell>
          <cell r="M58">
            <v>328.09677419354841</v>
          </cell>
          <cell r="N58">
            <v>9779</v>
          </cell>
          <cell r="O58">
            <v>325.96666666666664</v>
          </cell>
          <cell r="P58">
            <v>10013</v>
          </cell>
          <cell r="Q58">
            <v>323</v>
          </cell>
          <cell r="R58" t="e">
            <v>#REF!</v>
          </cell>
          <cell r="S58" t="e">
            <v>#REF!</v>
          </cell>
          <cell r="T58" t="e">
            <v>#REF!</v>
          </cell>
          <cell r="U58" t="e">
            <v>#REF!</v>
          </cell>
          <cell r="AB58" t="e">
            <v>#REF!</v>
          </cell>
          <cell r="AC58" t="e">
            <v>#REF!</v>
          </cell>
        </row>
        <row r="59">
          <cell r="A59" t="str">
            <v>SRB</v>
          </cell>
          <cell r="B59" t="str">
            <v>BLOQUE BAJO</v>
          </cell>
          <cell r="C59" t="str">
            <v>N</v>
          </cell>
          <cell r="D59">
            <v>102</v>
          </cell>
          <cell r="E59">
            <v>3.2903225806451615</v>
          </cell>
          <cell r="F59">
            <v>650</v>
          </cell>
          <cell r="G59">
            <v>23.214285714285715</v>
          </cell>
          <cell r="H59">
            <v>711</v>
          </cell>
          <cell r="I59">
            <v>22.93548387096774</v>
          </cell>
          <cell r="J59">
            <v>280</v>
          </cell>
          <cell r="K59">
            <v>9.3333333333333339</v>
          </cell>
          <cell r="L59">
            <v>407</v>
          </cell>
          <cell r="M59">
            <v>13.129032258064516</v>
          </cell>
          <cell r="N59">
            <v>324</v>
          </cell>
          <cell r="O59">
            <v>10.8</v>
          </cell>
          <cell r="P59">
            <v>341</v>
          </cell>
          <cell r="Q59">
            <v>11</v>
          </cell>
          <cell r="R59" t="e">
            <v>#REF!</v>
          </cell>
          <cell r="S59" t="e">
            <v>#REF!</v>
          </cell>
          <cell r="T59" t="e">
            <v>#REF!</v>
          </cell>
          <cell r="U59" t="e">
            <v>#REF!</v>
          </cell>
          <cell r="AB59" t="e">
            <v>#REF!</v>
          </cell>
          <cell r="AC59" t="e">
            <v>#REF!</v>
          </cell>
        </row>
        <row r="60">
          <cell r="A60" t="str">
            <v>TOTAL NUEVO</v>
          </cell>
          <cell r="D60">
            <v>10934</v>
          </cell>
          <cell r="E60">
            <v>352.70967741935482</v>
          </cell>
          <cell r="F60">
            <v>9667</v>
          </cell>
          <cell r="G60">
            <v>345.25</v>
          </cell>
          <cell r="H60">
            <v>10038</v>
          </cell>
          <cell r="I60">
            <v>323.80645161290323</v>
          </cell>
          <cell r="J60">
            <v>11553</v>
          </cell>
          <cell r="K60">
            <v>385.1</v>
          </cell>
          <cell r="L60">
            <v>11390</v>
          </cell>
          <cell r="M60">
            <v>367.41935483870969</v>
          </cell>
          <cell r="N60">
            <v>11523</v>
          </cell>
          <cell r="O60">
            <v>384.1</v>
          </cell>
          <cell r="P60">
            <v>11226</v>
          </cell>
          <cell r="Q60">
            <v>362.12903225806451</v>
          </cell>
          <cell r="R60" t="e">
            <v>#REF!</v>
          </cell>
          <cell r="S60" t="e">
            <v>#REF!</v>
          </cell>
          <cell r="T60" t="e">
            <v>#REF!</v>
          </cell>
          <cell r="U60" t="e">
            <v>#REF!</v>
          </cell>
          <cell r="AB60" t="e">
            <v>#REF!</v>
          </cell>
          <cell r="AC60" t="e">
            <v>#REF!</v>
          </cell>
        </row>
        <row r="61">
          <cell r="A61" t="str">
            <v>TOTAL MAXUS</v>
          </cell>
          <cell r="D61">
            <v>17041</v>
          </cell>
          <cell r="E61">
            <v>549.70967741935488</v>
          </cell>
          <cell r="F61">
            <v>16417</v>
          </cell>
          <cell r="G61">
            <v>586.32142857142856</v>
          </cell>
          <cell r="H61">
            <v>19037</v>
          </cell>
          <cell r="I61">
            <v>614.09677419354841</v>
          </cell>
          <cell r="J61">
            <v>20526</v>
          </cell>
          <cell r="K61">
            <v>684.2</v>
          </cell>
          <cell r="L61">
            <v>21561</v>
          </cell>
          <cell r="M61">
            <v>695.51612903225805</v>
          </cell>
          <cell r="N61">
            <v>21302</v>
          </cell>
          <cell r="O61">
            <v>710.06666666666672</v>
          </cell>
          <cell r="P61">
            <v>21239</v>
          </cell>
          <cell r="Q61">
            <v>685.12903225806451</v>
          </cell>
          <cell r="R61" t="e">
            <v>#REF!</v>
          </cell>
          <cell r="S61" t="e">
            <v>#REF!</v>
          </cell>
          <cell r="T61" t="e">
            <v>#REF!</v>
          </cell>
          <cell r="U61" t="e">
            <v>#REF!</v>
          </cell>
          <cell r="AB61" t="e">
            <v>#REF!</v>
          </cell>
          <cell r="AC61" t="e">
            <v>#REF!</v>
          </cell>
        </row>
        <row r="62">
          <cell r="A62" t="str">
            <v xml:space="preserve">  P E R E Z   COMPANC  S . A .</v>
          </cell>
        </row>
        <row r="63">
          <cell r="A63" t="str">
            <v>CAR</v>
          </cell>
          <cell r="B63" t="str">
            <v>CARANDA</v>
          </cell>
          <cell r="C63" t="str">
            <v>E</v>
          </cell>
          <cell r="D63">
            <v>2776</v>
          </cell>
          <cell r="E63">
            <v>89.548387096774192</v>
          </cell>
          <cell r="F63">
            <v>2776</v>
          </cell>
          <cell r="G63">
            <v>99.142857142857139</v>
          </cell>
          <cell r="H63">
            <v>2547</v>
          </cell>
          <cell r="I63">
            <v>82.161290322580641</v>
          </cell>
          <cell r="J63">
            <v>2257</v>
          </cell>
          <cell r="K63">
            <v>75.233333333333334</v>
          </cell>
          <cell r="L63">
            <v>2351</v>
          </cell>
          <cell r="M63">
            <v>75.838709677419359</v>
          </cell>
          <cell r="N63">
            <v>2324</v>
          </cell>
          <cell r="O63">
            <v>77.466666666666669</v>
          </cell>
          <cell r="P63">
            <v>2510</v>
          </cell>
          <cell r="Q63">
            <v>80.967741935483872</v>
          </cell>
          <cell r="R63" t="e">
            <v>#REF!</v>
          </cell>
          <cell r="S63" t="e">
            <v>#REF!</v>
          </cell>
          <cell r="T63" t="e">
            <v>#REF!</v>
          </cell>
          <cell r="U63" t="e">
            <v>#REF!</v>
          </cell>
          <cell r="AB63" t="e">
            <v>#REF!</v>
          </cell>
          <cell r="AC63" t="e">
            <v>#REF!</v>
          </cell>
        </row>
        <row r="64">
          <cell r="A64" t="str">
            <v>CLP</v>
          </cell>
          <cell r="B64" t="str">
            <v>COLPA</v>
          </cell>
          <cell r="C64" t="str">
            <v>E</v>
          </cell>
          <cell r="D64">
            <v>4154</v>
          </cell>
          <cell r="E64">
            <v>134</v>
          </cell>
          <cell r="F64">
            <v>3732</v>
          </cell>
          <cell r="G64">
            <v>133.28571428571428</v>
          </cell>
          <cell r="H64">
            <v>3949</v>
          </cell>
          <cell r="I64">
            <v>127.38709677419355</v>
          </cell>
          <cell r="J64">
            <v>3738</v>
          </cell>
          <cell r="K64">
            <v>124.6</v>
          </cell>
          <cell r="L64">
            <v>2344</v>
          </cell>
          <cell r="M64">
            <v>75.612903225806448</v>
          </cell>
          <cell r="N64">
            <v>1830</v>
          </cell>
          <cell r="O64">
            <v>61</v>
          </cell>
          <cell r="P64">
            <v>1890</v>
          </cell>
          <cell r="Q64">
            <v>60.967741935483872</v>
          </cell>
          <cell r="R64" t="e">
            <v>#REF!</v>
          </cell>
          <cell r="S64" t="e">
            <v>#REF!</v>
          </cell>
          <cell r="T64" t="e">
            <v>#REF!</v>
          </cell>
          <cell r="U64" t="e">
            <v>#REF!</v>
          </cell>
          <cell r="AB64" t="e">
            <v>#REF!</v>
          </cell>
          <cell r="AC64" t="e">
            <v>#REF!</v>
          </cell>
        </row>
        <row r="65">
          <cell r="A65" t="str">
            <v>CLP</v>
          </cell>
          <cell r="B65" t="str">
            <v>PLANTA</v>
          </cell>
          <cell r="C65" t="str">
            <v>E</v>
          </cell>
          <cell r="U65">
            <v>0</v>
          </cell>
        </row>
        <row r="66">
          <cell r="A66" t="str">
            <v>TOTAL PEREZ</v>
          </cell>
          <cell r="D66">
            <v>6930</v>
          </cell>
          <cell r="E66">
            <v>223.54838709677421</v>
          </cell>
          <cell r="F66">
            <v>6508</v>
          </cell>
          <cell r="G66">
            <v>232.42857142857142</v>
          </cell>
          <cell r="H66">
            <v>6496</v>
          </cell>
          <cell r="I66">
            <v>209.54838709677421</v>
          </cell>
          <cell r="J66">
            <v>5995</v>
          </cell>
          <cell r="K66">
            <v>199.83333333333334</v>
          </cell>
          <cell r="L66">
            <v>4695</v>
          </cell>
          <cell r="M66">
            <v>151.45161290322579</v>
          </cell>
          <cell r="N66">
            <v>4154</v>
          </cell>
          <cell r="O66">
            <v>138.46666666666667</v>
          </cell>
          <cell r="P66">
            <v>4400</v>
          </cell>
          <cell r="Q66">
            <v>141.93548387096774</v>
          </cell>
          <cell r="R66" t="e">
            <v>#REF!</v>
          </cell>
          <cell r="S66" t="e">
            <v>#REF!</v>
          </cell>
          <cell r="T66" t="e">
            <v>#REF!</v>
          </cell>
          <cell r="U66" t="e">
            <v>#REF!</v>
          </cell>
          <cell r="AB66" t="e">
            <v>#REF!</v>
          </cell>
          <cell r="AC66" t="e">
            <v>#REF!</v>
          </cell>
        </row>
        <row r="67">
          <cell r="A67" t="str">
            <v xml:space="preserve">   PLUSPETROL  BOLIVIA CORPORATION</v>
          </cell>
        </row>
        <row r="68">
          <cell r="A68" t="str">
            <v>BJO</v>
          </cell>
          <cell r="B68" t="str">
            <v>BERMEJO</v>
          </cell>
          <cell r="C68" t="str">
            <v>E</v>
          </cell>
          <cell r="D68">
            <v>15858.7</v>
          </cell>
          <cell r="E68">
            <v>511.57096774193553</v>
          </cell>
          <cell r="F68">
            <v>14388</v>
          </cell>
          <cell r="G68">
            <v>513.85714285714289</v>
          </cell>
          <cell r="H68">
            <v>15827.3</v>
          </cell>
          <cell r="I68">
            <v>510.55806451612904</v>
          </cell>
          <cell r="J68">
            <v>15224.1</v>
          </cell>
          <cell r="K68">
            <v>507.47</v>
          </cell>
          <cell r="L68">
            <v>15781.8</v>
          </cell>
          <cell r="M68">
            <v>509.09032258064514</v>
          </cell>
          <cell r="N68">
            <v>15205.6</v>
          </cell>
          <cell r="O68">
            <v>506.85333333333335</v>
          </cell>
          <cell r="P68">
            <v>15057.2</v>
          </cell>
          <cell r="Q68">
            <v>485.7161290322581</v>
          </cell>
          <cell r="R68" t="e">
            <v>#REF!</v>
          </cell>
          <cell r="S68" t="e">
            <v>#REF!</v>
          </cell>
          <cell r="T68" t="e">
            <v>#REF!</v>
          </cell>
          <cell r="U68" t="e">
            <v>#REF!</v>
          </cell>
          <cell r="AB68" t="e">
            <v>#REF!</v>
          </cell>
          <cell r="AC68" t="e">
            <v>#REF!</v>
          </cell>
        </row>
        <row r="69">
          <cell r="A69" t="str">
            <v>BJO</v>
          </cell>
          <cell r="B69" t="str">
            <v>X 44</v>
          </cell>
          <cell r="C69" t="str">
            <v>E</v>
          </cell>
          <cell r="D69">
            <v>39939</v>
          </cell>
          <cell r="E69">
            <v>1288.3548387096773</v>
          </cell>
          <cell r="F69">
            <v>35837</v>
          </cell>
          <cell r="G69">
            <v>1279.8928571428571</v>
          </cell>
          <cell r="H69">
            <v>45549</v>
          </cell>
          <cell r="I69">
            <v>1469.3225806451612</v>
          </cell>
          <cell r="J69">
            <v>44033.8</v>
          </cell>
          <cell r="K69">
            <v>1467.7933333333335</v>
          </cell>
          <cell r="L69">
            <v>45679.8</v>
          </cell>
          <cell r="M69">
            <v>1473.5419354838712</v>
          </cell>
          <cell r="N69">
            <v>43646.8</v>
          </cell>
          <cell r="O69">
            <v>1454.8933333333334</v>
          </cell>
          <cell r="P69">
            <v>46323.1</v>
          </cell>
          <cell r="Q69">
            <v>1494.2935483870967</v>
          </cell>
          <cell r="R69" t="e">
            <v>#REF!</v>
          </cell>
          <cell r="S69" t="e">
            <v>#REF!</v>
          </cell>
          <cell r="T69" t="e">
            <v>#REF!</v>
          </cell>
          <cell r="U69" t="e">
            <v>#REF!</v>
          </cell>
          <cell r="AB69" t="e">
            <v>#REF!</v>
          </cell>
          <cell r="AC69" t="e">
            <v>#REF!</v>
          </cell>
        </row>
        <row r="70">
          <cell r="A70" t="str">
            <v>TOR</v>
          </cell>
          <cell r="B70" t="str">
            <v>TORO</v>
          </cell>
          <cell r="C70" t="str">
            <v>E</v>
          </cell>
          <cell r="D70">
            <v>12401.8</v>
          </cell>
          <cell r="E70">
            <v>400.05806451612904</v>
          </cell>
          <cell r="F70">
            <v>11228</v>
          </cell>
          <cell r="G70">
            <v>401</v>
          </cell>
          <cell r="H70">
            <v>12300.9</v>
          </cell>
          <cell r="I70">
            <v>396.80322580645162</v>
          </cell>
          <cell r="J70">
            <v>11740.6</v>
          </cell>
          <cell r="K70">
            <v>391.35333333333335</v>
          </cell>
          <cell r="L70">
            <v>12202.3</v>
          </cell>
          <cell r="M70">
            <v>393.62258064516129</v>
          </cell>
          <cell r="N70">
            <v>11696</v>
          </cell>
          <cell r="O70">
            <v>389.86666666666667</v>
          </cell>
          <cell r="P70">
            <v>11863.7</v>
          </cell>
          <cell r="Q70">
            <v>382.70000000000005</v>
          </cell>
          <cell r="R70" t="e">
            <v>#REF!</v>
          </cell>
          <cell r="S70" t="e">
            <v>#REF!</v>
          </cell>
          <cell r="T70" t="e">
            <v>#REF!</v>
          </cell>
          <cell r="U70" t="e">
            <v>#REF!</v>
          </cell>
          <cell r="AB70" t="e">
            <v>#REF!</v>
          </cell>
          <cell r="AC70" t="e">
            <v>#REF!</v>
          </cell>
        </row>
        <row r="71">
          <cell r="A71" t="str">
            <v>TOTAL PLUSPETROL</v>
          </cell>
          <cell r="D71">
            <v>68199.5</v>
          </cell>
          <cell r="E71">
            <v>2199.983870967742</v>
          </cell>
          <cell r="F71">
            <v>61453</v>
          </cell>
          <cell r="G71">
            <v>2194.75</v>
          </cell>
          <cell r="H71">
            <v>73677.2</v>
          </cell>
          <cell r="I71">
            <v>2376.6838709677418</v>
          </cell>
          <cell r="J71">
            <v>70998.5</v>
          </cell>
          <cell r="K71">
            <v>2366.6166666666668</v>
          </cell>
          <cell r="L71">
            <v>73663.900000000009</v>
          </cell>
          <cell r="M71">
            <v>2376.2548387096776</v>
          </cell>
          <cell r="N71">
            <v>70548.399999999994</v>
          </cell>
          <cell r="O71">
            <v>2351.6133333333332</v>
          </cell>
          <cell r="P71">
            <v>73244</v>
          </cell>
          <cell r="Q71">
            <v>2362.7096774193546</v>
          </cell>
          <cell r="R71" t="e">
            <v>#REF!</v>
          </cell>
          <cell r="S71" t="e">
            <v>#REF!</v>
          </cell>
          <cell r="T71" t="e">
            <v>#REF!</v>
          </cell>
          <cell r="U71" t="e">
            <v>#REF!</v>
          </cell>
          <cell r="AB71" t="e">
            <v>#REF!</v>
          </cell>
          <cell r="AC71" t="e">
            <v>#REF!</v>
          </cell>
        </row>
        <row r="72">
          <cell r="A72" t="str">
            <v xml:space="preserve">  D O N G    W O N   CORPORATION BOLIVIA</v>
          </cell>
        </row>
        <row r="73">
          <cell r="A73" t="str">
            <v>PMR</v>
          </cell>
          <cell r="B73" t="str">
            <v>PALMAR</v>
          </cell>
          <cell r="C73" t="str">
            <v>N</v>
          </cell>
          <cell r="D73">
            <v>92</v>
          </cell>
          <cell r="E73">
            <v>2.967741935483871</v>
          </cell>
          <cell r="F73">
            <v>87</v>
          </cell>
          <cell r="G73">
            <v>3.1071428571428572</v>
          </cell>
          <cell r="H73">
            <v>106</v>
          </cell>
          <cell r="I73">
            <v>3.4193548387096775</v>
          </cell>
          <cell r="J73">
            <v>106</v>
          </cell>
          <cell r="K73">
            <v>3.5333333333333332</v>
          </cell>
          <cell r="L73">
            <v>170</v>
          </cell>
          <cell r="M73">
            <v>5.4838709677419351</v>
          </cell>
          <cell r="N73">
            <v>165</v>
          </cell>
          <cell r="O73">
            <v>5.5</v>
          </cell>
          <cell r="P73">
            <v>26</v>
          </cell>
          <cell r="Q73">
            <v>0.83870967741935487</v>
          </cell>
          <cell r="AB73">
            <v>752</v>
          </cell>
          <cell r="AC73">
            <v>2.2514970059880239</v>
          </cell>
        </row>
        <row r="74">
          <cell r="A74" t="str">
            <v>PMR</v>
          </cell>
          <cell r="B74" t="str">
            <v>PALMAR</v>
          </cell>
          <cell r="C74" t="str">
            <v>E</v>
          </cell>
          <cell r="N74">
            <v>2300</v>
          </cell>
          <cell r="O74">
            <v>76.666666666666671</v>
          </cell>
          <cell r="P74">
            <v>3761</v>
          </cell>
          <cell r="Q74">
            <v>121.3225806451613</v>
          </cell>
          <cell r="R74" t="e">
            <v>#REF!</v>
          </cell>
          <cell r="S74" t="e">
            <v>#REF!</v>
          </cell>
          <cell r="T74" t="e">
            <v>#REF!</v>
          </cell>
          <cell r="U74" t="e">
            <v>#REF!</v>
          </cell>
          <cell r="AB74" t="e">
            <v>#REF!</v>
          </cell>
          <cell r="AC74" t="e">
            <v>#REF!</v>
          </cell>
        </row>
        <row r="75">
          <cell r="A75" t="str">
            <v>TOTAL DONG WON</v>
          </cell>
          <cell r="D75">
            <v>92</v>
          </cell>
          <cell r="E75">
            <v>2.967741935483871</v>
          </cell>
          <cell r="F75">
            <v>87</v>
          </cell>
          <cell r="G75">
            <v>3.1071428571428572</v>
          </cell>
          <cell r="H75">
            <v>106</v>
          </cell>
          <cell r="I75">
            <v>3.4193548387096775</v>
          </cell>
          <cell r="J75">
            <v>106</v>
          </cell>
          <cell r="K75">
            <v>3.5333333333333332</v>
          </cell>
          <cell r="L75">
            <v>170</v>
          </cell>
          <cell r="M75">
            <v>5.4838709677419351</v>
          </cell>
          <cell r="N75">
            <v>2465</v>
          </cell>
          <cell r="O75">
            <v>82.166666666666671</v>
          </cell>
          <cell r="P75">
            <v>3787</v>
          </cell>
          <cell r="Q75">
            <v>122.16129032258064</v>
          </cell>
          <cell r="R75" t="e">
            <v>#REF!</v>
          </cell>
          <cell r="S75" t="e">
            <v>#REF!</v>
          </cell>
          <cell r="T75" t="e">
            <v>#REF!</v>
          </cell>
          <cell r="U75" t="e">
            <v>#REF!</v>
          </cell>
          <cell r="AB75" t="e">
            <v>#REF!</v>
          </cell>
          <cell r="AC75" t="e">
            <v>#REF!</v>
          </cell>
        </row>
        <row r="76">
          <cell r="A76" t="str">
            <v xml:space="preserve">  T E S O R O   BOLIVIA PETROLEUM Co.</v>
          </cell>
        </row>
        <row r="77">
          <cell r="A77" t="str">
            <v>EDD</v>
          </cell>
          <cell r="B77" t="str">
            <v>ESCONDIDO</v>
          </cell>
          <cell r="C77" t="str">
            <v>E</v>
          </cell>
          <cell r="D77">
            <v>268</v>
          </cell>
          <cell r="E77">
            <v>8.6451612903225801</v>
          </cell>
          <cell r="F77">
            <v>13</v>
          </cell>
          <cell r="G77">
            <v>0.4642857142857143</v>
          </cell>
          <cell r="H77">
            <v>287</v>
          </cell>
          <cell r="I77">
            <v>9.258064516129032</v>
          </cell>
          <cell r="J77">
            <v>782</v>
          </cell>
          <cell r="K77">
            <v>26.066666666666666</v>
          </cell>
          <cell r="L77">
            <v>619</v>
          </cell>
          <cell r="M77">
            <v>19.967741935483872</v>
          </cell>
          <cell r="N77">
            <v>51</v>
          </cell>
          <cell r="O77">
            <v>1.7</v>
          </cell>
          <cell r="P77">
            <v>216</v>
          </cell>
          <cell r="Q77">
            <v>6.967741935483871</v>
          </cell>
          <cell r="R77" t="e">
            <v>#REF!</v>
          </cell>
          <cell r="S77" t="e">
            <v>#REF!</v>
          </cell>
          <cell r="T77" t="e">
            <v>#REF!</v>
          </cell>
          <cell r="U77" t="e">
            <v>#REF!</v>
          </cell>
          <cell r="AB77" t="e">
            <v>#REF!</v>
          </cell>
          <cell r="AC77" t="e">
            <v>#REF!</v>
          </cell>
        </row>
        <row r="78">
          <cell r="A78" t="str">
            <v>LVT</v>
          </cell>
          <cell r="B78" t="str">
            <v>LA VERTIENTE</v>
          </cell>
          <cell r="C78" t="str">
            <v>E</v>
          </cell>
          <cell r="D78">
            <v>4131</v>
          </cell>
          <cell r="E78">
            <v>133.25806451612902</v>
          </cell>
          <cell r="F78">
            <v>4161</v>
          </cell>
          <cell r="G78">
            <v>148.60714285714286</v>
          </cell>
          <cell r="H78">
            <v>4576</v>
          </cell>
          <cell r="I78">
            <v>147.61290322580646</v>
          </cell>
          <cell r="J78">
            <v>7987</v>
          </cell>
          <cell r="K78">
            <v>266.23333333333335</v>
          </cell>
          <cell r="L78">
            <v>4527</v>
          </cell>
          <cell r="M78">
            <v>146.03225806451613</v>
          </cell>
          <cell r="N78">
            <v>4888</v>
          </cell>
          <cell r="O78">
            <v>162.93333333333334</v>
          </cell>
          <cell r="P78">
            <v>4887</v>
          </cell>
          <cell r="Q78">
            <v>157.64516129032259</v>
          </cell>
          <cell r="R78" t="e">
            <v>#REF!</v>
          </cell>
          <cell r="S78" t="e">
            <v>#REF!</v>
          </cell>
          <cell r="T78" t="e">
            <v>#REF!</v>
          </cell>
          <cell r="U78" t="e">
            <v>#REF!</v>
          </cell>
          <cell r="AB78" t="e">
            <v>#REF!</v>
          </cell>
          <cell r="AC78" t="e">
            <v>#REF!</v>
          </cell>
        </row>
        <row r="79">
          <cell r="A79" t="str">
            <v>TGT</v>
          </cell>
          <cell r="B79" t="str">
            <v>TAIGUATI</v>
          </cell>
          <cell r="C79" t="str">
            <v>E</v>
          </cell>
          <cell r="D79">
            <v>1013</v>
          </cell>
          <cell r="E79">
            <v>32.677419354838712</v>
          </cell>
          <cell r="F79">
            <v>980</v>
          </cell>
          <cell r="G79">
            <v>35</v>
          </cell>
          <cell r="H79">
            <v>1161</v>
          </cell>
          <cell r="I79">
            <v>37.451612903225808</v>
          </cell>
          <cell r="J79">
            <v>2026</v>
          </cell>
          <cell r="K79">
            <v>67.533333333333331</v>
          </cell>
          <cell r="L79">
            <v>1209</v>
          </cell>
          <cell r="M79">
            <v>39</v>
          </cell>
          <cell r="N79">
            <v>1237</v>
          </cell>
          <cell r="O79">
            <v>41.233333333333334</v>
          </cell>
          <cell r="P79">
            <v>1309</v>
          </cell>
          <cell r="Q79">
            <v>42.225806451612904</v>
          </cell>
          <cell r="R79" t="e">
            <v>#REF!</v>
          </cell>
          <cell r="S79" t="e">
            <v>#REF!</v>
          </cell>
          <cell r="T79" t="e">
            <v>#REF!</v>
          </cell>
          <cell r="U79" t="e">
            <v>#REF!</v>
          </cell>
          <cell r="AB79" t="e">
            <v>#REF!</v>
          </cell>
          <cell r="AC79" t="e">
            <v>#REF!</v>
          </cell>
        </row>
        <row r="80">
          <cell r="A80" t="str">
            <v>TOTAL TESORO</v>
          </cell>
          <cell r="D80">
            <v>5412</v>
          </cell>
          <cell r="E80">
            <v>174.58064516129033</v>
          </cell>
          <cell r="F80">
            <v>5154</v>
          </cell>
          <cell r="G80">
            <v>184.07142857142858</v>
          </cell>
          <cell r="H80">
            <v>6024</v>
          </cell>
          <cell r="I80">
            <v>194.32258064516128</v>
          </cell>
          <cell r="J80">
            <v>10795</v>
          </cell>
          <cell r="K80">
            <v>359.83333333333331</v>
          </cell>
          <cell r="L80">
            <v>6355</v>
          </cell>
          <cell r="M80">
            <v>205</v>
          </cell>
          <cell r="N80">
            <v>6176</v>
          </cell>
          <cell r="O80">
            <v>205.86666666666667</v>
          </cell>
          <cell r="P80">
            <v>6412</v>
          </cell>
          <cell r="Q80">
            <v>206.83870967741936</v>
          </cell>
          <cell r="R80" t="e">
            <v>#REF!</v>
          </cell>
          <cell r="S80" t="e">
            <v>#REF!</v>
          </cell>
          <cell r="T80" t="e">
            <v>#REF!</v>
          </cell>
          <cell r="U80" t="e">
            <v>#REF!</v>
          </cell>
          <cell r="AB80" t="e">
            <v>#REF!</v>
          </cell>
          <cell r="AC80" t="e">
            <v>#REF!</v>
          </cell>
        </row>
        <row r="81">
          <cell r="A81" t="str">
            <v xml:space="preserve">   M E N O R E S   ( Y P F B )</v>
          </cell>
        </row>
        <row r="82">
          <cell r="A82" t="str">
            <v>CBT</v>
          </cell>
          <cell r="B82" t="str">
            <v>CAMBEITI</v>
          </cell>
          <cell r="C82" t="str">
            <v>N</v>
          </cell>
          <cell r="D82">
            <v>124</v>
          </cell>
          <cell r="E82">
            <v>4</v>
          </cell>
          <cell r="F82">
            <v>112</v>
          </cell>
          <cell r="G82">
            <v>4</v>
          </cell>
          <cell r="H82">
            <v>124</v>
          </cell>
          <cell r="I82">
            <v>4</v>
          </cell>
          <cell r="J82">
            <v>120</v>
          </cell>
          <cell r="K82">
            <v>4</v>
          </cell>
          <cell r="L82">
            <v>124</v>
          </cell>
          <cell r="M82">
            <v>4</v>
          </cell>
          <cell r="N82">
            <v>120</v>
          </cell>
          <cell r="O82">
            <v>4</v>
          </cell>
          <cell r="P82">
            <v>124</v>
          </cell>
          <cell r="Q82">
            <v>4</v>
          </cell>
          <cell r="R82" t="e">
            <v>#REF!</v>
          </cell>
          <cell r="S82" t="e">
            <v>#REF!</v>
          </cell>
          <cell r="AB82" t="e">
            <v>#REF!</v>
          </cell>
          <cell r="AC82" t="e">
            <v>#REF!</v>
          </cell>
        </row>
        <row r="83">
          <cell r="A83" t="str">
            <v>NJL</v>
          </cell>
          <cell r="B83" t="str">
            <v>NARANJILLOS</v>
          </cell>
          <cell r="C83" t="str">
            <v>N</v>
          </cell>
          <cell r="D83">
            <v>0</v>
          </cell>
          <cell r="U83">
            <v>0</v>
          </cell>
        </row>
        <row r="84">
          <cell r="A84" t="str">
            <v>TTR</v>
          </cell>
          <cell r="B84" t="str">
            <v>TATARENDA</v>
          </cell>
          <cell r="C84" t="str">
            <v>N</v>
          </cell>
          <cell r="D84">
            <v>9300</v>
          </cell>
          <cell r="E84">
            <v>300</v>
          </cell>
          <cell r="F84">
            <v>8400</v>
          </cell>
          <cell r="G84">
            <v>300</v>
          </cell>
          <cell r="H84">
            <v>9300</v>
          </cell>
          <cell r="I84">
            <v>300</v>
          </cell>
          <cell r="J84">
            <v>9000</v>
          </cell>
          <cell r="K84">
            <v>300</v>
          </cell>
          <cell r="L84">
            <v>9300</v>
          </cell>
          <cell r="M84">
            <v>300</v>
          </cell>
          <cell r="N84">
            <v>9000</v>
          </cell>
          <cell r="O84">
            <v>300</v>
          </cell>
          <cell r="P84">
            <v>9300</v>
          </cell>
          <cell r="Q84">
            <v>300</v>
          </cell>
          <cell r="R84" t="e">
            <v>#REF!</v>
          </cell>
          <cell r="S84" t="e">
            <v>#REF!</v>
          </cell>
          <cell r="AB84" t="e">
            <v>#REF!</v>
          </cell>
          <cell r="AC84" t="e">
            <v>#REF!</v>
          </cell>
        </row>
        <row r="85">
          <cell r="A85" t="str">
            <v>VMT</v>
          </cell>
          <cell r="B85" t="str">
            <v>VILLAMONTES</v>
          </cell>
          <cell r="C85" t="str">
            <v>N</v>
          </cell>
          <cell r="D85">
            <v>2479</v>
          </cell>
          <cell r="E85">
            <v>79.967741935483872</v>
          </cell>
          <cell r="F85">
            <v>2049</v>
          </cell>
          <cell r="G85">
            <v>73.178571428571431</v>
          </cell>
          <cell r="H85">
            <v>2367</v>
          </cell>
          <cell r="I85">
            <v>76.354838709677423</v>
          </cell>
          <cell r="J85">
            <v>2194</v>
          </cell>
          <cell r="K85">
            <v>73.13333333333334</v>
          </cell>
          <cell r="L85">
            <v>2208</v>
          </cell>
          <cell r="M85">
            <v>71.225806451612897</v>
          </cell>
          <cell r="N85">
            <v>2199</v>
          </cell>
          <cell r="O85">
            <v>73.3</v>
          </cell>
          <cell r="P85">
            <v>631</v>
          </cell>
          <cell r="Q85">
            <v>20.35483870967742</v>
          </cell>
          <cell r="R85" t="e">
            <v>#REF!</v>
          </cell>
          <cell r="S85" t="e">
            <v>#REF!</v>
          </cell>
          <cell r="AB85" t="e">
            <v>#REF!</v>
          </cell>
          <cell r="AC85" t="e">
            <v>#REF!</v>
          </cell>
        </row>
        <row r="86">
          <cell r="A86" t="str">
            <v>TOTAL MENORES</v>
          </cell>
          <cell r="D86">
            <v>11903</v>
          </cell>
          <cell r="E86">
            <v>383.96774193548384</v>
          </cell>
          <cell r="F86">
            <v>10561</v>
          </cell>
          <cell r="G86">
            <v>377.17857142857144</v>
          </cell>
          <cell r="H86">
            <v>11791</v>
          </cell>
          <cell r="I86">
            <v>380.35483870967744</v>
          </cell>
          <cell r="J86">
            <v>11314</v>
          </cell>
          <cell r="K86">
            <v>377.13333333333333</v>
          </cell>
          <cell r="L86">
            <v>11632</v>
          </cell>
          <cell r="M86">
            <v>375.22580645161293</v>
          </cell>
          <cell r="N86">
            <v>11319</v>
          </cell>
          <cell r="O86">
            <v>377.3</v>
          </cell>
          <cell r="P86">
            <v>10055</v>
          </cell>
          <cell r="Q86">
            <v>324.35483870967744</v>
          </cell>
          <cell r="R86" t="e">
            <v>#REF!</v>
          </cell>
          <cell r="S86" t="e">
            <v>#REF!</v>
          </cell>
          <cell r="AB86" t="e">
            <v>#REF!</v>
          </cell>
          <cell r="AC86" t="e">
            <v>#REF!</v>
          </cell>
        </row>
        <row r="87">
          <cell r="A87" t="str">
            <v>TOTAL NUEVO</v>
          </cell>
          <cell r="D87">
            <v>74893</v>
          </cell>
          <cell r="E87">
            <v>2415.9032258064517</v>
          </cell>
          <cell r="F87">
            <v>69211</v>
          </cell>
          <cell r="G87">
            <v>2471.8214285714284</v>
          </cell>
          <cell r="H87">
            <v>78510.766412752404</v>
          </cell>
          <cell r="I87">
            <v>2532.6053681533035</v>
          </cell>
          <cell r="J87">
            <v>82156.530556425074</v>
          </cell>
          <cell r="K87">
            <v>2738.5510185475027</v>
          </cell>
          <cell r="L87">
            <v>89218</v>
          </cell>
          <cell r="M87">
            <v>2878</v>
          </cell>
          <cell r="N87">
            <v>93197</v>
          </cell>
          <cell r="O87">
            <v>3106.5666666666666</v>
          </cell>
          <cell r="P87">
            <v>101947</v>
          </cell>
          <cell r="Q87">
            <v>3288.6129032258068</v>
          </cell>
          <cell r="R87" t="e">
            <v>#REF!</v>
          </cell>
          <cell r="S87" t="e">
            <v>#REF!</v>
          </cell>
          <cell r="T87" t="e">
            <v>#REF!</v>
          </cell>
          <cell r="U87" t="e">
            <v>#REF!</v>
          </cell>
          <cell r="AB87" t="e">
            <v>#REF!</v>
          </cell>
          <cell r="AC87" t="e">
            <v>#REF!</v>
          </cell>
        </row>
        <row r="88">
          <cell r="A88" t="str">
            <v>TOTAL EXISTENTE</v>
          </cell>
          <cell r="D88">
            <v>148914.5</v>
          </cell>
          <cell r="E88">
            <v>4803.6935483870966</v>
          </cell>
          <cell r="F88">
            <v>132040</v>
          </cell>
          <cell r="G88">
            <v>4715.7142857142853</v>
          </cell>
          <cell r="H88">
            <v>150696.43358724759</v>
          </cell>
          <cell r="I88">
            <v>4861.1752770079866</v>
          </cell>
          <cell r="J88">
            <v>147130.96944357493</v>
          </cell>
          <cell r="K88">
            <v>4904.3656481191638</v>
          </cell>
          <cell r="L88">
            <v>149312.90000000002</v>
          </cell>
          <cell r="M88">
            <v>4816.5451612903234</v>
          </cell>
          <cell r="N88">
            <v>149218.4</v>
          </cell>
          <cell r="O88">
            <v>4973.9466666666667</v>
          </cell>
          <cell r="P88">
            <v>153611</v>
          </cell>
          <cell r="Q88">
            <v>4955.1935483870957</v>
          </cell>
          <cell r="R88" t="e">
            <v>#REF!</v>
          </cell>
          <cell r="S88" t="e">
            <v>#REF!</v>
          </cell>
          <cell r="T88" t="e">
            <v>#REF!</v>
          </cell>
          <cell r="U88" t="e">
            <v>#REF!</v>
          </cell>
          <cell r="AB88" t="e">
            <v>#REF!</v>
          </cell>
          <cell r="AC88" t="e">
            <v>#REF!</v>
          </cell>
        </row>
        <row r="89">
          <cell r="A89" t="str">
            <v>TOTAL NACIONAL</v>
          </cell>
          <cell r="D89">
            <v>223807.5</v>
          </cell>
          <cell r="E89">
            <v>7219.5967741935483</v>
          </cell>
          <cell r="F89">
            <v>201251</v>
          </cell>
          <cell r="G89">
            <v>7187.5357142857147</v>
          </cell>
          <cell r="H89">
            <v>229207.2</v>
          </cell>
          <cell r="I89">
            <v>7393.7806451612905</v>
          </cell>
          <cell r="J89">
            <v>229287.5</v>
          </cell>
          <cell r="K89">
            <v>7642.9166666666661</v>
          </cell>
          <cell r="L89">
            <v>238530.90000000002</v>
          </cell>
          <cell r="M89">
            <v>7694.5451612903234</v>
          </cell>
          <cell r="N89">
            <v>242415.4</v>
          </cell>
          <cell r="O89">
            <v>8080.5133333333333</v>
          </cell>
          <cell r="P89">
            <v>255558</v>
          </cell>
          <cell r="Q89">
            <v>8243.8064516129016</v>
          </cell>
          <cell r="R89" t="e">
            <v>#REF!</v>
          </cell>
          <cell r="S89" t="e">
            <v>#REF!</v>
          </cell>
          <cell r="T89" t="e">
            <v>#REF!</v>
          </cell>
          <cell r="U89" t="e">
            <v>#REF!</v>
          </cell>
          <cell r="AB89" t="e">
            <v>#REF!</v>
          </cell>
          <cell r="AC89" t="e">
            <v>#REF!</v>
          </cell>
        </row>
      </sheetData>
      <sheetData sheetId="29"/>
      <sheetData sheetId="30"/>
      <sheetData sheetId="31"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BM</v>
          </cell>
          <cell r="E8" t="str">
            <v>BPD</v>
          </cell>
          <cell r="F8" t="str">
            <v>BM</v>
          </cell>
          <cell r="G8" t="str">
            <v>BPD</v>
          </cell>
          <cell r="H8" t="str">
            <v>BM</v>
          </cell>
          <cell r="I8" t="str">
            <v>BPD</v>
          </cell>
          <cell r="J8" t="str">
            <v>BM</v>
          </cell>
          <cell r="K8" t="str">
            <v>BPD</v>
          </cell>
          <cell r="L8" t="str">
            <v>BM</v>
          </cell>
          <cell r="M8" t="str">
            <v>BPD</v>
          </cell>
          <cell r="N8" t="str">
            <v>BM</v>
          </cell>
          <cell r="O8" t="str">
            <v>BPD</v>
          </cell>
          <cell r="P8" t="str">
            <v>BM</v>
          </cell>
          <cell r="Q8" t="str">
            <v>BPD</v>
          </cell>
          <cell r="R8" t="str">
            <v>BM</v>
          </cell>
          <cell r="S8" t="str">
            <v>BPD</v>
          </cell>
          <cell r="T8" t="str">
            <v>BM</v>
          </cell>
          <cell r="U8" t="str">
            <v>BPD</v>
          </cell>
          <cell r="V8" t="str">
            <v>BM</v>
          </cell>
          <cell r="W8" t="str">
            <v>BD</v>
          </cell>
          <cell r="X8" t="str">
            <v>BM</v>
          </cell>
          <cell r="Y8" t="str">
            <v>BD</v>
          </cell>
          <cell r="Z8" t="str">
            <v>BM</v>
          </cell>
          <cell r="AA8" t="str">
            <v>BD</v>
          </cell>
          <cell r="AB8" t="str">
            <v>BARRILES</v>
          </cell>
          <cell r="AC8" t="str">
            <v>BPD</v>
          </cell>
        </row>
        <row r="9">
          <cell r="A9" t="str">
            <v xml:space="preserve">   A N D I N A  S . A .</v>
          </cell>
        </row>
        <row r="10">
          <cell r="A10" t="str">
            <v xml:space="preserve">BQN </v>
          </cell>
          <cell r="B10" t="str">
            <v>BOQUERON</v>
          </cell>
          <cell r="C10" t="str">
            <v>N</v>
          </cell>
          <cell r="D10">
            <v>2644</v>
          </cell>
          <cell r="E10">
            <v>85.290322580645167</v>
          </cell>
          <cell r="F10">
            <v>1731</v>
          </cell>
          <cell r="G10">
            <v>61.821428571428569</v>
          </cell>
          <cell r="H10">
            <v>1378</v>
          </cell>
          <cell r="I10">
            <v>44.451612903225808</v>
          </cell>
          <cell r="J10">
            <v>553</v>
          </cell>
          <cell r="K10">
            <v>18.433333333333334</v>
          </cell>
          <cell r="L10">
            <v>373</v>
          </cell>
          <cell r="M10">
            <v>12.03225806451613</v>
          </cell>
          <cell r="AB10">
            <v>6679</v>
          </cell>
          <cell r="AC10">
            <v>19.99700598802395</v>
          </cell>
        </row>
        <row r="11">
          <cell r="A11" t="str">
            <v>CAM</v>
          </cell>
          <cell r="B11" t="str">
            <v>CAMIRI</v>
          </cell>
          <cell r="C11" t="str">
            <v>N</v>
          </cell>
          <cell r="D11">
            <v>7523</v>
          </cell>
          <cell r="E11">
            <v>242.67741935483872</v>
          </cell>
          <cell r="F11">
            <v>8354</v>
          </cell>
          <cell r="G11">
            <v>298.35714285714283</v>
          </cell>
          <cell r="H11">
            <v>8193</v>
          </cell>
          <cell r="I11">
            <v>264.29032258064518</v>
          </cell>
          <cell r="J11">
            <v>6572</v>
          </cell>
          <cell r="K11">
            <v>219.06666666666666</v>
          </cell>
          <cell r="L11">
            <v>8615</v>
          </cell>
          <cell r="M11">
            <v>277.90322580645159</v>
          </cell>
          <cell r="N11">
            <v>7754</v>
          </cell>
          <cell r="O11">
            <v>258.46666666666664</v>
          </cell>
          <cell r="P11">
            <v>8745</v>
          </cell>
          <cell r="Q11">
            <v>282.09677419354841</v>
          </cell>
          <cell r="R11" t="e">
            <v>#REF!</v>
          </cell>
          <cell r="S11" t="e">
            <v>#REF!</v>
          </cell>
          <cell r="T11" t="e">
            <v>#REF!</v>
          </cell>
          <cell r="U11" t="e">
            <v>#REF!</v>
          </cell>
          <cell r="AB11" t="e">
            <v>#REF!</v>
          </cell>
          <cell r="AC11" t="e">
            <v>#REF!</v>
          </cell>
        </row>
        <row r="12">
          <cell r="A12" t="str">
            <v>CCB</v>
          </cell>
          <cell r="B12" t="str">
            <v>CASCABEL</v>
          </cell>
          <cell r="C12" t="str">
            <v>N</v>
          </cell>
          <cell r="D12">
            <v>6596</v>
          </cell>
          <cell r="E12">
            <v>212.7741935483871</v>
          </cell>
          <cell r="F12">
            <v>5180</v>
          </cell>
          <cell r="G12">
            <v>185</v>
          </cell>
          <cell r="H12">
            <v>5644</v>
          </cell>
          <cell r="I12">
            <v>182.06451612903226</v>
          </cell>
          <cell r="J12">
            <v>5865</v>
          </cell>
          <cell r="K12">
            <v>195.5</v>
          </cell>
          <cell r="L12">
            <v>5137</v>
          </cell>
          <cell r="M12">
            <v>165.70967741935485</v>
          </cell>
          <cell r="N12">
            <v>4695</v>
          </cell>
          <cell r="O12">
            <v>156.5</v>
          </cell>
          <cell r="P12">
            <v>5018</v>
          </cell>
          <cell r="Q12">
            <v>161.87096774193549</v>
          </cell>
          <cell r="R12" t="e">
            <v>#REF!</v>
          </cell>
          <cell r="S12" t="e">
            <v>#REF!</v>
          </cell>
          <cell r="T12" t="e">
            <v>#REF!</v>
          </cell>
          <cell r="U12" t="e">
            <v>#REF!</v>
          </cell>
          <cell r="AB12" t="e">
            <v>#REF!</v>
          </cell>
          <cell r="AC12" t="e">
            <v>#REF!</v>
          </cell>
        </row>
        <row r="13">
          <cell r="A13" t="str">
            <v>CBR</v>
          </cell>
          <cell r="B13" t="str">
            <v>COBRA</v>
          </cell>
          <cell r="C13" t="str">
            <v>N</v>
          </cell>
          <cell r="D13">
            <v>352</v>
          </cell>
          <cell r="E13">
            <v>11.35483870967742</v>
          </cell>
          <cell r="F13">
            <v>197</v>
          </cell>
          <cell r="G13">
            <v>7.0357142857142856</v>
          </cell>
          <cell r="H13">
            <v>33</v>
          </cell>
          <cell r="I13">
            <v>1.064516129032258</v>
          </cell>
          <cell r="P13">
            <v>142</v>
          </cell>
          <cell r="Q13">
            <v>4.580645161290323</v>
          </cell>
          <cell r="R13" t="e">
            <v>#REF!</v>
          </cell>
          <cell r="S13" t="e">
            <v>#REF!</v>
          </cell>
          <cell r="T13" t="e">
            <v>#REF!</v>
          </cell>
          <cell r="U13" t="e">
            <v>#REF!</v>
          </cell>
          <cell r="AB13" t="e">
            <v>#REF!</v>
          </cell>
          <cell r="AC13" t="e">
            <v>#REF!</v>
          </cell>
        </row>
        <row r="14">
          <cell r="A14" t="str">
            <v>GRY</v>
          </cell>
          <cell r="B14" t="str">
            <v>GUAIRUY</v>
          </cell>
          <cell r="C14" t="str">
            <v>N</v>
          </cell>
          <cell r="D14">
            <v>1323</v>
          </cell>
          <cell r="E14">
            <v>42.677419354838712</v>
          </cell>
          <cell r="F14">
            <v>723</v>
          </cell>
          <cell r="G14">
            <v>25.821428571428573</v>
          </cell>
          <cell r="H14">
            <v>659</v>
          </cell>
          <cell r="I14">
            <v>21.258064516129032</v>
          </cell>
          <cell r="J14">
            <v>1523</v>
          </cell>
          <cell r="K14">
            <v>50.766666666666666</v>
          </cell>
          <cell r="L14">
            <v>738</v>
          </cell>
          <cell r="M14">
            <v>23.806451612903224</v>
          </cell>
          <cell r="N14">
            <v>1213</v>
          </cell>
          <cell r="O14">
            <v>40.43333333333333</v>
          </cell>
          <cell r="P14">
            <v>692</v>
          </cell>
          <cell r="Q14">
            <v>22.322580645161292</v>
          </cell>
          <cell r="R14" t="e">
            <v>#REF!</v>
          </cell>
          <cell r="S14" t="e">
            <v>#REF!</v>
          </cell>
          <cell r="T14" t="e">
            <v>#REF!</v>
          </cell>
          <cell r="U14" t="e">
            <v>#REF!</v>
          </cell>
          <cell r="AB14" t="e">
            <v>#REF!</v>
          </cell>
          <cell r="AC14" t="e">
            <v>#REF!</v>
          </cell>
        </row>
        <row r="15">
          <cell r="A15" t="str">
            <v>LPÑ</v>
          </cell>
          <cell r="B15" t="str">
            <v>LA PEÑA</v>
          </cell>
          <cell r="C15" t="str">
            <v>N</v>
          </cell>
          <cell r="D15">
            <v>22735</v>
          </cell>
          <cell r="E15">
            <v>733.38709677419354</v>
          </cell>
          <cell r="F15">
            <v>22399</v>
          </cell>
          <cell r="G15">
            <v>799.96428571428567</v>
          </cell>
          <cell r="H15">
            <v>22297</v>
          </cell>
          <cell r="I15">
            <v>719.25806451612902</v>
          </cell>
          <cell r="J15">
            <v>19301</v>
          </cell>
          <cell r="K15">
            <v>643.36666666666667</v>
          </cell>
          <cell r="L15">
            <v>22785</v>
          </cell>
          <cell r="M15">
            <v>735</v>
          </cell>
          <cell r="N15">
            <v>21788</v>
          </cell>
          <cell r="O15">
            <v>726.26666666666665</v>
          </cell>
          <cell r="P15">
            <v>26373</v>
          </cell>
          <cell r="Q15">
            <v>850.74193548387098</v>
          </cell>
          <cell r="R15" t="e">
            <v>#REF!</v>
          </cell>
          <cell r="S15" t="e">
            <v>#REF!</v>
          </cell>
          <cell r="T15" t="e">
            <v>#REF!</v>
          </cell>
          <cell r="U15" t="e">
            <v>#REF!</v>
          </cell>
          <cell r="AB15" t="e">
            <v>#REF!</v>
          </cell>
          <cell r="AC15" t="e">
            <v>#REF!</v>
          </cell>
        </row>
        <row r="16">
          <cell r="A16" t="str">
            <v>PTJ</v>
          </cell>
          <cell r="B16" t="str">
            <v>PATUJU</v>
          </cell>
          <cell r="C16" t="str">
            <v>N</v>
          </cell>
          <cell r="P16">
            <v>89</v>
          </cell>
          <cell r="Q16">
            <v>2.870967741935484</v>
          </cell>
          <cell r="R16" t="e">
            <v>#REF!</v>
          </cell>
          <cell r="S16" t="e">
            <v>#REF!</v>
          </cell>
          <cell r="T16" t="e">
            <v>#REF!</v>
          </cell>
          <cell r="U16" t="e">
            <v>#REF!</v>
          </cell>
          <cell r="AB16" t="e">
            <v>#REF!</v>
          </cell>
          <cell r="AC16" t="e">
            <v>#REF!</v>
          </cell>
        </row>
        <row r="17">
          <cell r="A17" t="str">
            <v>RGD</v>
          </cell>
          <cell r="B17" t="str">
            <v>RIO GRANDE</v>
          </cell>
          <cell r="C17" t="str">
            <v>E</v>
          </cell>
          <cell r="D17">
            <v>59390</v>
          </cell>
          <cell r="E17">
            <v>1915.8064516129032</v>
          </cell>
          <cell r="F17">
            <v>29864</v>
          </cell>
          <cell r="G17">
            <v>1066.5714285714287</v>
          </cell>
          <cell r="H17">
            <v>58679.7391428302</v>
          </cell>
          <cell r="I17">
            <v>1892.8948110590386</v>
          </cell>
          <cell r="J17">
            <v>53759.198375403823</v>
          </cell>
          <cell r="K17">
            <v>1791.9732791801275</v>
          </cell>
          <cell r="L17">
            <v>58285</v>
          </cell>
          <cell r="M17">
            <v>1880.1612903225807</v>
          </cell>
          <cell r="N17">
            <v>32195</v>
          </cell>
          <cell r="O17">
            <v>1073.1666666666667</v>
          </cell>
          <cell r="P17">
            <v>35266</v>
          </cell>
          <cell r="Q17">
            <v>1137.6129032258063</v>
          </cell>
          <cell r="R17" t="e">
            <v>#REF!</v>
          </cell>
          <cell r="S17" t="e">
            <v>#REF!</v>
          </cell>
          <cell r="T17" t="e">
            <v>#REF!</v>
          </cell>
          <cell r="U17" t="e">
            <v>#REF!</v>
          </cell>
          <cell r="AB17" t="e">
            <v>#REF!</v>
          </cell>
          <cell r="AC17" t="e">
            <v>#REF!</v>
          </cell>
        </row>
        <row r="18">
          <cell r="A18" t="str">
            <v>RGD</v>
          </cell>
          <cell r="B18" t="str">
            <v>RIO GRANDE</v>
          </cell>
          <cell r="C18" t="str">
            <v>N</v>
          </cell>
          <cell r="G18">
            <v>0</v>
          </cell>
          <cell r="H18">
            <v>1726.2608571698001</v>
          </cell>
          <cell r="I18">
            <v>55.685834102251619</v>
          </cell>
          <cell r="J18">
            <v>3326.8016245961771</v>
          </cell>
          <cell r="K18">
            <v>110.89338748653924</v>
          </cell>
          <cell r="L18">
            <v>1073</v>
          </cell>
          <cell r="M18">
            <v>34.612903225806448</v>
          </cell>
          <cell r="N18">
            <v>621</v>
          </cell>
          <cell r="O18">
            <v>20.7</v>
          </cell>
          <cell r="P18">
            <v>768</v>
          </cell>
          <cell r="Q18">
            <v>24.774193548387096</v>
          </cell>
          <cell r="R18" t="e">
            <v>#REF!</v>
          </cell>
          <cell r="S18" t="e">
            <v>#REF!</v>
          </cell>
          <cell r="T18" t="e">
            <v>#REF!</v>
          </cell>
          <cell r="U18" t="e">
            <v>#REF!</v>
          </cell>
          <cell r="AB18" t="e">
            <v>#REF!</v>
          </cell>
          <cell r="AC18" t="e">
            <v>#REF!</v>
          </cell>
        </row>
        <row r="19">
          <cell r="A19" t="str">
            <v>RGD</v>
          </cell>
          <cell r="B19" t="str">
            <v>PLANTA</v>
          </cell>
          <cell r="C19" t="str">
            <v>E</v>
          </cell>
        </row>
        <row r="20">
          <cell r="A20" t="str">
            <v>SIR</v>
          </cell>
          <cell r="B20" t="str">
            <v>SIRARI</v>
          </cell>
          <cell r="C20" t="str">
            <v>E</v>
          </cell>
          <cell r="D20">
            <v>54090</v>
          </cell>
          <cell r="E20">
            <v>1744.8387096774193</v>
          </cell>
          <cell r="F20">
            <v>48214</v>
          </cell>
          <cell r="G20">
            <v>1721.9285714285713</v>
          </cell>
          <cell r="H20">
            <v>51876</v>
          </cell>
          <cell r="I20">
            <v>1673.4193548387098</v>
          </cell>
          <cell r="J20">
            <v>48150</v>
          </cell>
          <cell r="K20">
            <v>1605</v>
          </cell>
          <cell r="L20">
            <v>50901</v>
          </cell>
          <cell r="M20">
            <v>1641.9677419354839</v>
          </cell>
          <cell r="N20">
            <v>41984</v>
          </cell>
          <cell r="O20">
            <v>1399.4666666666667</v>
          </cell>
          <cell r="P20">
            <v>46507</v>
          </cell>
          <cell r="Q20">
            <v>1500.2258064516129</v>
          </cell>
          <cell r="R20" t="e">
            <v>#REF!</v>
          </cell>
          <cell r="S20" t="e">
            <v>#REF!</v>
          </cell>
          <cell r="T20" t="e">
            <v>#REF!</v>
          </cell>
          <cell r="U20" t="e">
            <v>#REF!</v>
          </cell>
          <cell r="AB20" t="e">
            <v>#REF!</v>
          </cell>
          <cell r="AC20" t="e">
            <v>#REF!</v>
          </cell>
        </row>
        <row r="21">
          <cell r="A21" t="str">
            <v>SIR</v>
          </cell>
          <cell r="B21" t="str">
            <v>SIRARI</v>
          </cell>
          <cell r="C21" t="str">
            <v>N</v>
          </cell>
        </row>
        <row r="22">
          <cell r="A22" t="str">
            <v>TDY</v>
          </cell>
          <cell r="B22" t="str">
            <v>TUNDY</v>
          </cell>
          <cell r="C22" t="str">
            <v>N</v>
          </cell>
          <cell r="D22">
            <v>11030</v>
          </cell>
          <cell r="E22">
            <v>355.80645161290323</v>
          </cell>
          <cell r="F22">
            <v>13423</v>
          </cell>
          <cell r="G22">
            <v>479.39285714285717</v>
          </cell>
          <cell r="H22">
            <v>22986</v>
          </cell>
          <cell r="I22">
            <v>741.48387096774195</v>
          </cell>
          <cell r="J22">
            <v>34113</v>
          </cell>
          <cell r="K22">
            <v>1137.0999999999999</v>
          </cell>
          <cell r="L22">
            <v>56527</v>
          </cell>
          <cell r="M22">
            <v>1823.4516129032259</v>
          </cell>
          <cell r="N22">
            <v>86122</v>
          </cell>
          <cell r="O22">
            <v>2870.7333333333331</v>
          </cell>
          <cell r="P22">
            <v>86680</v>
          </cell>
          <cell r="Q22">
            <v>2796.1290322580644</v>
          </cell>
          <cell r="R22" t="e">
            <v>#REF!</v>
          </cell>
          <cell r="S22" t="e">
            <v>#REF!</v>
          </cell>
          <cell r="T22" t="e">
            <v>#REF!</v>
          </cell>
          <cell r="U22" t="e">
            <v>#REF!</v>
          </cell>
          <cell r="AB22" t="e">
            <v>#REF!</v>
          </cell>
          <cell r="AC22" t="e">
            <v>#REF!</v>
          </cell>
        </row>
        <row r="23">
          <cell r="A23" t="str">
            <v>VBR</v>
          </cell>
          <cell r="B23" t="str">
            <v>VIBORA</v>
          </cell>
          <cell r="C23" t="str">
            <v>E</v>
          </cell>
          <cell r="D23">
            <v>132531</v>
          </cell>
          <cell r="E23">
            <v>4275.1935483870966</v>
          </cell>
          <cell r="F23">
            <v>119683</v>
          </cell>
          <cell r="G23">
            <v>4274.3928571428569</v>
          </cell>
          <cell r="H23">
            <v>136909</v>
          </cell>
          <cell r="I23">
            <v>4416.4193548387093</v>
          </cell>
          <cell r="J23">
            <v>124681</v>
          </cell>
          <cell r="K23">
            <v>4156.0333333333338</v>
          </cell>
          <cell r="L23">
            <v>134726</v>
          </cell>
          <cell r="M23">
            <v>4346</v>
          </cell>
          <cell r="N23">
            <v>118832</v>
          </cell>
          <cell r="O23">
            <v>3961.0666666666666</v>
          </cell>
          <cell r="P23">
            <v>124519</v>
          </cell>
          <cell r="Q23">
            <v>4016.7419354838707</v>
          </cell>
          <cell r="R23" t="e">
            <v>#REF!</v>
          </cell>
          <cell r="S23" t="e">
            <v>#REF!</v>
          </cell>
          <cell r="T23" t="e">
            <v>#REF!</v>
          </cell>
          <cell r="U23" t="e">
            <v>#REF!</v>
          </cell>
          <cell r="AB23" t="e">
            <v>#REF!</v>
          </cell>
          <cell r="AC23" t="e">
            <v>#REF!</v>
          </cell>
        </row>
        <row r="24">
          <cell r="A24" t="str">
            <v>VBR</v>
          </cell>
          <cell r="B24" t="str">
            <v>PLANTA</v>
          </cell>
          <cell r="C24" t="str">
            <v>E</v>
          </cell>
        </row>
        <row r="25">
          <cell r="A25" t="str">
            <v>YPC</v>
          </cell>
          <cell r="B25" t="str">
            <v>YAPACANI</v>
          </cell>
          <cell r="C25" t="str">
            <v>E</v>
          </cell>
          <cell r="D25">
            <v>5913.8245614035086</v>
          </cell>
          <cell r="E25">
            <v>190.76853423882287</v>
          </cell>
          <cell r="F25">
            <v>5556.9621925296078</v>
          </cell>
          <cell r="G25">
            <v>198.46293544748599</v>
          </cell>
          <cell r="H25">
            <v>6749.7040210031782</v>
          </cell>
          <cell r="I25">
            <v>217.73238777429609</v>
          </cell>
          <cell r="J25">
            <v>5573.4608807182558</v>
          </cell>
          <cell r="K25">
            <v>185.78202935727521</v>
          </cell>
          <cell r="L25">
            <v>7527</v>
          </cell>
          <cell r="M25">
            <v>242.80645161290323</v>
          </cell>
          <cell r="N25">
            <v>6069</v>
          </cell>
          <cell r="O25">
            <v>202.3</v>
          </cell>
          <cell r="P25">
            <v>9645</v>
          </cell>
          <cell r="Q25">
            <v>311.12903225806451</v>
          </cell>
          <cell r="R25" t="e">
            <v>#REF!</v>
          </cell>
          <cell r="S25" t="e">
            <v>#REF!</v>
          </cell>
          <cell r="T25" t="e">
            <v>#REF!</v>
          </cell>
          <cell r="U25" t="e">
            <v>#REF!</v>
          </cell>
          <cell r="AB25" t="e">
            <v>#REF!</v>
          </cell>
          <cell r="AC25" t="e">
            <v>#REF!</v>
          </cell>
        </row>
        <row r="26">
          <cell r="A26" t="str">
            <v>YPC</v>
          </cell>
          <cell r="B26" t="str">
            <v>YAPACANI</v>
          </cell>
          <cell r="C26" t="str">
            <v>N</v>
          </cell>
          <cell r="D26">
            <v>1185</v>
          </cell>
          <cell r="E26">
            <v>38.225806451612904</v>
          </cell>
          <cell r="F26">
            <v>1096.0378074703922</v>
          </cell>
          <cell r="G26">
            <v>39.144207409656865</v>
          </cell>
          <cell r="H26">
            <v>1332.2959789968218</v>
          </cell>
          <cell r="I26">
            <v>42.977289645058768</v>
          </cell>
          <cell r="J26">
            <v>513.53911928174421</v>
          </cell>
          <cell r="K26">
            <v>17.117970642724806</v>
          </cell>
          <cell r="L26">
            <v>376</v>
          </cell>
          <cell r="M26">
            <v>12.129032258064516</v>
          </cell>
          <cell r="N26">
            <v>190</v>
          </cell>
          <cell r="O26">
            <v>6.333333333333333</v>
          </cell>
          <cell r="P26">
            <v>699</v>
          </cell>
          <cell r="Q26">
            <v>22.548387096774192</v>
          </cell>
          <cell r="R26" t="e">
            <v>#REF!</v>
          </cell>
          <cell r="S26" t="e">
            <v>#REF!</v>
          </cell>
          <cell r="T26" t="e">
            <v>#REF!</v>
          </cell>
          <cell r="U26" t="e">
            <v>#REF!</v>
          </cell>
          <cell r="AB26" t="e">
            <v>#REF!</v>
          </cell>
          <cell r="AC26" t="e">
            <v>#REF!</v>
          </cell>
        </row>
        <row r="27">
          <cell r="A27" t="str">
            <v>TOTAL NUEVO</v>
          </cell>
          <cell r="D27">
            <v>53388</v>
          </cell>
          <cell r="E27">
            <v>1722.1935483870968</v>
          </cell>
          <cell r="F27">
            <v>53103.037807470391</v>
          </cell>
          <cell r="G27">
            <v>1896.537064552514</v>
          </cell>
          <cell r="H27">
            <v>64248.556836166623</v>
          </cell>
          <cell r="I27">
            <v>2072.5340914892458</v>
          </cell>
          <cell r="J27">
            <v>71767.340743877925</v>
          </cell>
          <cell r="K27">
            <v>2392.2446914625975</v>
          </cell>
          <cell r="L27">
            <v>95624</v>
          </cell>
          <cell r="M27">
            <v>3084.6451612903224</v>
          </cell>
          <cell r="N27">
            <v>122383</v>
          </cell>
          <cell r="O27">
            <v>4079.4333333333334</v>
          </cell>
          <cell r="P27">
            <v>129206</v>
          </cell>
          <cell r="Q27">
            <v>4167.9354838709678</v>
          </cell>
          <cell r="R27" t="e">
            <v>#REF!</v>
          </cell>
          <cell r="S27" t="e">
            <v>#REF!</v>
          </cell>
          <cell r="T27" t="e">
            <v>#REF!</v>
          </cell>
          <cell r="U27" t="e">
            <v>#REF!</v>
          </cell>
          <cell r="AB27" t="e">
            <v>#REF!</v>
          </cell>
          <cell r="AC27" t="e">
            <v>#REF!</v>
          </cell>
        </row>
        <row r="28">
          <cell r="A28" t="str">
            <v>TOTAL EXISTENTE</v>
          </cell>
          <cell r="D28">
            <v>251924.82456140351</v>
          </cell>
          <cell r="E28">
            <v>8126.6072439162426</v>
          </cell>
          <cell r="F28">
            <v>203317.96219252961</v>
          </cell>
          <cell r="G28">
            <v>7261.3557925903433</v>
          </cell>
          <cell r="H28">
            <v>254214.44316383338</v>
          </cell>
          <cell r="I28">
            <v>8200.4659085107542</v>
          </cell>
          <cell r="J28">
            <v>232163.65925612208</v>
          </cell>
          <cell r="K28">
            <v>7738.7886418707358</v>
          </cell>
          <cell r="L28">
            <v>251439</v>
          </cell>
          <cell r="M28">
            <v>8110.9354838709678</v>
          </cell>
          <cell r="N28">
            <v>199080</v>
          </cell>
          <cell r="O28">
            <v>6636</v>
          </cell>
          <cell r="P28">
            <v>215937</v>
          </cell>
          <cell r="Q28">
            <v>6965.7096774193551</v>
          </cell>
          <cell r="R28" t="e">
            <v>#REF!</v>
          </cell>
          <cell r="S28" t="e">
            <v>#REF!</v>
          </cell>
          <cell r="T28" t="e">
            <v>#REF!</v>
          </cell>
          <cell r="U28" t="e">
            <v>#REF!</v>
          </cell>
          <cell r="AB28" t="e">
            <v>#REF!</v>
          </cell>
          <cell r="AC28" t="e">
            <v>#REF!</v>
          </cell>
        </row>
        <row r="29">
          <cell r="A29" t="str">
            <v>TOTAL ANDINA</v>
          </cell>
          <cell r="D29">
            <v>305312.82456140348</v>
          </cell>
          <cell r="E29">
            <v>9848.8007923033383</v>
          </cell>
          <cell r="F29">
            <v>256421</v>
          </cell>
          <cell r="G29">
            <v>9157.8928571428569</v>
          </cell>
          <cell r="H29">
            <v>318463</v>
          </cell>
          <cell r="I29">
            <v>10273</v>
          </cell>
          <cell r="J29">
            <v>303931</v>
          </cell>
          <cell r="K29">
            <v>10131.033333333333</v>
          </cell>
          <cell r="L29">
            <v>347063</v>
          </cell>
          <cell r="M29">
            <v>11195.58064516129</v>
          </cell>
          <cell r="N29">
            <v>321463</v>
          </cell>
          <cell r="O29">
            <v>10715.433333333332</v>
          </cell>
          <cell r="P29">
            <v>345143</v>
          </cell>
          <cell r="Q29">
            <v>11133.645161290322</v>
          </cell>
          <cell r="R29" t="e">
            <v>#REF!</v>
          </cell>
          <cell r="S29" t="e">
            <v>#REF!</v>
          </cell>
          <cell r="T29" t="e">
            <v>#REF!</v>
          </cell>
          <cell r="U29" t="e">
            <v>#REF!</v>
          </cell>
          <cell r="AB29" t="e">
            <v>#REF!</v>
          </cell>
          <cell r="AC29" t="e">
            <v>#REF!</v>
          </cell>
        </row>
        <row r="30">
          <cell r="A30" t="str">
            <v xml:space="preserve">   C H A C O   S .  A .</v>
          </cell>
        </row>
        <row r="31">
          <cell r="A31" t="str">
            <v>BBL</v>
          </cell>
          <cell r="B31" t="str">
            <v>BULO BULO</v>
          </cell>
          <cell r="C31" t="str">
            <v>N</v>
          </cell>
        </row>
        <row r="32">
          <cell r="A32" t="str">
            <v>BVT</v>
          </cell>
          <cell r="B32" t="str">
            <v>BUENA VISTA</v>
          </cell>
          <cell r="C32" t="str">
            <v>N</v>
          </cell>
          <cell r="D32">
            <v>279</v>
          </cell>
          <cell r="E32">
            <v>9</v>
          </cell>
          <cell r="F32">
            <v>259</v>
          </cell>
          <cell r="G32">
            <v>9.25</v>
          </cell>
          <cell r="H32">
            <v>350</v>
          </cell>
          <cell r="I32">
            <v>11.290322580645162</v>
          </cell>
          <cell r="L32">
            <v>886</v>
          </cell>
          <cell r="M32">
            <v>28.580645161290324</v>
          </cell>
          <cell r="AB32">
            <v>1774</v>
          </cell>
          <cell r="AC32">
            <v>5.3113772455089823</v>
          </cell>
        </row>
        <row r="33">
          <cell r="A33" t="str">
            <v>CRC</v>
          </cell>
          <cell r="B33" t="str">
            <v>CARRASCO</v>
          </cell>
          <cell r="C33" t="str">
            <v>E</v>
          </cell>
          <cell r="D33">
            <v>128099</v>
          </cell>
          <cell r="E33">
            <v>4132.2258064516127</v>
          </cell>
          <cell r="F33">
            <v>120334</v>
          </cell>
          <cell r="G33">
            <v>4297.6428571428569</v>
          </cell>
          <cell r="H33">
            <v>130973</v>
          </cell>
          <cell r="I33">
            <v>4224.9354838709678</v>
          </cell>
          <cell r="J33">
            <v>120084</v>
          </cell>
          <cell r="K33">
            <v>4002.8</v>
          </cell>
          <cell r="L33">
            <v>130865</v>
          </cell>
          <cell r="M33">
            <v>4221.4516129032254</v>
          </cell>
          <cell r="N33">
            <v>123984</v>
          </cell>
          <cell r="O33">
            <v>4132.8</v>
          </cell>
          <cell r="P33">
            <v>125519</v>
          </cell>
          <cell r="Q33">
            <v>4049</v>
          </cell>
          <cell r="R33" t="e">
            <v>#REF!</v>
          </cell>
          <cell r="S33" t="e">
            <v>#REF!</v>
          </cell>
          <cell r="T33" t="e">
            <v>#REF!</v>
          </cell>
          <cell r="U33" t="e">
            <v>#REF!</v>
          </cell>
          <cell r="AB33" t="e">
            <v>#REF!</v>
          </cell>
          <cell r="AC33" t="e">
            <v>#REF!</v>
          </cell>
        </row>
        <row r="34">
          <cell r="A34" t="str">
            <v>CRC</v>
          </cell>
          <cell r="B34" t="str">
            <v>CARRASCO-4</v>
          </cell>
          <cell r="C34" t="str">
            <v>N</v>
          </cell>
          <cell r="H34">
            <v>11361</v>
          </cell>
          <cell r="I34">
            <v>366.48387096774195</v>
          </cell>
          <cell r="J34">
            <v>11844</v>
          </cell>
          <cell r="K34">
            <v>394.8</v>
          </cell>
          <cell r="L34">
            <v>9813</v>
          </cell>
          <cell r="M34">
            <v>316.54838709677421</v>
          </cell>
          <cell r="N34">
            <v>8788</v>
          </cell>
          <cell r="O34">
            <v>292.93333333333334</v>
          </cell>
          <cell r="P34">
            <v>8793</v>
          </cell>
          <cell r="Q34">
            <v>283.64516129032256</v>
          </cell>
          <cell r="R34" t="e">
            <v>#REF!</v>
          </cell>
          <cell r="S34" t="e">
            <v>#REF!</v>
          </cell>
          <cell r="T34" t="e">
            <v>#REF!</v>
          </cell>
          <cell r="U34" t="e">
            <v>#REF!</v>
          </cell>
          <cell r="AB34" t="e">
            <v>#REF!</v>
          </cell>
          <cell r="AC34" t="e">
            <v>#REF!</v>
          </cell>
        </row>
        <row r="35">
          <cell r="A35" t="str">
            <v>CRC</v>
          </cell>
          <cell r="B35" t="str">
            <v>PLANTA</v>
          </cell>
          <cell r="M35">
            <v>0</v>
          </cell>
        </row>
        <row r="36">
          <cell r="A36" t="str">
            <v>CMT</v>
          </cell>
          <cell r="B36" t="str">
            <v>CAMATINDI</v>
          </cell>
          <cell r="C36" t="str">
            <v>N</v>
          </cell>
          <cell r="D36">
            <v>834</v>
          </cell>
          <cell r="E36">
            <v>26.903225806451612</v>
          </cell>
          <cell r="F36">
            <v>1542</v>
          </cell>
          <cell r="G36">
            <v>55.071428571428569</v>
          </cell>
          <cell r="H36">
            <v>735</v>
          </cell>
          <cell r="I36">
            <v>23.70967741935484</v>
          </cell>
          <cell r="J36">
            <v>1086</v>
          </cell>
          <cell r="K36">
            <v>36.200000000000003</v>
          </cell>
          <cell r="L36">
            <v>381</v>
          </cell>
          <cell r="M36">
            <v>12.290322580645162</v>
          </cell>
          <cell r="AB36">
            <v>4578</v>
          </cell>
          <cell r="AC36">
            <v>13.706586826347305</v>
          </cell>
        </row>
        <row r="37">
          <cell r="A37" t="str">
            <v>HSR</v>
          </cell>
          <cell r="B37" t="str">
            <v>H.SUAREZ R.</v>
          </cell>
          <cell r="C37" t="str">
            <v>N</v>
          </cell>
          <cell r="D37">
            <v>1270</v>
          </cell>
          <cell r="E37">
            <v>40.967741935483872</v>
          </cell>
          <cell r="F37">
            <v>1053</v>
          </cell>
          <cell r="G37">
            <v>37.607142857142854</v>
          </cell>
          <cell r="H37">
            <v>1557</v>
          </cell>
          <cell r="I37">
            <v>50.225806451612904</v>
          </cell>
          <cell r="J37">
            <v>814</v>
          </cell>
          <cell r="K37">
            <v>27.133333333333333</v>
          </cell>
          <cell r="L37">
            <v>957</v>
          </cell>
          <cell r="M37">
            <v>30.870967741935484</v>
          </cell>
          <cell r="N37">
            <v>983</v>
          </cell>
          <cell r="O37">
            <v>32.766666666666666</v>
          </cell>
          <cell r="P37">
            <v>1912</v>
          </cell>
          <cell r="Q37">
            <v>61.677419354838712</v>
          </cell>
          <cell r="R37" t="e">
            <v>#REF!</v>
          </cell>
          <cell r="S37" t="e">
            <v>#REF!</v>
          </cell>
          <cell r="T37" t="e">
            <v>#REF!</v>
          </cell>
          <cell r="U37" t="e">
            <v>#REF!</v>
          </cell>
          <cell r="AB37" t="e">
            <v>#REF!</v>
          </cell>
          <cell r="AC37" t="e">
            <v>#REF!</v>
          </cell>
        </row>
        <row r="38">
          <cell r="A38" t="str">
            <v>KTR</v>
          </cell>
          <cell r="B38" t="str">
            <v>KATARI</v>
          </cell>
          <cell r="C38" t="str">
            <v>N</v>
          </cell>
          <cell r="D38">
            <v>3421</v>
          </cell>
          <cell r="E38">
            <v>110.35483870967742</v>
          </cell>
          <cell r="F38">
            <v>3287</v>
          </cell>
          <cell r="G38">
            <v>117.39285714285714</v>
          </cell>
          <cell r="H38">
            <v>3875</v>
          </cell>
          <cell r="I38">
            <v>125</v>
          </cell>
          <cell r="J38">
            <v>2833</v>
          </cell>
          <cell r="K38">
            <v>94.433333333333337</v>
          </cell>
          <cell r="L38">
            <v>3901</v>
          </cell>
          <cell r="M38">
            <v>125.83870967741936</v>
          </cell>
          <cell r="N38">
            <v>3736</v>
          </cell>
          <cell r="O38">
            <v>124.53333333333333</v>
          </cell>
          <cell r="P38">
            <v>3716</v>
          </cell>
          <cell r="Q38">
            <v>119.87096774193549</v>
          </cell>
          <cell r="R38" t="e">
            <v>#REF!</v>
          </cell>
          <cell r="S38" t="e">
            <v>#REF!</v>
          </cell>
          <cell r="T38" t="e">
            <v>#REF!</v>
          </cell>
          <cell r="U38" t="e">
            <v>#REF!</v>
          </cell>
          <cell r="AB38" t="e">
            <v>#REF!</v>
          </cell>
          <cell r="AC38" t="e">
            <v>#REF!</v>
          </cell>
        </row>
        <row r="39">
          <cell r="A39" t="str">
            <v>LCS</v>
          </cell>
          <cell r="B39" t="str">
            <v>LOS CUSIS</v>
          </cell>
          <cell r="C39" t="str">
            <v>N</v>
          </cell>
          <cell r="D39">
            <v>44495</v>
          </cell>
          <cell r="E39">
            <v>1435.3225806451612</v>
          </cell>
          <cell r="F39">
            <v>48493</v>
          </cell>
          <cell r="G39">
            <v>1731.8928571428571</v>
          </cell>
          <cell r="H39">
            <v>57625</v>
          </cell>
          <cell r="I39">
            <v>1858.8709677419354</v>
          </cell>
          <cell r="J39">
            <v>56363</v>
          </cell>
          <cell r="K39">
            <v>1878.7666666666667</v>
          </cell>
          <cell r="L39">
            <v>82828</v>
          </cell>
          <cell r="M39">
            <v>2671.8709677419356</v>
          </cell>
          <cell r="N39">
            <v>94874</v>
          </cell>
          <cell r="O39">
            <v>3162.4666666666667</v>
          </cell>
          <cell r="P39">
            <v>92621</v>
          </cell>
          <cell r="Q39">
            <v>2987.7741935483873</v>
          </cell>
          <cell r="R39" t="e">
            <v>#REF!</v>
          </cell>
          <cell r="S39" t="e">
            <v>#REF!</v>
          </cell>
          <cell r="T39" t="e">
            <v>#REF!</v>
          </cell>
          <cell r="U39" t="e">
            <v>#REF!</v>
          </cell>
          <cell r="AB39" t="e">
            <v>#REF!</v>
          </cell>
          <cell r="AC39" t="e">
            <v>#REF!</v>
          </cell>
        </row>
        <row r="40">
          <cell r="A40" t="str">
            <v>MCT</v>
          </cell>
          <cell r="B40" t="str">
            <v>MONTECRISTO</v>
          </cell>
          <cell r="C40" t="str">
            <v>N</v>
          </cell>
          <cell r="D40">
            <v>570</v>
          </cell>
          <cell r="E40">
            <v>18.387096774193548</v>
          </cell>
          <cell r="F40">
            <v>589</v>
          </cell>
          <cell r="G40">
            <v>21.035714285714285</v>
          </cell>
          <cell r="H40">
            <v>759</v>
          </cell>
          <cell r="I40">
            <v>24.483870967741936</v>
          </cell>
          <cell r="J40">
            <v>573</v>
          </cell>
          <cell r="K40">
            <v>19.100000000000001</v>
          </cell>
          <cell r="L40">
            <v>695</v>
          </cell>
          <cell r="M40">
            <v>22.419354838709676</v>
          </cell>
          <cell r="N40">
            <v>651</v>
          </cell>
          <cell r="O40">
            <v>21.7</v>
          </cell>
          <cell r="P40">
            <v>583</v>
          </cell>
          <cell r="Q40">
            <v>18.806451612903224</v>
          </cell>
          <cell r="R40" t="e">
            <v>#REF!</v>
          </cell>
          <cell r="S40" t="e">
            <v>#REF!</v>
          </cell>
          <cell r="T40" t="e">
            <v>#REF!</v>
          </cell>
          <cell r="U40" t="e">
            <v>#REF!</v>
          </cell>
          <cell r="AB40" t="e">
            <v>#REF!</v>
          </cell>
          <cell r="AC40" t="e">
            <v>#REF!</v>
          </cell>
        </row>
        <row r="41">
          <cell r="A41" t="str">
            <v>PJS</v>
          </cell>
          <cell r="B41" t="str">
            <v>PATUJUSAL</v>
          </cell>
          <cell r="C41" t="str">
            <v>N</v>
          </cell>
          <cell r="D41">
            <v>68106</v>
          </cell>
          <cell r="E41">
            <v>2196.9677419354839</v>
          </cell>
          <cell r="F41">
            <v>56430</v>
          </cell>
          <cell r="G41">
            <v>2015.3571428571429</v>
          </cell>
          <cell r="H41">
            <v>63371</v>
          </cell>
          <cell r="I41">
            <v>2044.2258064516129</v>
          </cell>
          <cell r="J41">
            <v>52939</v>
          </cell>
          <cell r="K41">
            <v>1764.6333333333334</v>
          </cell>
          <cell r="L41">
            <v>54845</v>
          </cell>
          <cell r="M41">
            <v>1769.1935483870968</v>
          </cell>
          <cell r="N41">
            <v>44033</v>
          </cell>
          <cell r="O41">
            <v>1467.7666666666667</v>
          </cell>
          <cell r="P41">
            <v>46844</v>
          </cell>
          <cell r="Q41">
            <v>1511.0967741935483</v>
          </cell>
          <cell r="R41" t="e">
            <v>#REF!</v>
          </cell>
          <cell r="S41" t="e">
            <v>#REF!</v>
          </cell>
          <cell r="T41" t="e">
            <v>#REF!</v>
          </cell>
          <cell r="U41" t="e">
            <v>#REF!</v>
          </cell>
          <cell r="AB41" t="e">
            <v>#REF!</v>
          </cell>
          <cell r="AC41" t="e">
            <v>#REF!</v>
          </cell>
        </row>
        <row r="42">
          <cell r="A42" t="str">
            <v>SNQ</v>
          </cell>
          <cell r="B42" t="str">
            <v>SAN ROQUE</v>
          </cell>
          <cell r="C42" t="str">
            <v>N</v>
          </cell>
          <cell r="D42">
            <v>18963</v>
          </cell>
          <cell r="E42">
            <v>611.70967741935488</v>
          </cell>
          <cell r="F42">
            <v>14555</v>
          </cell>
          <cell r="G42">
            <v>519.82142857142856</v>
          </cell>
          <cell r="H42">
            <v>19651</v>
          </cell>
          <cell r="I42">
            <v>633.90322580645159</v>
          </cell>
          <cell r="J42">
            <v>16949</v>
          </cell>
          <cell r="K42">
            <v>564.9666666666667</v>
          </cell>
          <cell r="L42">
            <v>16910</v>
          </cell>
          <cell r="M42">
            <v>545.48387096774195</v>
          </cell>
          <cell r="N42">
            <v>19925</v>
          </cell>
          <cell r="O42">
            <v>664.16666666666663</v>
          </cell>
          <cell r="P42">
            <v>18000</v>
          </cell>
          <cell r="Q42">
            <v>580.64516129032256</v>
          </cell>
          <cell r="R42" t="e">
            <v>#REF!</v>
          </cell>
          <cell r="S42" t="e">
            <v>#REF!</v>
          </cell>
          <cell r="T42" t="e">
            <v>#REF!</v>
          </cell>
          <cell r="U42" t="e">
            <v>#REF!</v>
          </cell>
          <cell r="AB42" t="e">
            <v>#REF!</v>
          </cell>
          <cell r="AC42" t="e">
            <v>#REF!</v>
          </cell>
        </row>
        <row r="43">
          <cell r="A43" t="str">
            <v>SNQ</v>
          </cell>
          <cell r="B43" t="str">
            <v>PLANTA</v>
          </cell>
          <cell r="C43" t="str">
            <v>N</v>
          </cell>
        </row>
        <row r="44">
          <cell r="A44" t="str">
            <v>VGR</v>
          </cell>
          <cell r="B44" t="str">
            <v>VUELTA GRANDE</v>
          </cell>
          <cell r="C44" t="str">
            <v>E</v>
          </cell>
          <cell r="D44">
            <v>57000.5</v>
          </cell>
          <cell r="E44">
            <v>1838.7258064516129</v>
          </cell>
          <cell r="F44">
            <v>35411</v>
          </cell>
          <cell r="G44">
            <v>1264.6785714285713</v>
          </cell>
          <cell r="H44">
            <v>51217</v>
          </cell>
          <cell r="I44">
            <v>1652.1612903225807</v>
          </cell>
          <cell r="J44">
            <v>41493</v>
          </cell>
          <cell r="K44">
            <v>1383.1</v>
          </cell>
          <cell r="L44">
            <v>67620</v>
          </cell>
          <cell r="M44">
            <v>2181.2903225806454</v>
          </cell>
          <cell r="N44">
            <v>49630</v>
          </cell>
          <cell r="O44">
            <v>1654.3333333333333</v>
          </cell>
          <cell r="P44">
            <v>39487</v>
          </cell>
          <cell r="Q44">
            <v>1273.7741935483871</v>
          </cell>
          <cell r="R44" t="e">
            <v>#REF!</v>
          </cell>
          <cell r="S44" t="e">
            <v>#REF!</v>
          </cell>
          <cell r="T44" t="e">
            <v>#REF!</v>
          </cell>
          <cell r="U44" t="e">
            <v>#REF!</v>
          </cell>
          <cell r="AB44" t="e">
            <v>#REF!</v>
          </cell>
          <cell r="AC44" t="e">
            <v>#REF!</v>
          </cell>
        </row>
        <row r="45">
          <cell r="A45" t="str">
            <v>VGR</v>
          </cell>
          <cell r="B45" t="str">
            <v>PLANTA</v>
          </cell>
          <cell r="C45" t="str">
            <v>E</v>
          </cell>
        </row>
        <row r="46">
          <cell r="A46" t="str">
            <v>TOTAL NUEVO</v>
          </cell>
          <cell r="D46">
            <v>137938</v>
          </cell>
          <cell r="E46">
            <v>4449.6129032258068</v>
          </cell>
          <cell r="F46">
            <v>126208</v>
          </cell>
          <cell r="G46">
            <v>4507.4285714285716</v>
          </cell>
          <cell r="H46">
            <v>159284</v>
          </cell>
          <cell r="I46">
            <v>5138.1935483870966</v>
          </cell>
          <cell r="J46">
            <v>143401</v>
          </cell>
          <cell r="K46">
            <v>4780.0333333333338</v>
          </cell>
          <cell r="L46">
            <v>171216</v>
          </cell>
          <cell r="M46">
            <v>5523.0967741935483</v>
          </cell>
          <cell r="N46">
            <v>172990</v>
          </cell>
          <cell r="O46">
            <v>5766.333333333333</v>
          </cell>
          <cell r="P46">
            <v>172469</v>
          </cell>
          <cell r="Q46">
            <v>5563.5161290322585</v>
          </cell>
          <cell r="R46" t="e">
            <v>#REF!</v>
          </cell>
          <cell r="S46" t="e">
            <v>#REF!</v>
          </cell>
          <cell r="T46" t="e">
            <v>#REF!</v>
          </cell>
          <cell r="U46" t="e">
            <v>#REF!</v>
          </cell>
          <cell r="AB46" t="e">
            <v>#REF!</v>
          </cell>
          <cell r="AC46" t="e">
            <v>#REF!</v>
          </cell>
        </row>
        <row r="47">
          <cell r="A47" t="str">
            <v>TOTAL EXISTENTE</v>
          </cell>
          <cell r="D47">
            <v>185099.5</v>
          </cell>
          <cell r="E47">
            <v>5970.9516129032254</v>
          </cell>
          <cell r="F47">
            <v>155745</v>
          </cell>
          <cell r="G47">
            <v>5562.3214285714284</v>
          </cell>
          <cell r="H47">
            <v>182190</v>
          </cell>
          <cell r="I47">
            <v>5877.0967741935483</v>
          </cell>
          <cell r="J47">
            <v>161577</v>
          </cell>
          <cell r="K47">
            <v>5385.9</v>
          </cell>
          <cell r="L47">
            <v>198485</v>
          </cell>
          <cell r="M47">
            <v>6402.7419354838712</v>
          </cell>
          <cell r="N47">
            <v>173614</v>
          </cell>
          <cell r="O47">
            <v>5787.1333333333332</v>
          </cell>
          <cell r="P47">
            <v>165006</v>
          </cell>
          <cell r="Q47">
            <v>5322.7741935483873</v>
          </cell>
          <cell r="R47" t="e">
            <v>#REF!</v>
          </cell>
          <cell r="S47" t="e">
            <v>#REF!</v>
          </cell>
          <cell r="T47" t="e">
            <v>#REF!</v>
          </cell>
          <cell r="U47" t="e">
            <v>#REF!</v>
          </cell>
          <cell r="AB47" t="e">
            <v>#REF!</v>
          </cell>
          <cell r="AC47" t="e">
            <v>#REF!</v>
          </cell>
        </row>
        <row r="48">
          <cell r="A48" t="str">
            <v>TOTAL CHACO</v>
          </cell>
          <cell r="D48">
            <v>323037.5</v>
          </cell>
          <cell r="E48">
            <v>10420.564516129032</v>
          </cell>
          <cell r="F48">
            <v>281953</v>
          </cell>
          <cell r="G48">
            <v>10069.75</v>
          </cell>
          <cell r="H48">
            <v>341474</v>
          </cell>
          <cell r="I48">
            <v>11015.290322580646</v>
          </cell>
          <cell r="J48">
            <v>304978</v>
          </cell>
          <cell r="K48">
            <v>10165.933333333332</v>
          </cell>
          <cell r="L48">
            <v>369701</v>
          </cell>
          <cell r="M48">
            <v>11925.838709677419</v>
          </cell>
          <cell r="N48">
            <v>346604</v>
          </cell>
          <cell r="O48">
            <v>11553.466666666667</v>
          </cell>
          <cell r="P48">
            <v>337475</v>
          </cell>
          <cell r="Q48">
            <v>10886.290322580646</v>
          </cell>
          <cell r="R48" t="e">
            <v>#REF!</v>
          </cell>
          <cell r="S48" t="e">
            <v>#REF!</v>
          </cell>
          <cell r="T48" t="e">
            <v>#REF!</v>
          </cell>
          <cell r="U48" t="e">
            <v>#REF!</v>
          </cell>
          <cell r="AB48" t="e">
            <v>#REF!</v>
          </cell>
          <cell r="AC48" t="e">
            <v>#REF!</v>
          </cell>
        </row>
        <row r="49">
          <cell r="A49" t="str">
            <v xml:space="preserve">  VINTAGE PETROLEUM BOLIVIANA LTD. (SHAMROCK VENTURES)</v>
          </cell>
        </row>
        <row r="50">
          <cell r="A50" t="str">
            <v>NJL</v>
          </cell>
          <cell r="B50" t="str">
            <v>NARANJILLOS</v>
          </cell>
          <cell r="C50" t="str">
            <v>N</v>
          </cell>
        </row>
        <row r="51">
          <cell r="A51" t="str">
            <v>ÑPC</v>
          </cell>
          <cell r="B51" t="str">
            <v>ÑUPUCO</v>
          </cell>
          <cell r="C51" t="str">
            <v>N</v>
          </cell>
          <cell r="F51">
            <v>23485</v>
          </cell>
          <cell r="G51">
            <v>838.75</v>
          </cell>
          <cell r="H51">
            <v>23109.86</v>
          </cell>
          <cell r="I51">
            <v>745.4793548387097</v>
          </cell>
          <cell r="J51">
            <v>25945.759999999998</v>
          </cell>
          <cell r="K51">
            <v>864.85866666666664</v>
          </cell>
          <cell r="L51">
            <v>27502.51</v>
          </cell>
          <cell r="M51">
            <v>887.17774193548382</v>
          </cell>
          <cell r="P51">
            <v>30637.41</v>
          </cell>
          <cell r="Q51">
            <v>988.30354838709673</v>
          </cell>
          <cell r="R51" t="e">
            <v>#REF!</v>
          </cell>
          <cell r="S51" t="e">
            <v>#REF!</v>
          </cell>
          <cell r="T51" t="e">
            <v>#REF!</v>
          </cell>
          <cell r="U51" t="e">
            <v>#REF!</v>
          </cell>
          <cell r="AB51" t="e">
            <v>#REF!</v>
          </cell>
          <cell r="AC51" t="e">
            <v>#REF!</v>
          </cell>
        </row>
        <row r="52">
          <cell r="A52" t="str">
            <v>PVN</v>
          </cell>
          <cell r="B52" t="str">
            <v>PORVENIR</v>
          </cell>
          <cell r="C52" t="str">
            <v>E</v>
          </cell>
          <cell r="F52">
            <v>5700.9</v>
          </cell>
          <cell r="G52">
            <v>203.60357142857143</v>
          </cell>
          <cell r="H52">
            <v>3500.46</v>
          </cell>
          <cell r="I52">
            <v>112.91806451612904</v>
          </cell>
          <cell r="J52">
            <v>3500.46</v>
          </cell>
          <cell r="K52">
            <v>116.682</v>
          </cell>
          <cell r="L52">
            <v>3304.27</v>
          </cell>
          <cell r="M52">
            <v>106.58935483870968</v>
          </cell>
          <cell r="P52">
            <v>4121.66</v>
          </cell>
          <cell r="Q52">
            <v>132.95677419354837</v>
          </cell>
          <cell r="R52" t="e">
            <v>#REF!</v>
          </cell>
          <cell r="S52" t="e">
            <v>#REF!</v>
          </cell>
          <cell r="T52" t="e">
            <v>#REF!</v>
          </cell>
          <cell r="U52" t="e">
            <v>#REF!</v>
          </cell>
          <cell r="AB52" t="e">
            <v>#REF!</v>
          </cell>
          <cell r="AC52" t="e">
            <v>#REF!</v>
          </cell>
        </row>
        <row r="54">
          <cell r="A54" t="str">
            <v>TOTAL VENTURES</v>
          </cell>
          <cell r="D54">
            <v>0</v>
          </cell>
          <cell r="E54">
            <v>0</v>
          </cell>
          <cell r="F54">
            <v>29185.9</v>
          </cell>
          <cell r="G54">
            <v>1042.3535714285715</v>
          </cell>
          <cell r="H54">
            <v>26610.32</v>
          </cell>
          <cell r="I54">
            <v>858.39741935483869</v>
          </cell>
          <cell r="J54">
            <v>29446.219999999998</v>
          </cell>
          <cell r="K54">
            <v>981.54066666666654</v>
          </cell>
          <cell r="L54">
            <v>30806.78</v>
          </cell>
          <cell r="M54">
            <v>993.76709677419353</v>
          </cell>
          <cell r="N54">
            <v>0</v>
          </cell>
          <cell r="O54">
            <v>0</v>
          </cell>
          <cell r="P54">
            <v>34759.07</v>
          </cell>
          <cell r="Q54">
            <v>1121.2603225806452</v>
          </cell>
          <cell r="R54" t="e">
            <v>#REF!</v>
          </cell>
          <cell r="S54" t="e">
            <v>#REF!</v>
          </cell>
          <cell r="T54" t="e">
            <v>#REF!</v>
          </cell>
          <cell r="U54" t="e">
            <v>#REF!</v>
          </cell>
          <cell r="AB54" t="e">
            <v>#REF!</v>
          </cell>
          <cell r="AC54" t="e">
            <v>#REF!</v>
          </cell>
        </row>
        <row r="55">
          <cell r="A55" t="str">
            <v xml:space="preserve">  M A X U S   B O L I V I A   I N C .</v>
          </cell>
        </row>
        <row r="56">
          <cell r="A56" t="str">
            <v>MGD</v>
          </cell>
          <cell r="B56" t="str">
            <v>MONTEAGUDO</v>
          </cell>
          <cell r="C56" t="str">
            <v>N</v>
          </cell>
          <cell r="D56">
            <v>17937</v>
          </cell>
          <cell r="E56">
            <v>578.61290322580646</v>
          </cell>
          <cell r="F56">
            <v>19048</v>
          </cell>
          <cell r="G56">
            <v>680.28571428571433</v>
          </cell>
          <cell r="H56">
            <v>18505</v>
          </cell>
          <cell r="I56">
            <v>596.93548387096769</v>
          </cell>
          <cell r="J56">
            <v>20859</v>
          </cell>
          <cell r="K56">
            <v>695.3</v>
          </cell>
          <cell r="L56">
            <v>17436</v>
          </cell>
          <cell r="M56">
            <v>562.45161290322585</v>
          </cell>
          <cell r="N56">
            <v>17265</v>
          </cell>
          <cell r="O56">
            <v>575.5</v>
          </cell>
          <cell r="P56">
            <v>17007</v>
          </cell>
          <cell r="Q56">
            <v>548.61290322580646</v>
          </cell>
          <cell r="R56" t="e">
            <v>#REF!</v>
          </cell>
          <cell r="S56" t="e">
            <v>#REF!</v>
          </cell>
          <cell r="T56" t="e">
            <v>#REF!</v>
          </cell>
          <cell r="U56" t="e">
            <v>#REF!</v>
          </cell>
          <cell r="AB56" t="e">
            <v>#REF!</v>
          </cell>
          <cell r="AC56" t="e">
            <v>#REF!</v>
          </cell>
        </row>
        <row r="57">
          <cell r="A57" t="str">
            <v>PLM</v>
          </cell>
          <cell r="B57" t="str">
            <v>PALOMA</v>
          </cell>
          <cell r="C57" t="str">
            <v>N</v>
          </cell>
          <cell r="D57">
            <v>138350</v>
          </cell>
          <cell r="E57">
            <v>4462.9032258064517</v>
          </cell>
          <cell r="F57">
            <v>154213</v>
          </cell>
          <cell r="G57">
            <v>5507.6071428571431</v>
          </cell>
          <cell r="H57">
            <v>174774</v>
          </cell>
          <cell r="I57">
            <v>5637.8709677419356</v>
          </cell>
          <cell r="J57">
            <v>174971</v>
          </cell>
          <cell r="K57">
            <v>5832.3666666666668</v>
          </cell>
          <cell r="L57">
            <v>203093</v>
          </cell>
          <cell r="M57">
            <v>6551.3870967741932</v>
          </cell>
          <cell r="N57">
            <v>219125</v>
          </cell>
          <cell r="O57">
            <v>7304.166666666667</v>
          </cell>
          <cell r="P57">
            <v>271821.14</v>
          </cell>
          <cell r="Q57">
            <v>8768.4238709677429</v>
          </cell>
          <cell r="R57" t="e">
            <v>#REF!</v>
          </cell>
          <cell r="S57" t="e">
            <v>#REF!</v>
          </cell>
          <cell r="T57" t="e">
            <v>#REF!</v>
          </cell>
          <cell r="U57" t="e">
            <v>#REF!</v>
          </cell>
          <cell r="AB57" t="e">
            <v>#REF!</v>
          </cell>
          <cell r="AC57" t="e">
            <v>#REF!</v>
          </cell>
        </row>
        <row r="58">
          <cell r="A58" t="str">
            <v>SRB</v>
          </cell>
          <cell r="B58" t="str">
            <v>SURUBI</v>
          </cell>
          <cell r="C58" t="str">
            <v>E</v>
          </cell>
          <cell r="D58">
            <v>167717</v>
          </cell>
          <cell r="E58">
            <v>5410.2258064516127</v>
          </cell>
          <cell r="F58">
            <v>299817</v>
          </cell>
          <cell r="G58">
            <v>10707.75</v>
          </cell>
          <cell r="H58">
            <v>151568</v>
          </cell>
          <cell r="I58">
            <v>4889.2903225806449</v>
          </cell>
          <cell r="J58">
            <v>135387</v>
          </cell>
          <cell r="K58">
            <v>4512.8999999999996</v>
          </cell>
          <cell r="L58">
            <v>149682.44</v>
          </cell>
          <cell r="M58">
            <v>4828.4658064516134</v>
          </cell>
          <cell r="N58">
            <v>140454</v>
          </cell>
          <cell r="O58">
            <v>4681.8</v>
          </cell>
          <cell r="P58">
            <v>129059.75</v>
          </cell>
          <cell r="Q58">
            <v>4163.2177419354839</v>
          </cell>
          <cell r="R58" t="e">
            <v>#REF!</v>
          </cell>
          <cell r="S58" t="e">
            <v>#REF!</v>
          </cell>
          <cell r="T58" t="e">
            <v>#REF!</v>
          </cell>
          <cell r="U58" t="e">
            <v>#REF!</v>
          </cell>
          <cell r="AB58" t="e">
            <v>#REF!</v>
          </cell>
          <cell r="AC58" t="e">
            <v>#REF!</v>
          </cell>
        </row>
        <row r="59">
          <cell r="A59" t="str">
            <v>SRB</v>
          </cell>
          <cell r="B59" t="str">
            <v>BLOQUE BAJO</v>
          </cell>
          <cell r="C59" t="str">
            <v>N</v>
          </cell>
          <cell r="D59">
            <v>23177</v>
          </cell>
          <cell r="E59">
            <v>747.64516129032256</v>
          </cell>
          <cell r="F59">
            <v>20512</v>
          </cell>
          <cell r="G59">
            <v>732.57142857142856</v>
          </cell>
          <cell r="H59">
            <v>21974</v>
          </cell>
          <cell r="I59">
            <v>708.83870967741939</v>
          </cell>
          <cell r="J59">
            <v>19808</v>
          </cell>
          <cell r="K59">
            <v>660.26666666666665</v>
          </cell>
          <cell r="L59">
            <v>19614.099999999999</v>
          </cell>
          <cell r="M59">
            <v>632.71290322580637</v>
          </cell>
          <cell r="N59">
            <v>18683</v>
          </cell>
          <cell r="O59">
            <v>622.76666666666665</v>
          </cell>
          <cell r="P59">
            <v>17157</v>
          </cell>
          <cell r="Q59">
            <v>553.45161290322585</v>
          </cell>
          <cell r="R59" t="e">
            <v>#REF!</v>
          </cell>
          <cell r="S59" t="e">
            <v>#REF!</v>
          </cell>
          <cell r="T59" t="e">
            <v>#REF!</v>
          </cell>
          <cell r="U59" t="e">
            <v>#REF!</v>
          </cell>
          <cell r="AB59" t="e">
            <v>#REF!</v>
          </cell>
          <cell r="AC59" t="e">
            <v>#REF!</v>
          </cell>
        </row>
        <row r="60">
          <cell r="A60" t="str">
            <v>TOTAL NUEVO</v>
          </cell>
          <cell r="D60">
            <v>179464</v>
          </cell>
          <cell r="E60">
            <v>5789.1612903225805</v>
          </cell>
          <cell r="F60">
            <v>193773</v>
          </cell>
          <cell r="G60">
            <v>6920.4642857142853</v>
          </cell>
          <cell r="H60">
            <v>215253</v>
          </cell>
          <cell r="I60">
            <v>6943.6451612903229</v>
          </cell>
          <cell r="J60">
            <v>215638</v>
          </cell>
          <cell r="K60">
            <v>7187.9333333333334</v>
          </cell>
          <cell r="L60">
            <v>240143.1</v>
          </cell>
          <cell r="M60">
            <v>7746.5516129032258</v>
          </cell>
          <cell r="N60">
            <v>255073</v>
          </cell>
          <cell r="O60">
            <v>8502.4333333333325</v>
          </cell>
          <cell r="P60">
            <v>305985.14</v>
          </cell>
          <cell r="Q60">
            <v>9870.4883870967751</v>
          </cell>
          <cell r="R60" t="e">
            <v>#REF!</v>
          </cell>
          <cell r="S60" t="e">
            <v>#REF!</v>
          </cell>
          <cell r="T60" t="e">
            <v>#REF!</v>
          </cell>
          <cell r="U60" t="e">
            <v>#REF!</v>
          </cell>
          <cell r="AB60" t="e">
            <v>#REF!</v>
          </cell>
          <cell r="AC60" t="e">
            <v>#REF!</v>
          </cell>
        </row>
        <row r="61">
          <cell r="A61" t="str">
            <v>TOTAL MAXUS</v>
          </cell>
          <cell r="D61">
            <v>347181</v>
          </cell>
          <cell r="E61">
            <v>11199.387096774193</v>
          </cell>
          <cell r="F61">
            <v>493590</v>
          </cell>
          <cell r="G61">
            <v>17628.214285714286</v>
          </cell>
          <cell r="H61">
            <v>366821</v>
          </cell>
          <cell r="I61">
            <v>11832.935483870968</v>
          </cell>
          <cell r="J61">
            <v>351025</v>
          </cell>
          <cell r="K61">
            <v>11700.833333333334</v>
          </cell>
          <cell r="L61">
            <v>389825.54000000004</v>
          </cell>
          <cell r="M61">
            <v>12575.017419354839</v>
          </cell>
          <cell r="N61">
            <v>395527</v>
          </cell>
          <cell r="O61">
            <v>13184.233333333334</v>
          </cell>
          <cell r="P61">
            <v>435044.89</v>
          </cell>
          <cell r="Q61">
            <v>14033.706129032258</v>
          </cell>
          <cell r="R61" t="e">
            <v>#REF!</v>
          </cell>
          <cell r="S61" t="e">
            <v>#REF!</v>
          </cell>
          <cell r="T61" t="e">
            <v>#REF!</v>
          </cell>
          <cell r="U61" t="e">
            <v>#REF!</v>
          </cell>
          <cell r="AB61" t="e">
            <v>#REF!</v>
          </cell>
          <cell r="AC61" t="e">
            <v>#REF!</v>
          </cell>
        </row>
        <row r="62">
          <cell r="A62" t="str">
            <v xml:space="preserve">  P E R E Z   COMPANC  S . A .</v>
          </cell>
        </row>
        <row r="63">
          <cell r="A63" t="str">
            <v>CAR</v>
          </cell>
          <cell r="B63" t="str">
            <v>CARANDA</v>
          </cell>
          <cell r="C63" t="str">
            <v>E</v>
          </cell>
          <cell r="D63">
            <v>3507</v>
          </cell>
          <cell r="E63">
            <v>113.12903225806451</v>
          </cell>
          <cell r="F63">
            <v>3366</v>
          </cell>
          <cell r="G63">
            <v>120.21428571428571</v>
          </cell>
          <cell r="H63">
            <v>2238</v>
          </cell>
          <cell r="I63">
            <v>72.193548387096769</v>
          </cell>
          <cell r="J63">
            <v>3700</v>
          </cell>
          <cell r="K63">
            <v>123.33333333333333</v>
          </cell>
          <cell r="L63">
            <v>5183</v>
          </cell>
          <cell r="M63">
            <v>167.19354838709677</v>
          </cell>
          <cell r="N63">
            <v>5636</v>
          </cell>
          <cell r="O63">
            <v>187.86666666666667</v>
          </cell>
          <cell r="P63">
            <v>3871</v>
          </cell>
          <cell r="Q63">
            <v>124.87096774193549</v>
          </cell>
          <cell r="R63" t="e">
            <v>#REF!</v>
          </cell>
          <cell r="S63" t="e">
            <v>#REF!</v>
          </cell>
          <cell r="T63" t="e">
            <v>#REF!</v>
          </cell>
          <cell r="U63" t="e">
            <v>#REF!</v>
          </cell>
          <cell r="AB63" t="e">
            <v>#REF!</v>
          </cell>
          <cell r="AC63" t="e">
            <v>#REF!</v>
          </cell>
        </row>
        <row r="64">
          <cell r="A64" t="str">
            <v>CLP</v>
          </cell>
          <cell r="B64" t="str">
            <v>COLPA</v>
          </cell>
          <cell r="C64" t="str">
            <v>E</v>
          </cell>
          <cell r="D64">
            <v>5863</v>
          </cell>
          <cell r="E64">
            <v>189.12903225806451</v>
          </cell>
          <cell r="F64">
            <v>4941</v>
          </cell>
          <cell r="G64">
            <v>176.46428571428572</v>
          </cell>
          <cell r="H64">
            <v>5844</v>
          </cell>
          <cell r="I64">
            <v>188.51612903225808</v>
          </cell>
          <cell r="J64">
            <v>5190</v>
          </cell>
          <cell r="K64">
            <v>173</v>
          </cell>
          <cell r="L64">
            <v>5783</v>
          </cell>
          <cell r="M64">
            <v>186.54838709677421</v>
          </cell>
          <cell r="N64">
            <v>5903</v>
          </cell>
          <cell r="O64">
            <v>196.76666666666668</v>
          </cell>
          <cell r="P64">
            <v>5896</v>
          </cell>
          <cell r="Q64">
            <v>190.19354838709677</v>
          </cell>
          <cell r="R64" t="e">
            <v>#REF!</v>
          </cell>
          <cell r="S64" t="e">
            <v>#REF!</v>
          </cell>
          <cell r="T64" t="e">
            <v>#REF!</v>
          </cell>
          <cell r="U64" t="e">
            <v>#REF!</v>
          </cell>
          <cell r="AB64" t="e">
            <v>#REF!</v>
          </cell>
          <cell r="AC64" t="e">
            <v>#REF!</v>
          </cell>
        </row>
        <row r="65">
          <cell r="A65" t="str">
            <v>CLP</v>
          </cell>
          <cell r="B65" t="str">
            <v>PLANTA</v>
          </cell>
          <cell r="C65" t="str">
            <v>E</v>
          </cell>
        </row>
        <row r="66">
          <cell r="A66" t="str">
            <v>TOTAL PEREZ</v>
          </cell>
          <cell r="D66">
            <v>9370</v>
          </cell>
          <cell r="E66">
            <v>302.25806451612902</v>
          </cell>
          <cell r="F66">
            <v>8307</v>
          </cell>
          <cell r="G66">
            <v>296.67857142857144</v>
          </cell>
          <cell r="H66">
            <v>8082</v>
          </cell>
          <cell r="I66">
            <v>260.70967741935482</v>
          </cell>
          <cell r="J66">
            <v>8890</v>
          </cell>
          <cell r="K66">
            <v>296.33333333333331</v>
          </cell>
          <cell r="L66">
            <v>10966</v>
          </cell>
          <cell r="M66">
            <v>353.74193548387098</v>
          </cell>
          <cell r="N66">
            <v>11539</v>
          </cell>
          <cell r="O66">
            <v>384.63333333333333</v>
          </cell>
          <cell r="P66">
            <v>9767</v>
          </cell>
          <cell r="Q66">
            <v>315.06451612903226</v>
          </cell>
          <cell r="R66" t="e">
            <v>#REF!</v>
          </cell>
          <cell r="S66" t="e">
            <v>#REF!</v>
          </cell>
          <cell r="T66" t="e">
            <v>#REF!</v>
          </cell>
          <cell r="U66" t="e">
            <v>#REF!</v>
          </cell>
          <cell r="AB66" t="e">
            <v>#REF!</v>
          </cell>
          <cell r="AC66" t="e">
            <v>#REF!</v>
          </cell>
        </row>
        <row r="67">
          <cell r="A67" t="str">
            <v xml:space="preserve">   PLUSPETROL  BOLIVIA CORPORATION</v>
          </cell>
        </row>
        <row r="68">
          <cell r="A68" t="str">
            <v>BJO</v>
          </cell>
          <cell r="B68" t="str">
            <v>BERMEJO</v>
          </cell>
          <cell r="C68" t="str">
            <v>E</v>
          </cell>
          <cell r="D68">
            <v>2215.8000000000002</v>
          </cell>
          <cell r="E68">
            <v>71.477419354838716</v>
          </cell>
          <cell r="F68">
            <v>1124</v>
          </cell>
          <cell r="G68">
            <v>40.142857142857146</v>
          </cell>
          <cell r="H68">
            <v>1304</v>
          </cell>
          <cell r="I68">
            <v>42.064516129032256</v>
          </cell>
          <cell r="J68">
            <v>1148.5</v>
          </cell>
          <cell r="K68">
            <v>38.283333333333331</v>
          </cell>
          <cell r="L68">
            <v>1093.2</v>
          </cell>
          <cell r="M68">
            <v>35.264516129032259</v>
          </cell>
          <cell r="N68">
            <v>1342.6</v>
          </cell>
          <cell r="O68">
            <v>44.75333333333333</v>
          </cell>
          <cell r="P68">
            <v>1093</v>
          </cell>
          <cell r="Q68">
            <v>35.258064516129032</v>
          </cell>
          <cell r="R68" t="e">
            <v>#REF!</v>
          </cell>
          <cell r="S68" t="e">
            <v>#REF!</v>
          </cell>
          <cell r="T68" t="e">
            <v>#REF!</v>
          </cell>
          <cell r="U68" t="e">
            <v>#REF!</v>
          </cell>
          <cell r="AB68" t="e">
            <v>#REF!</v>
          </cell>
          <cell r="AC68" t="e">
            <v>#REF!</v>
          </cell>
        </row>
        <row r="69">
          <cell r="A69" t="str">
            <v>BJO</v>
          </cell>
          <cell r="B69" t="str">
            <v>X 44</v>
          </cell>
          <cell r="C69" t="str">
            <v>E</v>
          </cell>
          <cell r="D69">
            <v>2470.1999999999998</v>
          </cell>
          <cell r="E69">
            <v>79.683870967741925</v>
          </cell>
          <cell r="F69">
            <v>3372</v>
          </cell>
          <cell r="G69">
            <v>120.42857142857143</v>
          </cell>
          <cell r="H69">
            <v>3551.7</v>
          </cell>
          <cell r="I69">
            <v>114.57096774193548</v>
          </cell>
          <cell r="J69">
            <v>3559.7</v>
          </cell>
          <cell r="K69">
            <v>118.65666666666667</v>
          </cell>
          <cell r="L69">
            <v>3255.9</v>
          </cell>
          <cell r="M69">
            <v>105.02903225806452</v>
          </cell>
          <cell r="N69">
            <v>3353</v>
          </cell>
          <cell r="O69">
            <v>111.76666666666667</v>
          </cell>
          <cell r="P69">
            <v>3330.2</v>
          </cell>
          <cell r="Q69">
            <v>107.4258064516129</v>
          </cell>
          <cell r="R69" t="e">
            <v>#REF!</v>
          </cell>
          <cell r="S69" t="e">
            <v>#REF!</v>
          </cell>
          <cell r="T69" t="e">
            <v>#REF!</v>
          </cell>
          <cell r="U69" t="e">
            <v>#REF!</v>
          </cell>
          <cell r="AB69" t="e">
            <v>#REF!</v>
          </cell>
          <cell r="AC69" t="e">
            <v>#REF!</v>
          </cell>
        </row>
        <row r="70">
          <cell r="A70" t="str">
            <v>TOR</v>
          </cell>
          <cell r="B70" t="str">
            <v>TORO</v>
          </cell>
          <cell r="C70" t="str">
            <v>E</v>
          </cell>
          <cell r="D70">
            <v>3236.9</v>
          </cell>
          <cell r="E70">
            <v>104.41612903225807</v>
          </cell>
          <cell r="F70">
            <v>3657</v>
          </cell>
          <cell r="G70">
            <v>130.60714285714286</v>
          </cell>
          <cell r="H70">
            <v>4095.9</v>
          </cell>
          <cell r="I70">
            <v>132.1258064516129</v>
          </cell>
          <cell r="J70">
            <v>4007.3</v>
          </cell>
          <cell r="K70">
            <v>133.57666666666668</v>
          </cell>
          <cell r="L70">
            <v>4211.7</v>
          </cell>
          <cell r="M70">
            <v>135.86129032258063</v>
          </cell>
          <cell r="N70">
            <v>3853</v>
          </cell>
          <cell r="O70">
            <v>128.43333333333334</v>
          </cell>
          <cell r="P70">
            <v>4193.1000000000004</v>
          </cell>
          <cell r="Q70">
            <v>135.26129032258066</v>
          </cell>
          <cell r="R70" t="e">
            <v>#REF!</v>
          </cell>
          <cell r="S70" t="e">
            <v>#REF!</v>
          </cell>
          <cell r="T70" t="e">
            <v>#REF!</v>
          </cell>
          <cell r="U70" t="e">
            <v>#REF!</v>
          </cell>
          <cell r="AB70" t="e">
            <v>#REF!</v>
          </cell>
          <cell r="AC70" t="e">
            <v>#REF!</v>
          </cell>
        </row>
        <row r="71">
          <cell r="A71" t="str">
            <v>TOTAL PLUSPETROL</v>
          </cell>
          <cell r="D71">
            <v>7922.9</v>
          </cell>
          <cell r="E71">
            <v>255.5774193548387</v>
          </cell>
          <cell r="F71">
            <v>8153</v>
          </cell>
          <cell r="G71">
            <v>291.17857142857144</v>
          </cell>
          <cell r="H71">
            <v>8951.6</v>
          </cell>
          <cell r="I71">
            <v>288.76129032258063</v>
          </cell>
          <cell r="J71">
            <v>8715.5</v>
          </cell>
          <cell r="K71">
            <v>290.51666666666665</v>
          </cell>
          <cell r="L71">
            <v>8560.7999999999993</v>
          </cell>
          <cell r="M71">
            <v>276.15483870967739</v>
          </cell>
          <cell r="N71">
            <v>8548.6</v>
          </cell>
          <cell r="O71">
            <v>284.95333333333332</v>
          </cell>
          <cell r="P71">
            <v>8616.2999999999993</v>
          </cell>
          <cell r="Q71">
            <v>277.94516129032257</v>
          </cell>
          <cell r="R71" t="e">
            <v>#REF!</v>
          </cell>
          <cell r="S71" t="e">
            <v>#REF!</v>
          </cell>
          <cell r="T71" t="e">
            <v>#REF!</v>
          </cell>
          <cell r="U71" t="e">
            <v>#REF!</v>
          </cell>
          <cell r="AB71" t="e">
            <v>#REF!</v>
          </cell>
          <cell r="AC71" t="e">
            <v>#REF!</v>
          </cell>
        </row>
        <row r="72">
          <cell r="A72" t="str">
            <v xml:space="preserve">  D O N G    W O N   CORPORATION BOLIVIA</v>
          </cell>
        </row>
        <row r="73">
          <cell r="A73" t="str">
            <v>PMR</v>
          </cell>
          <cell r="B73" t="str">
            <v>PALMAR</v>
          </cell>
          <cell r="C73" t="str">
            <v>N</v>
          </cell>
          <cell r="D73">
            <v>848</v>
          </cell>
          <cell r="E73">
            <v>27.35483870967742</v>
          </cell>
          <cell r="F73">
            <v>425</v>
          </cell>
          <cell r="G73">
            <v>15.178571428571429</v>
          </cell>
          <cell r="L73">
            <v>171</v>
          </cell>
          <cell r="M73">
            <v>5.5161290322580649</v>
          </cell>
          <cell r="N73">
            <v>840</v>
          </cell>
          <cell r="O73">
            <v>28</v>
          </cell>
          <cell r="P73">
            <v>374</v>
          </cell>
          <cell r="Q73">
            <v>12.064516129032258</v>
          </cell>
          <cell r="AB73">
            <v>2658</v>
          </cell>
          <cell r="AC73">
            <v>7.9580838323353289</v>
          </cell>
        </row>
        <row r="74">
          <cell r="A74" t="str">
            <v>PMR</v>
          </cell>
          <cell r="B74" t="str">
            <v>PALMAR</v>
          </cell>
          <cell r="C74" t="str">
            <v>E</v>
          </cell>
          <cell r="P74">
            <v>37</v>
          </cell>
          <cell r="Q74">
            <v>1.1935483870967742</v>
          </cell>
          <cell r="T74" t="e">
            <v>#REF!</v>
          </cell>
          <cell r="U74" t="e">
            <v>#REF!</v>
          </cell>
          <cell r="AB74" t="e">
            <v>#REF!</v>
          </cell>
          <cell r="AC74" t="e">
            <v>#REF!</v>
          </cell>
        </row>
        <row r="75">
          <cell r="A75" t="str">
            <v>TOTAL DONG WON</v>
          </cell>
          <cell r="D75">
            <v>848</v>
          </cell>
          <cell r="E75">
            <v>27.35483870967742</v>
          </cell>
          <cell r="F75">
            <v>425</v>
          </cell>
          <cell r="G75">
            <v>15.178571428571429</v>
          </cell>
          <cell r="H75">
            <v>0</v>
          </cell>
          <cell r="I75">
            <v>0</v>
          </cell>
          <cell r="J75">
            <v>0</v>
          </cell>
          <cell r="K75">
            <v>0</v>
          </cell>
          <cell r="L75">
            <v>171</v>
          </cell>
          <cell r="M75">
            <v>5.5161290322580649</v>
          </cell>
          <cell r="N75">
            <v>840</v>
          </cell>
          <cell r="O75">
            <v>28</v>
          </cell>
          <cell r="P75">
            <v>411</v>
          </cell>
          <cell r="Q75">
            <v>13.258064516129032</v>
          </cell>
          <cell r="R75">
            <v>0</v>
          </cell>
          <cell r="S75">
            <v>0</v>
          </cell>
          <cell r="T75" t="e">
            <v>#REF!</v>
          </cell>
          <cell r="U75" t="e">
            <v>#REF!</v>
          </cell>
          <cell r="AB75" t="e">
            <v>#REF!</v>
          </cell>
          <cell r="AC75" t="e">
            <v>#REF!</v>
          </cell>
        </row>
        <row r="76">
          <cell r="A76" t="str">
            <v xml:space="preserve">  T E S O R O   BOLIVIA PETROLEUM Co.</v>
          </cell>
        </row>
        <row r="77">
          <cell r="A77" t="str">
            <v>EDD</v>
          </cell>
          <cell r="B77" t="str">
            <v>ESCONDIDO</v>
          </cell>
          <cell r="C77" t="str">
            <v>E</v>
          </cell>
          <cell r="D77">
            <v>15993.63</v>
          </cell>
          <cell r="E77">
            <v>515.92354838709673</v>
          </cell>
          <cell r="F77">
            <v>8952.18</v>
          </cell>
          <cell r="G77">
            <v>319.72071428571428</v>
          </cell>
          <cell r="H77">
            <v>9438.92</v>
          </cell>
          <cell r="I77">
            <v>304.48129032258066</v>
          </cell>
          <cell r="J77">
            <v>13964.13</v>
          </cell>
          <cell r="K77">
            <v>465.47099999999995</v>
          </cell>
          <cell r="L77">
            <v>21451.86</v>
          </cell>
          <cell r="M77">
            <v>691.99548387096775</v>
          </cell>
          <cell r="N77">
            <v>21368.73</v>
          </cell>
          <cell r="O77">
            <v>712.29099999999994</v>
          </cell>
          <cell r="P77">
            <v>20601.43</v>
          </cell>
          <cell r="Q77">
            <v>664.56225806451619</v>
          </cell>
          <cell r="R77" t="e">
            <v>#REF!</v>
          </cell>
          <cell r="S77" t="e">
            <v>#REF!</v>
          </cell>
          <cell r="T77" t="e">
            <v>#REF!</v>
          </cell>
          <cell r="U77" t="e">
            <v>#REF!</v>
          </cell>
          <cell r="AB77" t="e">
            <v>#REF!</v>
          </cell>
          <cell r="AC77" t="e">
            <v>#REF!</v>
          </cell>
        </row>
        <row r="78">
          <cell r="A78" t="str">
            <v>LVT</v>
          </cell>
          <cell r="B78" t="str">
            <v>LA VERTIENTE</v>
          </cell>
          <cell r="C78" t="str">
            <v>E</v>
          </cell>
          <cell r="D78">
            <v>9945.92</v>
          </cell>
          <cell r="E78">
            <v>320.83612903225804</v>
          </cell>
          <cell r="F78">
            <v>6014</v>
          </cell>
          <cell r="G78">
            <v>214.78571428571428</v>
          </cell>
          <cell r="H78">
            <v>6565.5</v>
          </cell>
          <cell r="I78">
            <v>211.79032258064515</v>
          </cell>
          <cell r="J78">
            <v>9095.16</v>
          </cell>
          <cell r="K78">
            <v>303.17199999999997</v>
          </cell>
          <cell r="L78">
            <v>12850.29</v>
          </cell>
          <cell r="M78">
            <v>414.52548387096778</v>
          </cell>
          <cell r="N78">
            <v>11785.7</v>
          </cell>
          <cell r="O78">
            <v>392.85666666666668</v>
          </cell>
          <cell r="P78">
            <v>13279.16</v>
          </cell>
          <cell r="Q78">
            <v>428.36</v>
          </cell>
          <cell r="R78" t="e">
            <v>#REF!</v>
          </cell>
          <cell r="S78" t="e">
            <v>#REF!</v>
          </cell>
          <cell r="T78" t="e">
            <v>#REF!</v>
          </cell>
          <cell r="U78" t="e">
            <v>#REF!</v>
          </cell>
          <cell r="AB78" t="e">
            <v>#REF!</v>
          </cell>
          <cell r="AC78" t="e">
            <v>#REF!</v>
          </cell>
        </row>
        <row r="79">
          <cell r="A79" t="str">
            <v>TGT</v>
          </cell>
          <cell r="B79" t="str">
            <v>TAIGUATI</v>
          </cell>
          <cell r="C79" t="str">
            <v>E</v>
          </cell>
          <cell r="D79">
            <v>656.02</v>
          </cell>
          <cell r="E79">
            <v>21.161935483870966</v>
          </cell>
          <cell r="F79">
            <v>351.82</v>
          </cell>
          <cell r="G79">
            <v>12.565</v>
          </cell>
          <cell r="H79">
            <v>375.66</v>
          </cell>
          <cell r="I79">
            <v>12.118064516129033</v>
          </cell>
          <cell r="J79">
            <v>608.26</v>
          </cell>
          <cell r="K79">
            <v>20.275333333333332</v>
          </cell>
          <cell r="L79">
            <v>1113.01</v>
          </cell>
          <cell r="M79">
            <v>35.903548387096777</v>
          </cell>
          <cell r="N79">
            <v>1002.97</v>
          </cell>
          <cell r="O79">
            <v>33.432333333333332</v>
          </cell>
          <cell r="P79">
            <v>1211.68</v>
          </cell>
          <cell r="Q79">
            <v>39.086451612903225</v>
          </cell>
          <cell r="R79" t="e">
            <v>#REF!</v>
          </cell>
          <cell r="S79" t="e">
            <v>#REF!</v>
          </cell>
          <cell r="T79" t="e">
            <v>#REF!</v>
          </cell>
          <cell r="U79" t="e">
            <v>#REF!</v>
          </cell>
          <cell r="AB79" t="e">
            <v>#REF!</v>
          </cell>
          <cell r="AC79" t="e">
            <v>#REF!</v>
          </cell>
        </row>
        <row r="80">
          <cell r="A80" t="str">
            <v>TOTAL TESORO</v>
          </cell>
          <cell r="D80">
            <v>26595.57</v>
          </cell>
          <cell r="E80">
            <v>857.92161290322576</v>
          </cell>
          <cell r="F80">
            <v>15318</v>
          </cell>
          <cell r="G80">
            <v>547.07142857142856</v>
          </cell>
          <cell r="H80">
            <v>16380.08</v>
          </cell>
          <cell r="I80">
            <v>528.38967741935483</v>
          </cell>
          <cell r="J80">
            <v>23667.55</v>
          </cell>
          <cell r="K80">
            <v>788.91833333333329</v>
          </cell>
          <cell r="L80">
            <v>35415.160000000003</v>
          </cell>
          <cell r="M80">
            <v>1142.4245161290323</v>
          </cell>
          <cell r="N80">
            <v>34157.4</v>
          </cell>
          <cell r="O80">
            <v>1138.5800000000002</v>
          </cell>
          <cell r="P80">
            <v>35092.269999999997</v>
          </cell>
          <cell r="Q80">
            <v>1132.0087096774193</v>
          </cell>
          <cell r="R80" t="e">
            <v>#REF!</v>
          </cell>
          <cell r="S80" t="e">
            <v>#REF!</v>
          </cell>
          <cell r="T80" t="e">
            <v>#REF!</v>
          </cell>
          <cell r="U80" t="e">
            <v>#REF!</v>
          </cell>
          <cell r="AB80" t="e">
            <v>#REF!</v>
          </cell>
          <cell r="AC80" t="e">
            <v>#REF!</v>
          </cell>
        </row>
        <row r="81">
          <cell r="A81" t="str">
            <v xml:space="preserve">   M E N O R E S   ( Y P F B )</v>
          </cell>
        </row>
        <row r="82">
          <cell r="A82" t="str">
            <v>CBT</v>
          </cell>
          <cell r="B82" t="str">
            <v>CAMBEITI</v>
          </cell>
          <cell r="C82" t="str">
            <v>N</v>
          </cell>
          <cell r="D82">
            <v>2633</v>
          </cell>
          <cell r="E82">
            <v>84.935483870967744</v>
          </cell>
          <cell r="F82">
            <v>1889</v>
          </cell>
          <cell r="G82">
            <v>67.464285714285708</v>
          </cell>
          <cell r="H82">
            <v>1479</v>
          </cell>
          <cell r="I82">
            <v>47.70967741935484</v>
          </cell>
          <cell r="J82">
            <v>1706</v>
          </cell>
          <cell r="K82">
            <v>56.866666666666667</v>
          </cell>
          <cell r="L82">
            <v>3307</v>
          </cell>
          <cell r="M82">
            <v>106.6774193548387</v>
          </cell>
          <cell r="N82">
            <v>2105</v>
          </cell>
          <cell r="O82">
            <v>70.166666666666671</v>
          </cell>
          <cell r="P82">
            <v>1811</v>
          </cell>
          <cell r="Q82">
            <v>58.41935483870968</v>
          </cell>
          <cell r="R82" t="e">
            <v>#REF!</v>
          </cell>
          <cell r="S82" t="e">
            <v>#REF!</v>
          </cell>
          <cell r="T82" t="e">
            <v>#REF!</v>
          </cell>
          <cell r="U82" t="e">
            <v>#REF!</v>
          </cell>
          <cell r="AB82" t="e">
            <v>#REF!</v>
          </cell>
          <cell r="AC82" t="e">
            <v>#REF!</v>
          </cell>
        </row>
        <row r="83">
          <cell r="A83" t="str">
            <v>NJL</v>
          </cell>
          <cell r="B83" t="str">
            <v>NARANJILLOS</v>
          </cell>
          <cell r="C83" t="str">
            <v>N</v>
          </cell>
          <cell r="F83">
            <v>615</v>
          </cell>
          <cell r="G83">
            <v>21.964285714285715</v>
          </cell>
          <cell r="AB83">
            <v>615</v>
          </cell>
          <cell r="AC83">
            <v>1.841317365269461</v>
          </cell>
        </row>
        <row r="84">
          <cell r="A84" t="str">
            <v>TTR</v>
          </cell>
          <cell r="B84" t="str">
            <v>TATARENDA</v>
          </cell>
          <cell r="C84" t="str">
            <v>N</v>
          </cell>
          <cell r="D84">
            <v>1345</v>
          </cell>
          <cell r="E84">
            <v>43.387096774193552</v>
          </cell>
          <cell r="F84">
            <v>2727</v>
          </cell>
          <cell r="G84">
            <v>97.392857142857139</v>
          </cell>
          <cell r="H84">
            <v>1616</v>
          </cell>
          <cell r="I84">
            <v>52.12903225806452</v>
          </cell>
          <cell r="J84">
            <v>2266</v>
          </cell>
          <cell r="K84">
            <v>75.533333333333331</v>
          </cell>
          <cell r="L84">
            <v>3098</v>
          </cell>
          <cell r="M84">
            <v>99.935483870967744</v>
          </cell>
          <cell r="N84">
            <v>2757</v>
          </cell>
          <cell r="O84">
            <v>91.9</v>
          </cell>
          <cell r="P84">
            <v>2634</v>
          </cell>
          <cell r="Q84">
            <v>84.967741935483872</v>
          </cell>
          <cell r="R84" t="e">
            <v>#REF!</v>
          </cell>
          <cell r="S84" t="e">
            <v>#REF!</v>
          </cell>
          <cell r="T84" t="e">
            <v>#REF!</v>
          </cell>
          <cell r="U84" t="e">
            <v>#REF!</v>
          </cell>
          <cell r="AB84" t="e">
            <v>#REF!</v>
          </cell>
          <cell r="AC84" t="e">
            <v>#REF!</v>
          </cell>
        </row>
        <row r="85">
          <cell r="A85" t="str">
            <v>VMT</v>
          </cell>
          <cell r="B85" t="str">
            <v>VILLAMONTES</v>
          </cell>
          <cell r="C85" t="str">
            <v>N</v>
          </cell>
          <cell r="D85">
            <v>587</v>
          </cell>
          <cell r="E85">
            <v>18.93548387096774</v>
          </cell>
          <cell r="F85">
            <v>241</v>
          </cell>
          <cell r="G85">
            <v>8.6071428571428577</v>
          </cell>
          <cell r="H85">
            <v>215</v>
          </cell>
          <cell r="I85">
            <v>6.935483870967742</v>
          </cell>
          <cell r="L85">
            <v>435</v>
          </cell>
          <cell r="M85">
            <v>14.03225806451613</v>
          </cell>
          <cell r="N85">
            <v>180</v>
          </cell>
          <cell r="O85">
            <v>6</v>
          </cell>
          <cell r="P85">
            <v>138</v>
          </cell>
          <cell r="Q85">
            <v>4.4516129032258061</v>
          </cell>
          <cell r="AB85">
            <v>1796</v>
          </cell>
          <cell r="AC85">
            <v>5.3772455089820363</v>
          </cell>
        </row>
        <row r="86">
          <cell r="A86" t="str">
            <v>TOTAL MENORES</v>
          </cell>
          <cell r="D86">
            <v>4565</v>
          </cell>
          <cell r="E86">
            <v>147.25806451612902</v>
          </cell>
          <cell r="F86">
            <v>5472</v>
          </cell>
          <cell r="G86">
            <v>195.42857142857142</v>
          </cell>
          <cell r="H86">
            <v>3310</v>
          </cell>
          <cell r="I86">
            <v>106.7741935483871</v>
          </cell>
          <cell r="J86">
            <v>3972</v>
          </cell>
          <cell r="K86">
            <v>132.4</v>
          </cell>
          <cell r="L86">
            <v>6840</v>
          </cell>
          <cell r="M86">
            <v>220.64516129032259</v>
          </cell>
          <cell r="N86">
            <v>5042</v>
          </cell>
          <cell r="O86">
            <v>168.06666666666666</v>
          </cell>
          <cell r="P86">
            <v>4583</v>
          </cell>
          <cell r="Q86">
            <v>147.83870967741936</v>
          </cell>
          <cell r="R86" t="e">
            <v>#REF!</v>
          </cell>
          <cell r="S86" t="e">
            <v>#REF!</v>
          </cell>
          <cell r="T86" t="e">
            <v>#REF!</v>
          </cell>
          <cell r="U86" t="e">
            <v>#REF!</v>
          </cell>
          <cell r="AB86" t="e">
            <v>#REF!</v>
          </cell>
          <cell r="AC86" t="e">
            <v>#REF!</v>
          </cell>
        </row>
        <row r="87">
          <cell r="A87" t="str">
            <v>TOTAL NUEVO</v>
          </cell>
          <cell r="D87">
            <v>376203</v>
          </cell>
          <cell r="E87">
            <v>12135.58064516129</v>
          </cell>
          <cell r="F87">
            <v>402466.03780747042</v>
          </cell>
          <cell r="G87">
            <v>14373.787064552514</v>
          </cell>
          <cell r="H87">
            <v>465205.41683616664</v>
          </cell>
          <cell r="I87">
            <v>15006.626349553762</v>
          </cell>
          <cell r="J87">
            <v>460724.10074387793</v>
          </cell>
          <cell r="K87">
            <v>15357.470024795932</v>
          </cell>
          <cell r="L87">
            <v>541496.61</v>
          </cell>
          <cell r="M87">
            <v>17467.63258064516</v>
          </cell>
          <cell r="N87">
            <v>556328</v>
          </cell>
          <cell r="O87">
            <v>18544.266666666666</v>
          </cell>
          <cell r="P87">
            <v>643254.55000000005</v>
          </cell>
          <cell r="Q87">
            <v>20750.146774193548</v>
          </cell>
          <cell r="R87" t="e">
            <v>#REF!</v>
          </cell>
          <cell r="S87" t="e">
            <v>#REF!</v>
          </cell>
          <cell r="T87" t="e">
            <v>#REF!</v>
          </cell>
          <cell r="U87" t="e">
            <v>#REF!</v>
          </cell>
          <cell r="AB87" t="e">
            <v>#REF!</v>
          </cell>
          <cell r="AC87" t="e">
            <v>#REF!</v>
          </cell>
        </row>
        <row r="88">
          <cell r="A88" t="str">
            <v>TOTAL EXISTENTE</v>
          </cell>
          <cell r="D88">
            <v>648629.79456140345</v>
          </cell>
          <cell r="E88">
            <v>20923.541760045271</v>
          </cell>
          <cell r="F88">
            <v>696358.8621925296</v>
          </cell>
          <cell r="G88">
            <v>24869.959364018916</v>
          </cell>
          <cell r="H88">
            <v>624886.58316383325</v>
          </cell>
          <cell r="I88">
            <v>20157.631714962361</v>
          </cell>
          <cell r="J88">
            <v>573901.16925612208</v>
          </cell>
          <cell r="K88">
            <v>19130.038975204072</v>
          </cell>
          <cell r="L88">
            <v>657852.67000000004</v>
          </cell>
          <cell r="M88">
            <v>21221.053870967742</v>
          </cell>
          <cell r="N88">
            <v>567393</v>
          </cell>
          <cell r="O88">
            <v>18913.099999999999</v>
          </cell>
          <cell r="P88">
            <v>567636.98</v>
          </cell>
          <cell r="Q88">
            <v>18310.870322580646</v>
          </cell>
          <cell r="R88" t="e">
            <v>#REF!</v>
          </cell>
          <cell r="S88" t="e">
            <v>#REF!</v>
          </cell>
          <cell r="T88" t="e">
            <v>#REF!</v>
          </cell>
          <cell r="U88" t="e">
            <v>#REF!</v>
          </cell>
          <cell r="AB88" t="e">
            <v>#REF!</v>
          </cell>
          <cell r="AC88" t="e">
            <v>#REF!</v>
          </cell>
        </row>
        <row r="89">
          <cell r="A89" t="str">
            <v>TOTAL NACIONAL</v>
          </cell>
          <cell r="D89">
            <v>1024832.7945614035</v>
          </cell>
          <cell r="E89">
            <v>33059.122405206566</v>
          </cell>
          <cell r="F89">
            <v>1098824.8999999999</v>
          </cell>
          <cell r="G89">
            <v>39243.746428571423</v>
          </cell>
          <cell r="H89">
            <v>1090092</v>
          </cell>
          <cell r="I89">
            <v>35164.258064516129</v>
          </cell>
          <cell r="J89">
            <v>1034625.27</v>
          </cell>
          <cell r="K89">
            <v>34487.509000000005</v>
          </cell>
          <cell r="L89">
            <v>1199349.28</v>
          </cell>
          <cell r="M89">
            <v>38688.686451612906</v>
          </cell>
          <cell r="N89">
            <v>1123721</v>
          </cell>
          <cell r="O89">
            <v>37457.366666666669</v>
          </cell>
          <cell r="P89">
            <v>1210891.53</v>
          </cell>
          <cell r="Q89">
            <v>39061.017096774194</v>
          </cell>
          <cell r="R89" t="e">
            <v>#REF!</v>
          </cell>
          <cell r="S89" t="e">
            <v>#REF!</v>
          </cell>
          <cell r="T89" t="e">
            <v>#REF!</v>
          </cell>
          <cell r="U89" t="e">
            <v>#REF!</v>
          </cell>
          <cell r="AB89" t="e">
            <v>#REF!</v>
          </cell>
          <cell r="AC89" t="e">
            <v>#REF!</v>
          </cell>
        </row>
      </sheetData>
      <sheetData sheetId="32"/>
      <sheetData sheetId="33"/>
      <sheetData sheetId="34"/>
      <sheetData sheetId="35"/>
      <sheetData sheetId="36"/>
      <sheetData sheetId="37"/>
      <sheetData sheetId="38"/>
      <sheetData sheetId="39"/>
      <sheetData sheetId="40"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MPCM</v>
          </cell>
          <cell r="E8" t="str">
            <v>MPCD</v>
          </cell>
          <cell r="F8" t="str">
            <v>MPCM</v>
          </cell>
          <cell r="G8" t="str">
            <v>MPCD</v>
          </cell>
          <cell r="H8" t="str">
            <v>MPCM</v>
          </cell>
          <cell r="I8" t="str">
            <v>MPCD</v>
          </cell>
          <cell r="J8" t="str">
            <v>MPCM</v>
          </cell>
          <cell r="K8" t="str">
            <v>MPCD</v>
          </cell>
          <cell r="L8" t="str">
            <v>MPCM</v>
          </cell>
          <cell r="M8" t="str">
            <v>MPCD</v>
          </cell>
          <cell r="N8" t="str">
            <v>MPCM</v>
          </cell>
          <cell r="O8" t="str">
            <v>MPCD</v>
          </cell>
          <cell r="P8" t="str">
            <v>MPCM</v>
          </cell>
          <cell r="Q8" t="str">
            <v>MPCD</v>
          </cell>
          <cell r="R8" t="str">
            <v>MPCM</v>
          </cell>
          <cell r="S8" t="str">
            <v>MPCD</v>
          </cell>
          <cell r="T8" t="str">
            <v>MPCM</v>
          </cell>
          <cell r="U8" t="str">
            <v>MPCD</v>
          </cell>
          <cell r="V8" t="str">
            <v>MPCM</v>
          </cell>
          <cell r="W8" t="str">
            <v>MPCD</v>
          </cell>
          <cell r="X8" t="str">
            <v>MPCM</v>
          </cell>
          <cell r="Y8" t="str">
            <v>MPCD</v>
          </cell>
          <cell r="Z8" t="str">
            <v>MPCM</v>
          </cell>
          <cell r="AA8" t="str">
            <v>MPCD</v>
          </cell>
          <cell r="AB8" t="str">
            <v>MPC</v>
          </cell>
          <cell r="AC8" t="str">
            <v>MPCD</v>
          </cell>
        </row>
        <row r="9">
          <cell r="A9" t="str">
            <v xml:space="preserve">   A N D I N A  S . A .</v>
          </cell>
        </row>
        <row r="10">
          <cell r="A10" t="str">
            <v xml:space="preserve">BQN </v>
          </cell>
          <cell r="B10" t="str">
            <v>BOQUERON</v>
          </cell>
          <cell r="C10" t="str">
            <v>N</v>
          </cell>
          <cell r="D10">
            <v>47305</v>
          </cell>
          <cell r="E10">
            <v>1525.9677419354839</v>
          </cell>
          <cell r="F10">
            <v>24799</v>
          </cell>
          <cell r="G10">
            <v>885.67857142857144</v>
          </cell>
          <cell r="H10">
            <v>19803</v>
          </cell>
          <cell r="I10">
            <v>638.80645161290317</v>
          </cell>
          <cell r="J10">
            <v>17299</v>
          </cell>
          <cell r="K10">
            <v>576.63333333333333</v>
          </cell>
          <cell r="AB10">
            <v>109206</v>
          </cell>
          <cell r="AC10">
            <v>326.96407185628743</v>
          </cell>
        </row>
        <row r="11">
          <cell r="A11" t="str">
            <v>CAM</v>
          </cell>
          <cell r="B11" t="str">
            <v>CAMIRI</v>
          </cell>
          <cell r="C11" t="str">
            <v>N</v>
          </cell>
        </row>
        <row r="12">
          <cell r="A12" t="str">
            <v>CCB</v>
          </cell>
          <cell r="B12" t="str">
            <v>CASCABEL</v>
          </cell>
          <cell r="C12" t="str">
            <v>N</v>
          </cell>
          <cell r="D12">
            <v>96991</v>
          </cell>
          <cell r="E12">
            <v>3128.7419354838707</v>
          </cell>
          <cell r="F12">
            <v>84633</v>
          </cell>
          <cell r="G12">
            <v>3022.6071428571427</v>
          </cell>
          <cell r="H12">
            <v>53898</v>
          </cell>
          <cell r="I12">
            <v>1738.6451612903227</v>
          </cell>
          <cell r="J12">
            <v>84216</v>
          </cell>
          <cell r="K12">
            <v>2807.2</v>
          </cell>
          <cell r="L12">
            <v>86086</v>
          </cell>
          <cell r="M12">
            <v>2776.9677419354839</v>
          </cell>
          <cell r="N12">
            <v>83271</v>
          </cell>
          <cell r="O12">
            <v>2775.7</v>
          </cell>
          <cell r="P12">
            <v>91247</v>
          </cell>
          <cell r="Q12">
            <v>2943.4516129032259</v>
          </cell>
          <cell r="R12" t="e">
            <v>#REF!</v>
          </cell>
          <cell r="S12" t="e">
            <v>#REF!</v>
          </cell>
          <cell r="T12" t="e">
            <v>#REF!</v>
          </cell>
          <cell r="U12" t="e">
            <v>#REF!</v>
          </cell>
          <cell r="AB12" t="e">
            <v>#REF!</v>
          </cell>
          <cell r="AC12" t="e">
            <v>#REF!</v>
          </cell>
        </row>
        <row r="13">
          <cell r="A13" t="str">
            <v>CBR</v>
          </cell>
          <cell r="B13" t="str">
            <v>COBRA</v>
          </cell>
          <cell r="C13" t="str">
            <v>N</v>
          </cell>
        </row>
        <row r="14">
          <cell r="A14" t="str">
            <v>GRY</v>
          </cell>
          <cell r="B14" t="str">
            <v>GUAIRUY</v>
          </cell>
          <cell r="C14" t="str">
            <v>N</v>
          </cell>
        </row>
        <row r="15">
          <cell r="A15" t="str">
            <v>LPÑ</v>
          </cell>
          <cell r="B15" t="str">
            <v>LA PEÑA</v>
          </cell>
          <cell r="C15" t="str">
            <v>N</v>
          </cell>
        </row>
        <row r="16">
          <cell r="A16" t="str">
            <v>PTJ</v>
          </cell>
          <cell r="B16" t="str">
            <v>PATUJU</v>
          </cell>
          <cell r="C16" t="str">
            <v>N</v>
          </cell>
          <cell r="P16">
            <v>4622</v>
          </cell>
          <cell r="Q16">
            <v>149.09677419354838</v>
          </cell>
          <cell r="R16" t="e">
            <v>#REF!</v>
          </cell>
          <cell r="S16" t="e">
            <v>#REF!</v>
          </cell>
          <cell r="T16" t="e">
            <v>#REF!</v>
          </cell>
          <cell r="U16" t="e">
            <v>#REF!</v>
          </cell>
          <cell r="AB16" t="e">
            <v>#REF!</v>
          </cell>
          <cell r="AC16" t="e">
            <v>#REF!</v>
          </cell>
        </row>
        <row r="17">
          <cell r="A17" t="str">
            <v>RGD</v>
          </cell>
          <cell r="B17" t="str">
            <v>RIO GRANDE</v>
          </cell>
          <cell r="C17" t="str">
            <v>E</v>
          </cell>
          <cell r="D17">
            <v>2593</v>
          </cell>
          <cell r="E17">
            <v>83.645161290322577</v>
          </cell>
          <cell r="F17">
            <v>428812</v>
          </cell>
          <cell r="G17">
            <v>15314.714285714286</v>
          </cell>
          <cell r="H17">
            <v>545880</v>
          </cell>
          <cell r="I17">
            <v>17609.032258064515</v>
          </cell>
          <cell r="J17">
            <v>96383</v>
          </cell>
          <cell r="K17">
            <v>3212.7666666666669</v>
          </cell>
          <cell r="L17">
            <v>375058</v>
          </cell>
          <cell r="M17">
            <v>12098.645161290322</v>
          </cell>
          <cell r="N17">
            <v>1119784</v>
          </cell>
          <cell r="O17">
            <v>37326.133333333331</v>
          </cell>
          <cell r="P17">
            <v>1299942.2057314003</v>
          </cell>
          <cell r="Q17">
            <v>41933.619539722589</v>
          </cell>
          <cell r="R17" t="e">
            <v>#REF!</v>
          </cell>
          <cell r="S17" t="e">
            <v>#REF!</v>
          </cell>
          <cell r="T17" t="e">
            <v>#REF!</v>
          </cell>
          <cell r="U17" t="e">
            <v>#REF!</v>
          </cell>
          <cell r="AB17" t="e">
            <v>#REF!</v>
          </cell>
          <cell r="AC17" t="e">
            <v>#REF!</v>
          </cell>
        </row>
        <row r="18">
          <cell r="A18" t="str">
            <v>RGD</v>
          </cell>
          <cell r="B18" t="str">
            <v>RIO GRANDE</v>
          </cell>
          <cell r="C18" t="str">
            <v>N</v>
          </cell>
          <cell r="H18">
            <v>25124</v>
          </cell>
          <cell r="I18">
            <v>810.45161290322585</v>
          </cell>
          <cell r="J18">
            <v>47028</v>
          </cell>
          <cell r="K18">
            <v>1567.6</v>
          </cell>
          <cell r="L18">
            <v>34624.973451294965</v>
          </cell>
          <cell r="M18">
            <v>1116.934627461128</v>
          </cell>
          <cell r="N18">
            <v>48266.61713680048</v>
          </cell>
          <cell r="O18">
            <v>1608.8872378933493</v>
          </cell>
          <cell r="P18">
            <v>55262.889641318638</v>
          </cell>
          <cell r="Q18">
            <v>1782.6738593973755</v>
          </cell>
          <cell r="R18" t="e">
            <v>#REF!</v>
          </cell>
          <cell r="S18" t="e">
            <v>#REF!</v>
          </cell>
          <cell r="T18" t="e">
            <v>#REF!</v>
          </cell>
          <cell r="U18" t="e">
            <v>#REF!</v>
          </cell>
          <cell r="AB18" t="e">
            <v>#REF!</v>
          </cell>
          <cell r="AC18" t="e">
            <v>#REF!</v>
          </cell>
        </row>
        <row r="19">
          <cell r="A19" t="str">
            <v>RGD</v>
          </cell>
          <cell r="B19" t="str">
            <v>PLANTA</v>
          </cell>
          <cell r="C19" t="str">
            <v>E</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t="e">
            <v>#REF!</v>
          </cell>
          <cell r="S19" t="e">
            <v>#REF!</v>
          </cell>
          <cell r="T19" t="e">
            <v>#REF!</v>
          </cell>
          <cell r="U19" t="e">
            <v>#REF!</v>
          </cell>
        </row>
        <row r="20">
          <cell r="A20" t="str">
            <v>SIR</v>
          </cell>
          <cell r="B20" t="str">
            <v>SIRARI</v>
          </cell>
          <cell r="C20" t="str">
            <v>E</v>
          </cell>
          <cell r="D20">
            <v>557359</v>
          </cell>
          <cell r="E20">
            <v>17979.322580645163</v>
          </cell>
          <cell r="F20">
            <v>595825</v>
          </cell>
          <cell r="G20">
            <v>21279.464285714286</v>
          </cell>
          <cell r="H20">
            <v>719539</v>
          </cell>
          <cell r="I20">
            <v>23210.935483870966</v>
          </cell>
          <cell r="J20">
            <v>656305</v>
          </cell>
          <cell r="K20">
            <v>21876.833333333332</v>
          </cell>
          <cell r="L20">
            <v>644103</v>
          </cell>
          <cell r="M20">
            <v>20777.516129032258</v>
          </cell>
          <cell r="N20">
            <v>652009</v>
          </cell>
          <cell r="O20">
            <v>21733.633333333335</v>
          </cell>
          <cell r="P20">
            <v>425706</v>
          </cell>
          <cell r="Q20">
            <v>13732.451612903225</v>
          </cell>
          <cell r="R20" t="e">
            <v>#REF!</v>
          </cell>
          <cell r="S20" t="e">
            <v>#REF!</v>
          </cell>
          <cell r="T20" t="e">
            <v>#REF!</v>
          </cell>
          <cell r="U20" t="e">
            <v>#REF!</v>
          </cell>
          <cell r="AB20" t="e">
            <v>#REF!</v>
          </cell>
          <cell r="AC20" t="e">
            <v>#REF!</v>
          </cell>
        </row>
        <row r="21">
          <cell r="A21" t="str">
            <v>SIR</v>
          </cell>
          <cell r="B21" t="str">
            <v>SIRARI</v>
          </cell>
          <cell r="C21" t="str">
            <v>N</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t="e">
            <v>#REF!</v>
          </cell>
          <cell r="S21" t="e">
            <v>#REF!</v>
          </cell>
          <cell r="T21" t="e">
            <v>#REF!</v>
          </cell>
          <cell r="U21" t="e">
            <v>#REF!</v>
          </cell>
          <cell r="AB21" t="e">
            <v>#REF!</v>
          </cell>
          <cell r="AC21" t="e">
            <v>#REF!</v>
          </cell>
        </row>
        <row r="22">
          <cell r="A22" t="str">
            <v>TDY</v>
          </cell>
          <cell r="B22" t="str">
            <v>TUNDY</v>
          </cell>
          <cell r="C22" t="str">
            <v>N</v>
          </cell>
        </row>
        <row r="23">
          <cell r="A23" t="str">
            <v>VBR</v>
          </cell>
          <cell r="B23" t="str">
            <v>VIBORA</v>
          </cell>
          <cell r="C23" t="str">
            <v>E</v>
          </cell>
          <cell r="D23">
            <v>1073966</v>
          </cell>
          <cell r="E23">
            <v>34644.06451612903</v>
          </cell>
          <cell r="F23">
            <v>1041927</v>
          </cell>
          <cell r="G23">
            <v>37211.678571428572</v>
          </cell>
          <cell r="H23">
            <v>1231487</v>
          </cell>
          <cell r="I23">
            <v>39725.387096774197</v>
          </cell>
          <cell r="J23">
            <v>1266797</v>
          </cell>
          <cell r="K23">
            <v>42226.566666666666</v>
          </cell>
          <cell r="L23">
            <v>1281896</v>
          </cell>
          <cell r="M23">
            <v>41351.483870967742</v>
          </cell>
          <cell r="N23">
            <v>1145927</v>
          </cell>
          <cell r="O23">
            <v>38197.566666666666</v>
          </cell>
          <cell r="P23">
            <v>1261467</v>
          </cell>
          <cell r="Q23">
            <v>40692.483870967742</v>
          </cell>
          <cell r="R23" t="e">
            <v>#REF!</v>
          </cell>
          <cell r="S23" t="e">
            <v>#REF!</v>
          </cell>
          <cell r="T23" t="e">
            <v>#REF!</v>
          </cell>
          <cell r="U23" t="e">
            <v>#REF!</v>
          </cell>
          <cell r="AB23" t="e">
            <v>#REF!</v>
          </cell>
          <cell r="AC23" t="e">
            <v>#REF!</v>
          </cell>
        </row>
        <row r="24">
          <cell r="A24" t="str">
            <v>VBR</v>
          </cell>
          <cell r="B24" t="str">
            <v>PLANTA</v>
          </cell>
          <cell r="C24" t="str">
            <v>E</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t="e">
            <v>#REF!</v>
          </cell>
          <cell r="S24" t="e">
            <v>#REF!</v>
          </cell>
          <cell r="T24" t="e">
            <v>#REF!</v>
          </cell>
          <cell r="U24" t="e">
            <v>#REF!</v>
          </cell>
        </row>
        <row r="25">
          <cell r="A25" t="str">
            <v>YPC</v>
          </cell>
          <cell r="B25" t="str">
            <v>YAPACANI</v>
          </cell>
          <cell r="C25" t="str">
            <v>E</v>
          </cell>
          <cell r="D25">
            <v>457860</v>
          </cell>
          <cell r="E25">
            <v>14769.677419354839</v>
          </cell>
          <cell r="F25">
            <v>417199</v>
          </cell>
          <cell r="G25">
            <v>14899.964285714286</v>
          </cell>
          <cell r="H25">
            <v>452698</v>
          </cell>
          <cell r="I25">
            <v>14603.161290322581</v>
          </cell>
          <cell r="J25">
            <v>446611</v>
          </cell>
          <cell r="K25">
            <v>14887.033333333333</v>
          </cell>
          <cell r="L25">
            <v>458346.6871029099</v>
          </cell>
          <cell r="M25">
            <v>14785.377003319674</v>
          </cell>
          <cell r="N25">
            <v>533715.09101324261</v>
          </cell>
          <cell r="O25">
            <v>17790.503033774752</v>
          </cell>
          <cell r="P25">
            <v>555487.68320496392</v>
          </cell>
          <cell r="Q25">
            <v>17918.957522740773</v>
          </cell>
          <cell r="R25" t="e">
            <v>#REF!</v>
          </cell>
          <cell r="S25" t="e">
            <v>#REF!</v>
          </cell>
          <cell r="T25" t="e">
            <v>#REF!</v>
          </cell>
          <cell r="U25" t="e">
            <v>#REF!</v>
          </cell>
          <cell r="AB25" t="e">
            <v>#REF!</v>
          </cell>
          <cell r="AC25" t="e">
            <v>#REF!</v>
          </cell>
        </row>
        <row r="26">
          <cell r="A26" t="str">
            <v>YPC</v>
          </cell>
          <cell r="B26" t="str">
            <v>YAPACANI</v>
          </cell>
          <cell r="C26" t="str">
            <v>N</v>
          </cell>
          <cell r="D26">
            <v>70534</v>
          </cell>
          <cell r="E26">
            <v>2275.2903225806454</v>
          </cell>
          <cell r="F26">
            <v>62954</v>
          </cell>
          <cell r="G26">
            <v>2248.3571428571427</v>
          </cell>
          <cell r="H26">
            <v>68230</v>
          </cell>
          <cell r="I26">
            <v>2200.9677419354839</v>
          </cell>
          <cell r="J26">
            <v>51517</v>
          </cell>
          <cell r="K26">
            <v>1717.2333333333333</v>
          </cell>
          <cell r="L26">
            <v>57895.312897090138</v>
          </cell>
          <cell r="M26">
            <v>1867.590738615811</v>
          </cell>
          <cell r="N26">
            <v>32246.908986757306</v>
          </cell>
          <cell r="O26">
            <v>1074.8969662252434</v>
          </cell>
          <cell r="P26">
            <v>69160.316795036139</v>
          </cell>
          <cell r="Q26">
            <v>2230.9779611301979</v>
          </cell>
          <cell r="R26" t="e">
            <v>#REF!</v>
          </cell>
          <cell r="S26" t="e">
            <v>#REF!</v>
          </cell>
          <cell r="T26" t="e">
            <v>#REF!</v>
          </cell>
          <cell r="U26" t="e">
            <v>#REF!</v>
          </cell>
          <cell r="AB26" t="e">
            <v>#REF!</v>
          </cell>
          <cell r="AC26" t="e">
            <v>#REF!</v>
          </cell>
        </row>
        <row r="27">
          <cell r="A27" t="str">
            <v>TOTAL NUEVO</v>
          </cell>
          <cell r="D27">
            <v>214830</v>
          </cell>
          <cell r="E27">
            <v>6930</v>
          </cell>
          <cell r="F27">
            <v>172386</v>
          </cell>
          <cell r="G27">
            <v>6156.6428571428569</v>
          </cell>
          <cell r="H27">
            <v>167055</v>
          </cell>
          <cell r="I27">
            <v>5388.8709677419356</v>
          </cell>
          <cell r="J27">
            <v>200060</v>
          </cell>
          <cell r="K27">
            <v>6668.666666666667</v>
          </cell>
          <cell r="L27">
            <v>178606.2863483851</v>
          </cell>
          <cell r="M27">
            <v>5761.4931080124225</v>
          </cell>
          <cell r="N27">
            <v>163784.52612355779</v>
          </cell>
          <cell r="O27">
            <v>5459.484204118593</v>
          </cell>
          <cell r="P27">
            <v>220292.20643635478</v>
          </cell>
          <cell r="Q27">
            <v>7106.200207624348</v>
          </cell>
          <cell r="R27" t="e">
            <v>#REF!</v>
          </cell>
          <cell r="S27" t="e">
            <v>#REF!</v>
          </cell>
          <cell r="T27" t="e">
            <v>#REF!</v>
          </cell>
          <cell r="U27" t="e">
            <v>#REF!</v>
          </cell>
          <cell r="AB27" t="e">
            <v>#REF!</v>
          </cell>
          <cell r="AC27" t="e">
            <v>#REF!</v>
          </cell>
        </row>
        <row r="28">
          <cell r="A28" t="str">
            <v>TOTAL EXISTENTE</v>
          </cell>
          <cell r="D28">
            <v>2091778</v>
          </cell>
          <cell r="E28">
            <v>67476.709677419349</v>
          </cell>
          <cell r="F28">
            <v>2483763</v>
          </cell>
          <cell r="G28">
            <v>88705.821428571435</v>
          </cell>
          <cell r="H28">
            <v>2949604</v>
          </cell>
          <cell r="I28">
            <v>95148.516129032258</v>
          </cell>
          <cell r="J28">
            <v>2466096</v>
          </cell>
          <cell r="K28">
            <v>82203.199999999997</v>
          </cell>
          <cell r="L28">
            <v>2759403.6871029101</v>
          </cell>
          <cell r="M28">
            <v>89013.022164610011</v>
          </cell>
          <cell r="N28">
            <v>3451435.0910132425</v>
          </cell>
          <cell r="O28">
            <v>115047.83636710809</v>
          </cell>
          <cell r="P28">
            <v>3542602.8889363641</v>
          </cell>
          <cell r="Q28">
            <v>114277.51254633433</v>
          </cell>
          <cell r="R28" t="e">
            <v>#REF!</v>
          </cell>
          <cell r="S28" t="e">
            <v>#REF!</v>
          </cell>
          <cell r="T28" t="e">
            <v>#REF!</v>
          </cell>
          <cell r="U28" t="e">
            <v>#REF!</v>
          </cell>
          <cell r="AB28" t="e">
            <v>#REF!</v>
          </cell>
          <cell r="AC28" t="e">
            <v>#REF!</v>
          </cell>
        </row>
        <row r="29">
          <cell r="A29" t="str">
            <v>TOTAL ANDINA</v>
          </cell>
          <cell r="D29">
            <v>2306608</v>
          </cell>
          <cell r="E29">
            <v>74406.709677419349</v>
          </cell>
          <cell r="F29">
            <v>2656149</v>
          </cell>
          <cell r="G29">
            <v>94862.46428571429</v>
          </cell>
          <cell r="H29">
            <v>3116659</v>
          </cell>
          <cell r="I29">
            <v>100537.3870967742</v>
          </cell>
          <cell r="J29">
            <v>2666156</v>
          </cell>
          <cell r="K29">
            <v>88871.866666666669</v>
          </cell>
          <cell r="L29">
            <v>2938009.9734512954</v>
          </cell>
          <cell r="M29">
            <v>94774.515272622433</v>
          </cell>
          <cell r="N29">
            <v>3615219.6171368002</v>
          </cell>
          <cell r="O29">
            <v>120507.32057122668</v>
          </cell>
          <cell r="P29">
            <v>3762895.0953727188</v>
          </cell>
          <cell r="Q29">
            <v>121383.71275395867</v>
          </cell>
          <cell r="R29" t="e">
            <v>#REF!</v>
          </cell>
          <cell r="S29" t="e">
            <v>#REF!</v>
          </cell>
          <cell r="T29" t="e">
            <v>#REF!</v>
          </cell>
          <cell r="U29" t="e">
            <v>#REF!</v>
          </cell>
          <cell r="AB29" t="e">
            <v>#REF!</v>
          </cell>
          <cell r="AC29" t="e">
            <v>#REF!</v>
          </cell>
        </row>
        <row r="30">
          <cell r="A30" t="str">
            <v xml:space="preserve">   C H A C O   S .  A .</v>
          </cell>
        </row>
        <row r="31">
          <cell r="A31" t="str">
            <v>BBL</v>
          </cell>
          <cell r="B31" t="str">
            <v>BULO BULO</v>
          </cell>
          <cell r="C31" t="str">
            <v>N</v>
          </cell>
        </row>
        <row r="32">
          <cell r="A32" t="str">
            <v>BVT</v>
          </cell>
          <cell r="B32" t="str">
            <v>BUENA VISTA</v>
          </cell>
          <cell r="C32" t="str">
            <v>N</v>
          </cell>
        </row>
        <row r="33">
          <cell r="A33" t="str">
            <v>CRC</v>
          </cell>
          <cell r="B33" t="str">
            <v>CARRASCO</v>
          </cell>
          <cell r="C33" t="str">
            <v>E</v>
          </cell>
          <cell r="D33">
            <v>1367720.63</v>
          </cell>
          <cell r="E33">
            <v>44120.02032258064</v>
          </cell>
          <cell r="F33">
            <v>1249602</v>
          </cell>
          <cell r="G33">
            <v>44628.642857142855</v>
          </cell>
          <cell r="H33">
            <v>1395280</v>
          </cell>
          <cell r="I33">
            <v>45009.032258064515</v>
          </cell>
          <cell r="J33">
            <v>1313861</v>
          </cell>
          <cell r="K33">
            <v>43795.366666666669</v>
          </cell>
          <cell r="L33">
            <v>1487243.6566703459</v>
          </cell>
          <cell r="M33">
            <v>47975.601828075676</v>
          </cell>
          <cell r="N33">
            <v>1479406.3339631341</v>
          </cell>
          <cell r="O33">
            <v>49313.544465437801</v>
          </cell>
          <cell r="P33">
            <v>1509655.1016077201</v>
          </cell>
          <cell r="Q33">
            <v>48698.551664765168</v>
          </cell>
          <cell r="R33" t="e">
            <v>#REF!</v>
          </cell>
          <cell r="S33" t="e">
            <v>#REF!</v>
          </cell>
          <cell r="T33" t="e">
            <v>#REF!</v>
          </cell>
          <cell r="U33" t="e">
            <v>#REF!</v>
          </cell>
          <cell r="AB33" t="e">
            <v>#REF!</v>
          </cell>
          <cell r="AC33" t="e">
            <v>#REF!</v>
          </cell>
        </row>
        <row r="34">
          <cell r="A34" t="str">
            <v>CRC</v>
          </cell>
          <cell r="B34" t="str">
            <v>CARRASCO-4</v>
          </cell>
          <cell r="C34" t="str">
            <v>N</v>
          </cell>
          <cell r="H34">
            <v>7237</v>
          </cell>
          <cell r="I34">
            <v>233.45161290322579</v>
          </cell>
          <cell r="J34">
            <v>17517</v>
          </cell>
          <cell r="K34">
            <v>583.9</v>
          </cell>
          <cell r="L34">
            <v>16807.343329653908</v>
          </cell>
          <cell r="M34">
            <v>542.1723654727067</v>
          </cell>
          <cell r="N34">
            <v>25326.666036865914</v>
          </cell>
          <cell r="O34">
            <v>844.22220122886381</v>
          </cell>
          <cell r="P34">
            <v>28871.848392278283</v>
          </cell>
          <cell r="Q34">
            <v>931.34994813800915</v>
          </cell>
          <cell r="R34" t="e">
            <v>#REF!</v>
          </cell>
          <cell r="S34" t="e">
            <v>#REF!</v>
          </cell>
          <cell r="T34" t="e">
            <v>#REF!</v>
          </cell>
          <cell r="U34" t="e">
            <v>#REF!</v>
          </cell>
          <cell r="AB34" t="e">
            <v>#REF!</v>
          </cell>
          <cell r="AC34" t="e">
            <v>#REF!</v>
          </cell>
        </row>
        <row r="35">
          <cell r="A35" t="str">
            <v>CRC</v>
          </cell>
          <cell r="B35" t="str">
            <v>PLANTA</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t="e">
            <v>#REF!</v>
          </cell>
          <cell r="S35" t="e">
            <v>#REF!</v>
          </cell>
          <cell r="T35" t="e">
            <v>#REF!</v>
          </cell>
          <cell r="U35" t="e">
            <v>#REF!</v>
          </cell>
        </row>
        <row r="36">
          <cell r="A36" t="str">
            <v>CMT</v>
          </cell>
          <cell r="B36" t="str">
            <v>CAMATINDI</v>
          </cell>
          <cell r="C36" t="str">
            <v>N</v>
          </cell>
        </row>
        <row r="37">
          <cell r="A37" t="str">
            <v>HSR</v>
          </cell>
          <cell r="B37" t="str">
            <v>H.SUAREZ R.</v>
          </cell>
          <cell r="C37" t="str">
            <v>N</v>
          </cell>
        </row>
        <row r="38">
          <cell r="A38" t="str">
            <v>KTR</v>
          </cell>
          <cell r="B38" t="str">
            <v>KATARI</v>
          </cell>
          <cell r="C38" t="str">
            <v>N</v>
          </cell>
        </row>
        <row r="39">
          <cell r="A39" t="str">
            <v>LCS</v>
          </cell>
          <cell r="B39" t="str">
            <v>LOS CUSIS</v>
          </cell>
          <cell r="C39" t="str">
            <v>N</v>
          </cell>
        </row>
        <row r="40">
          <cell r="A40" t="str">
            <v>MCT</v>
          </cell>
          <cell r="B40" t="str">
            <v>MONTECRISTO</v>
          </cell>
          <cell r="C40" t="str">
            <v>N</v>
          </cell>
        </row>
        <row r="41">
          <cell r="A41" t="str">
            <v>PJS</v>
          </cell>
          <cell r="B41" t="str">
            <v>PATUJUSAL</v>
          </cell>
          <cell r="C41" t="str">
            <v>N</v>
          </cell>
        </row>
        <row r="42">
          <cell r="A42" t="str">
            <v>SNQ</v>
          </cell>
          <cell r="B42" t="str">
            <v>SAN ROQUE</v>
          </cell>
          <cell r="C42" t="str">
            <v>N</v>
          </cell>
          <cell r="D42">
            <v>633756.80000000005</v>
          </cell>
          <cell r="E42">
            <v>20443.767741935484</v>
          </cell>
          <cell r="F42">
            <v>645572</v>
          </cell>
          <cell r="G42">
            <v>23056.142857142859</v>
          </cell>
          <cell r="H42">
            <v>773054</v>
          </cell>
          <cell r="I42">
            <v>24937.225806451614</v>
          </cell>
          <cell r="J42">
            <v>574476</v>
          </cell>
          <cell r="K42">
            <v>19149.2</v>
          </cell>
          <cell r="L42">
            <v>694463</v>
          </cell>
          <cell r="M42">
            <v>22402.032258064515</v>
          </cell>
          <cell r="N42">
            <v>742365</v>
          </cell>
          <cell r="O42">
            <v>24745.5</v>
          </cell>
          <cell r="P42">
            <v>818352</v>
          </cell>
          <cell r="Q42">
            <v>26398.451612903227</v>
          </cell>
          <cell r="R42" t="e">
            <v>#REF!</v>
          </cell>
          <cell r="S42" t="e">
            <v>#REF!</v>
          </cell>
          <cell r="T42" t="e">
            <v>#REF!</v>
          </cell>
          <cell r="U42" t="e">
            <v>#REF!</v>
          </cell>
          <cell r="AB42" t="e">
            <v>#REF!</v>
          </cell>
          <cell r="AC42" t="e">
            <v>#REF!</v>
          </cell>
        </row>
        <row r="43">
          <cell r="A43" t="str">
            <v>SNQ</v>
          </cell>
          <cell r="B43" t="str">
            <v>PLANTA</v>
          </cell>
          <cell r="C43" t="str">
            <v>N</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t="e">
            <v>#REF!</v>
          </cell>
          <cell r="S43" t="e">
            <v>#REF!</v>
          </cell>
          <cell r="T43" t="e">
            <v>#REF!</v>
          </cell>
          <cell r="U43" t="e">
            <v>#REF!</v>
          </cell>
        </row>
        <row r="44">
          <cell r="A44" t="str">
            <v>VGR</v>
          </cell>
          <cell r="B44" t="str">
            <v>VUELTA GRANDE</v>
          </cell>
          <cell r="C44" t="str">
            <v>E</v>
          </cell>
          <cell r="F44">
            <v>31873</v>
          </cell>
          <cell r="G44">
            <v>1138.3214285714287</v>
          </cell>
          <cell r="H44">
            <v>59790</v>
          </cell>
          <cell r="I44">
            <v>1928.7096774193549</v>
          </cell>
          <cell r="J44">
            <v>153998</v>
          </cell>
          <cell r="K44">
            <v>5133.2666666666664</v>
          </cell>
          <cell r="L44">
            <v>373027</v>
          </cell>
          <cell r="M44">
            <v>12033.129032258064</v>
          </cell>
          <cell r="N44">
            <v>611595</v>
          </cell>
          <cell r="O44">
            <v>20386.5</v>
          </cell>
          <cell r="P44">
            <v>529303</v>
          </cell>
          <cell r="Q44">
            <v>17074.290322580644</v>
          </cell>
          <cell r="R44" t="e">
            <v>#REF!</v>
          </cell>
          <cell r="S44" t="e">
            <v>#REF!</v>
          </cell>
          <cell r="T44" t="e">
            <v>#REF!</v>
          </cell>
          <cell r="U44" t="e">
            <v>#REF!</v>
          </cell>
          <cell r="AB44" t="e">
            <v>#REF!</v>
          </cell>
          <cell r="AC44" t="e">
            <v>#REF!</v>
          </cell>
        </row>
        <row r="45">
          <cell r="A45" t="str">
            <v>VGR</v>
          </cell>
          <cell r="B45" t="str">
            <v>PLANTA</v>
          </cell>
          <cell r="C45" t="str">
            <v>E</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t="e">
            <v>#REF!</v>
          </cell>
          <cell r="S45" t="e">
            <v>#REF!</v>
          </cell>
          <cell r="T45" t="e">
            <v>#REF!</v>
          </cell>
          <cell r="U45" t="e">
            <v>#REF!</v>
          </cell>
        </row>
        <row r="46">
          <cell r="A46" t="str">
            <v>TOTAL NUEVO</v>
          </cell>
          <cell r="D46">
            <v>633756.80000000005</v>
          </cell>
          <cell r="E46">
            <v>20443.767741935484</v>
          </cell>
          <cell r="F46">
            <v>645572</v>
          </cell>
          <cell r="G46">
            <v>23056.142857142859</v>
          </cell>
          <cell r="H46">
            <v>780291</v>
          </cell>
          <cell r="I46">
            <v>25170.677419354837</v>
          </cell>
          <cell r="J46">
            <v>591993</v>
          </cell>
          <cell r="K46">
            <v>19733.099999999999</v>
          </cell>
          <cell r="L46">
            <v>711270.34332965396</v>
          </cell>
          <cell r="M46">
            <v>22944.204623537225</v>
          </cell>
          <cell r="N46">
            <v>767691.66603686591</v>
          </cell>
          <cell r="O46">
            <v>25589.722201228862</v>
          </cell>
          <cell r="P46">
            <v>847223.84839227831</v>
          </cell>
          <cell r="Q46">
            <v>27329.801561041237</v>
          </cell>
          <cell r="R46" t="e">
            <v>#REF!</v>
          </cell>
          <cell r="S46" t="e">
            <v>#REF!</v>
          </cell>
          <cell r="T46" t="e">
            <v>#REF!</v>
          </cell>
          <cell r="U46" t="e">
            <v>#REF!</v>
          </cell>
          <cell r="AB46" t="e">
            <v>#REF!</v>
          </cell>
          <cell r="AC46" t="e">
            <v>#REF!</v>
          </cell>
        </row>
        <row r="47">
          <cell r="A47" t="str">
            <v>TOTAL EXISTENTE</v>
          </cell>
          <cell r="D47">
            <v>1367720.63</v>
          </cell>
          <cell r="E47">
            <v>44120.02032258064</v>
          </cell>
          <cell r="F47">
            <v>1281475</v>
          </cell>
          <cell r="G47">
            <v>45766.964285714283</v>
          </cell>
          <cell r="H47">
            <v>1455070</v>
          </cell>
          <cell r="I47">
            <v>46937.741935483871</v>
          </cell>
          <cell r="J47">
            <v>1467859</v>
          </cell>
          <cell r="K47">
            <v>48928.633333333331</v>
          </cell>
          <cell r="L47">
            <v>1860270.6566703459</v>
          </cell>
          <cell r="M47">
            <v>60008.730860333737</v>
          </cell>
          <cell r="N47">
            <v>2091001.3339631341</v>
          </cell>
          <cell r="O47">
            <v>69700.044465437808</v>
          </cell>
          <cell r="P47">
            <v>2038958.1016077201</v>
          </cell>
          <cell r="Q47">
            <v>65772.841987345804</v>
          </cell>
          <cell r="R47" t="e">
            <v>#REF!</v>
          </cell>
          <cell r="S47" t="e">
            <v>#REF!</v>
          </cell>
          <cell r="T47" t="e">
            <v>#REF!</v>
          </cell>
          <cell r="U47" t="e">
            <v>#REF!</v>
          </cell>
          <cell r="AB47" t="e">
            <v>#REF!</v>
          </cell>
          <cell r="AC47" t="e">
            <v>#REF!</v>
          </cell>
        </row>
        <row r="48">
          <cell r="A48" t="str">
            <v>TOTAL CHACO</v>
          </cell>
          <cell r="D48">
            <v>2001477.43</v>
          </cell>
          <cell r="E48">
            <v>64563.788064516128</v>
          </cell>
          <cell r="F48">
            <v>1927047</v>
          </cell>
          <cell r="G48">
            <v>68823.107142857145</v>
          </cell>
          <cell r="H48">
            <v>2235361</v>
          </cell>
          <cell r="I48">
            <v>72108.419354838712</v>
          </cell>
          <cell r="J48">
            <v>2059852</v>
          </cell>
          <cell r="K48">
            <v>68661.733333333337</v>
          </cell>
          <cell r="L48">
            <v>2571541</v>
          </cell>
          <cell r="M48">
            <v>82952.93548387097</v>
          </cell>
          <cell r="N48">
            <v>2858693</v>
          </cell>
          <cell r="O48">
            <v>95289.766666666663</v>
          </cell>
          <cell r="P48">
            <v>2886181.9499999983</v>
          </cell>
          <cell r="Q48">
            <v>93102.643548387045</v>
          </cell>
          <cell r="R48" t="e">
            <v>#REF!</v>
          </cell>
          <cell r="S48" t="e">
            <v>#REF!</v>
          </cell>
          <cell r="T48" t="e">
            <v>#REF!</v>
          </cell>
          <cell r="U48" t="e">
            <v>#REF!</v>
          </cell>
          <cell r="AB48" t="e">
            <v>#REF!</v>
          </cell>
          <cell r="AC48" t="e">
            <v>#REF!</v>
          </cell>
        </row>
        <row r="49">
          <cell r="A49" t="str">
            <v xml:space="preserve">  VINTAGE PETROLEUM BOLIVIANA LTD. (SHAMROCK VENTURES)</v>
          </cell>
        </row>
        <row r="50">
          <cell r="A50" t="str">
            <v>NJL</v>
          </cell>
          <cell r="B50" t="str">
            <v>NARANJILLOS</v>
          </cell>
          <cell r="C50" t="str">
            <v>N</v>
          </cell>
        </row>
        <row r="51">
          <cell r="A51" t="str">
            <v>ÑPC</v>
          </cell>
          <cell r="B51" t="str">
            <v>ÑUPUCO</v>
          </cell>
          <cell r="C51" t="str">
            <v>N</v>
          </cell>
          <cell r="D51">
            <v>727337.75</v>
          </cell>
          <cell r="E51">
            <v>23462.508064516129</v>
          </cell>
          <cell r="F51">
            <v>744085.53</v>
          </cell>
          <cell r="G51">
            <v>26574.483214285716</v>
          </cell>
          <cell r="H51">
            <v>808102.12</v>
          </cell>
          <cell r="I51">
            <v>26067.810322580644</v>
          </cell>
          <cell r="J51">
            <v>704348</v>
          </cell>
          <cell r="K51">
            <v>23478.266666666666</v>
          </cell>
          <cell r="L51">
            <v>703871</v>
          </cell>
          <cell r="M51">
            <v>22705.516129032258</v>
          </cell>
          <cell r="N51">
            <v>758300.34099852422</v>
          </cell>
          <cell r="O51">
            <v>25276.678033284141</v>
          </cell>
          <cell r="P51">
            <v>764757</v>
          </cell>
          <cell r="Q51">
            <v>24669.580645161292</v>
          </cell>
          <cell r="R51" t="e">
            <v>#REF!</v>
          </cell>
          <cell r="S51" t="e">
            <v>#REF!</v>
          </cell>
          <cell r="T51" t="e">
            <v>#REF!</v>
          </cell>
          <cell r="U51" t="e">
            <v>#REF!</v>
          </cell>
          <cell r="AB51" t="e">
            <v>#REF!</v>
          </cell>
          <cell r="AC51" t="e">
            <v>#REF!</v>
          </cell>
        </row>
        <row r="52">
          <cell r="A52" t="str">
            <v>PVN</v>
          </cell>
          <cell r="B52" t="str">
            <v>PORVENIR</v>
          </cell>
          <cell r="C52" t="str">
            <v>E</v>
          </cell>
          <cell r="D52">
            <v>200135</v>
          </cell>
          <cell r="E52">
            <v>6455.9677419354839</v>
          </cell>
          <cell r="F52">
            <v>151778</v>
          </cell>
          <cell r="G52">
            <v>5420.6428571428569</v>
          </cell>
          <cell r="H52">
            <v>152063.13</v>
          </cell>
          <cell r="I52">
            <v>4905.2622580645166</v>
          </cell>
          <cell r="J52">
            <v>130261</v>
          </cell>
          <cell r="K52">
            <v>4342.0333333333338</v>
          </cell>
          <cell r="L52">
            <v>132465</v>
          </cell>
          <cell r="M52">
            <v>4273.0645161290322</v>
          </cell>
          <cell r="N52">
            <v>127831.41900147576</v>
          </cell>
          <cell r="O52">
            <v>4261.047300049192</v>
          </cell>
          <cell r="P52">
            <v>158032</v>
          </cell>
          <cell r="Q52">
            <v>5097.8064516129034</v>
          </cell>
          <cell r="R52" t="e">
            <v>#REF!</v>
          </cell>
          <cell r="S52" t="e">
            <v>#REF!</v>
          </cell>
          <cell r="T52" t="e">
            <v>#REF!</v>
          </cell>
          <cell r="U52" t="e">
            <v>#REF!</v>
          </cell>
          <cell r="AB52" t="e">
            <v>#REF!</v>
          </cell>
          <cell r="AC52" t="e">
            <v>#REF!</v>
          </cell>
        </row>
        <row r="54">
          <cell r="A54" t="str">
            <v>TOTAL VENTURES</v>
          </cell>
          <cell r="D54">
            <v>927472.75</v>
          </cell>
          <cell r="E54">
            <v>29918.475806451614</v>
          </cell>
          <cell r="F54">
            <v>895863.53</v>
          </cell>
          <cell r="G54">
            <v>31995.126071428571</v>
          </cell>
          <cell r="H54">
            <v>960165.25</v>
          </cell>
          <cell r="I54">
            <v>30973.072580645163</v>
          </cell>
          <cell r="J54">
            <v>834609</v>
          </cell>
          <cell r="K54">
            <v>27820.3</v>
          </cell>
          <cell r="L54">
            <v>836336</v>
          </cell>
          <cell r="M54">
            <v>26978.580645161292</v>
          </cell>
          <cell r="N54">
            <v>886131.76</v>
          </cell>
          <cell r="O54">
            <v>29537.725333333332</v>
          </cell>
          <cell r="P54">
            <v>922789</v>
          </cell>
          <cell r="Q54">
            <v>29767.387096774193</v>
          </cell>
          <cell r="R54" t="e">
            <v>#REF!</v>
          </cell>
          <cell r="S54" t="e">
            <v>#REF!</v>
          </cell>
          <cell r="T54" t="e">
            <v>#REF!</v>
          </cell>
          <cell r="U54" t="e">
            <v>#REF!</v>
          </cell>
          <cell r="AB54" t="e">
            <v>#REF!</v>
          </cell>
          <cell r="AC54" t="e">
            <v>#REF!</v>
          </cell>
        </row>
        <row r="55">
          <cell r="A55" t="str">
            <v xml:space="preserve">  M A X U S   B O L I V I A   I N C .</v>
          </cell>
        </row>
        <row r="56">
          <cell r="A56" t="str">
            <v>MGD</v>
          </cell>
          <cell r="B56" t="str">
            <v>MONTEAGUDO</v>
          </cell>
          <cell r="C56" t="str">
            <v>N</v>
          </cell>
        </row>
        <row r="57">
          <cell r="A57" t="str">
            <v>PLM</v>
          </cell>
          <cell r="B57" t="str">
            <v>PALOMA</v>
          </cell>
          <cell r="C57" t="str">
            <v>N</v>
          </cell>
        </row>
        <row r="58">
          <cell r="A58" t="str">
            <v>SRB</v>
          </cell>
          <cell r="B58" t="str">
            <v>SURUBI</v>
          </cell>
          <cell r="C58" t="str">
            <v>E</v>
          </cell>
        </row>
        <row r="59">
          <cell r="A59" t="str">
            <v>SRB</v>
          </cell>
          <cell r="B59" t="str">
            <v>BLOQUE BAJO</v>
          </cell>
          <cell r="C59" t="str">
            <v>N</v>
          </cell>
        </row>
        <row r="60">
          <cell r="A60" t="str">
            <v>TOTAL NUEVO</v>
          </cell>
        </row>
        <row r="61">
          <cell r="A61" t="str">
            <v>TOTAL MAXUS</v>
          </cell>
        </row>
        <row r="62">
          <cell r="A62" t="str">
            <v xml:space="preserve">  P E R E Z   COMPANC  S . A .</v>
          </cell>
        </row>
        <row r="63">
          <cell r="A63" t="str">
            <v>CAR</v>
          </cell>
          <cell r="B63" t="str">
            <v>CARANDA</v>
          </cell>
          <cell r="C63" t="str">
            <v>E</v>
          </cell>
          <cell r="D63">
            <v>654280</v>
          </cell>
          <cell r="E63">
            <v>21105.806451612902</v>
          </cell>
          <cell r="F63">
            <v>527889</v>
          </cell>
          <cell r="G63">
            <v>18853.178571428572</v>
          </cell>
          <cell r="H63">
            <v>414780</v>
          </cell>
          <cell r="I63">
            <v>13380</v>
          </cell>
          <cell r="J63">
            <v>491690</v>
          </cell>
          <cell r="K63">
            <v>16389.666666666668</v>
          </cell>
          <cell r="L63">
            <v>627890</v>
          </cell>
          <cell r="M63">
            <v>20254.516129032258</v>
          </cell>
          <cell r="N63">
            <v>641330</v>
          </cell>
          <cell r="O63">
            <v>21377.666666666668</v>
          </cell>
          <cell r="P63">
            <v>653860</v>
          </cell>
          <cell r="Q63">
            <v>21092.258064516129</v>
          </cell>
          <cell r="R63" t="e">
            <v>#REF!</v>
          </cell>
          <cell r="S63" t="e">
            <v>#REF!</v>
          </cell>
          <cell r="T63" t="e">
            <v>#REF!</v>
          </cell>
          <cell r="U63" t="e">
            <v>#REF!</v>
          </cell>
          <cell r="AB63" t="e">
            <v>#REF!</v>
          </cell>
          <cell r="AC63" t="e">
            <v>#REF!</v>
          </cell>
        </row>
        <row r="64">
          <cell r="A64" t="str">
            <v>CLP</v>
          </cell>
          <cell r="B64" t="str">
            <v>COLPA</v>
          </cell>
          <cell r="C64" t="str">
            <v>E</v>
          </cell>
          <cell r="D64">
            <v>48392</v>
          </cell>
          <cell r="E64">
            <v>1561.0322580645161</v>
          </cell>
          <cell r="F64">
            <v>148518</v>
          </cell>
          <cell r="G64">
            <v>5304.2142857142853</v>
          </cell>
          <cell r="H64">
            <v>266112</v>
          </cell>
          <cell r="I64">
            <v>8584.2580645161288</v>
          </cell>
          <cell r="J64">
            <v>228054</v>
          </cell>
          <cell r="K64">
            <v>7601.8</v>
          </cell>
          <cell r="L64">
            <v>241341</v>
          </cell>
          <cell r="M64">
            <v>7785.1935483870966</v>
          </cell>
          <cell r="N64">
            <v>254635</v>
          </cell>
          <cell r="O64">
            <v>8487.8333333333339</v>
          </cell>
          <cell r="P64">
            <v>247726</v>
          </cell>
          <cell r="Q64">
            <v>7991.1612903225805</v>
          </cell>
          <cell r="R64" t="e">
            <v>#REF!</v>
          </cell>
          <cell r="S64" t="e">
            <v>#REF!</v>
          </cell>
          <cell r="T64" t="e">
            <v>#REF!</v>
          </cell>
          <cell r="U64" t="e">
            <v>#REF!</v>
          </cell>
          <cell r="AB64" t="e">
            <v>#REF!</v>
          </cell>
          <cell r="AC64" t="e">
            <v>#REF!</v>
          </cell>
        </row>
        <row r="65">
          <cell r="A65" t="str">
            <v>CLP</v>
          </cell>
          <cell r="B65" t="str">
            <v>PLANTA</v>
          </cell>
          <cell r="C65" t="str">
            <v>E</v>
          </cell>
        </row>
        <row r="66">
          <cell r="A66" t="str">
            <v>TOTAL PEREZ</v>
          </cell>
          <cell r="D66">
            <v>702672</v>
          </cell>
          <cell r="E66">
            <v>22666.83870967742</v>
          </cell>
          <cell r="F66">
            <v>676407</v>
          </cell>
          <cell r="G66">
            <v>24157.392857142859</v>
          </cell>
          <cell r="H66">
            <v>680892</v>
          </cell>
          <cell r="I66">
            <v>21964.258064516129</v>
          </cell>
          <cell r="J66">
            <v>719744</v>
          </cell>
          <cell r="K66">
            <v>23991.466666666667</v>
          </cell>
          <cell r="L66">
            <v>869231</v>
          </cell>
          <cell r="M66">
            <v>28039.709677419356</v>
          </cell>
          <cell r="N66">
            <v>895965</v>
          </cell>
          <cell r="O66">
            <v>29865.5</v>
          </cell>
          <cell r="P66">
            <v>901586</v>
          </cell>
          <cell r="Q66">
            <v>29083.419354838708</v>
          </cell>
          <cell r="R66" t="e">
            <v>#REF!</v>
          </cell>
          <cell r="S66" t="e">
            <v>#REF!</v>
          </cell>
          <cell r="T66" t="e">
            <v>#REF!</v>
          </cell>
          <cell r="U66" t="e">
            <v>#REF!</v>
          </cell>
          <cell r="AB66" t="e">
            <v>#REF!</v>
          </cell>
          <cell r="AC66" t="e">
            <v>#REF!</v>
          </cell>
        </row>
        <row r="67">
          <cell r="A67" t="str">
            <v xml:space="preserve">   PLUSPETROL  BOLIVIA CORPORATION</v>
          </cell>
        </row>
        <row r="68">
          <cell r="A68" t="str">
            <v>BJO</v>
          </cell>
          <cell r="B68" t="str">
            <v>BERMEJO</v>
          </cell>
          <cell r="C68" t="str">
            <v>E</v>
          </cell>
        </row>
        <row r="69">
          <cell r="A69" t="str">
            <v>BJO</v>
          </cell>
          <cell r="B69" t="str">
            <v>X 44</v>
          </cell>
          <cell r="C69" t="str">
            <v>E</v>
          </cell>
          <cell r="D69">
            <v>209930</v>
          </cell>
          <cell r="E69">
            <v>6771.9354838709678</v>
          </cell>
          <cell r="F69">
            <v>179285</v>
          </cell>
          <cell r="G69">
            <v>6403.0357142857147</v>
          </cell>
          <cell r="H69">
            <v>195375</v>
          </cell>
          <cell r="I69">
            <v>6302.4193548387093</v>
          </cell>
          <cell r="J69">
            <v>182318</v>
          </cell>
          <cell r="K69">
            <v>6077.2666666666664</v>
          </cell>
          <cell r="L69">
            <v>179740</v>
          </cell>
          <cell r="M69">
            <v>5798.0645161290322</v>
          </cell>
          <cell r="N69">
            <v>168383.17</v>
          </cell>
          <cell r="O69">
            <v>5612.7723333333333</v>
          </cell>
          <cell r="P69">
            <v>172639.19400000002</v>
          </cell>
          <cell r="Q69">
            <v>5569.0062580645163</v>
          </cell>
          <cell r="R69" t="e">
            <v>#REF!</v>
          </cell>
          <cell r="S69" t="e">
            <v>#REF!</v>
          </cell>
          <cell r="T69" t="e">
            <v>#REF!</v>
          </cell>
          <cell r="U69" t="e">
            <v>#REF!</v>
          </cell>
          <cell r="AB69" t="e">
            <v>#REF!</v>
          </cell>
          <cell r="AC69" t="e">
            <v>#REF!</v>
          </cell>
        </row>
        <row r="70">
          <cell r="A70" t="str">
            <v>TOR</v>
          </cell>
          <cell r="B70" t="str">
            <v>TORO</v>
          </cell>
          <cell r="C70" t="str">
            <v>E</v>
          </cell>
        </row>
        <row r="71">
          <cell r="A71" t="str">
            <v>TOTAL PLUSPETROL</v>
          </cell>
          <cell r="D71">
            <v>209930</v>
          </cell>
          <cell r="E71">
            <v>6771.9354838709678</v>
          </cell>
          <cell r="F71">
            <v>179285</v>
          </cell>
          <cell r="G71">
            <v>6403.0357142857147</v>
          </cell>
          <cell r="H71">
            <v>195375</v>
          </cell>
          <cell r="I71">
            <v>6302.4193548387093</v>
          </cell>
          <cell r="J71">
            <v>182318</v>
          </cell>
          <cell r="K71">
            <v>6077.2666666666664</v>
          </cell>
          <cell r="L71">
            <v>179740</v>
          </cell>
          <cell r="M71">
            <v>5798.0645161290322</v>
          </cell>
          <cell r="N71">
            <v>168383.17</v>
          </cell>
          <cell r="O71">
            <v>5612.7723333333333</v>
          </cell>
          <cell r="P71">
            <v>172639.19400000002</v>
          </cell>
          <cell r="Q71">
            <v>5569.0062580645163</v>
          </cell>
          <cell r="R71" t="e">
            <v>#REF!</v>
          </cell>
          <cell r="S71" t="e">
            <v>#REF!</v>
          </cell>
          <cell r="T71" t="e">
            <v>#REF!</v>
          </cell>
          <cell r="U71" t="e">
            <v>#REF!</v>
          </cell>
          <cell r="AB71" t="e">
            <v>#REF!</v>
          </cell>
          <cell r="AC71" t="e">
            <v>#REF!</v>
          </cell>
        </row>
        <row r="72">
          <cell r="A72" t="str">
            <v xml:space="preserve">  D O N G    W O N   CORPORATION BOLIVIA</v>
          </cell>
        </row>
        <row r="73">
          <cell r="A73" t="str">
            <v>PMR</v>
          </cell>
          <cell r="B73" t="str">
            <v>PALMAR</v>
          </cell>
          <cell r="C73" t="str">
            <v>N</v>
          </cell>
        </row>
        <row r="74">
          <cell r="A74" t="str">
            <v>PMR</v>
          </cell>
          <cell r="B74" t="str">
            <v>PALMAR</v>
          </cell>
          <cell r="C74" t="str">
            <v>E</v>
          </cell>
          <cell r="N74">
            <v>14406.152</v>
          </cell>
          <cell r="O74">
            <v>480.20506666666665</v>
          </cell>
          <cell r="P74">
            <v>14634</v>
          </cell>
          <cell r="Q74">
            <v>472.06451612903226</v>
          </cell>
          <cell r="R74" t="e">
            <v>#REF!</v>
          </cell>
          <cell r="S74" t="e">
            <v>#REF!</v>
          </cell>
          <cell r="T74" t="e">
            <v>#REF!</v>
          </cell>
          <cell r="U74" t="e">
            <v>#REF!</v>
          </cell>
          <cell r="AB74" t="e">
            <v>#REF!</v>
          </cell>
          <cell r="AC74" t="e">
            <v>#REF!</v>
          </cell>
        </row>
        <row r="75">
          <cell r="A75" t="str">
            <v>TOTAL DONG WON</v>
          </cell>
          <cell r="N75">
            <v>14406.152</v>
          </cell>
          <cell r="O75">
            <v>480.20506666666665</v>
          </cell>
          <cell r="P75">
            <v>14634</v>
          </cell>
          <cell r="Q75">
            <v>472.06451612903226</v>
          </cell>
          <cell r="R75" t="e">
            <v>#REF!</v>
          </cell>
          <cell r="S75" t="e">
            <v>#REF!</v>
          </cell>
          <cell r="T75" t="e">
            <v>#REF!</v>
          </cell>
          <cell r="U75" t="e">
            <v>#REF!</v>
          </cell>
          <cell r="AB75" t="e">
            <v>#REF!</v>
          </cell>
          <cell r="AC75" t="e">
            <v>#REF!</v>
          </cell>
        </row>
        <row r="76">
          <cell r="A76" t="str">
            <v xml:space="preserve">  T E S O R O   BOLIVIA PETROLEUM Co.</v>
          </cell>
        </row>
        <row r="77">
          <cell r="A77" t="str">
            <v>EDD</v>
          </cell>
          <cell r="B77" t="str">
            <v>ESCONDIDO</v>
          </cell>
          <cell r="C77" t="str">
            <v>E</v>
          </cell>
          <cell r="D77">
            <v>420707</v>
          </cell>
          <cell r="E77">
            <v>13571.193548387097</v>
          </cell>
          <cell r="F77">
            <v>502057</v>
          </cell>
          <cell r="G77">
            <v>17930.607142857141</v>
          </cell>
          <cell r="H77">
            <v>610908</v>
          </cell>
          <cell r="I77">
            <v>19706.709677419356</v>
          </cell>
          <cell r="J77">
            <v>609158</v>
          </cell>
          <cell r="K77">
            <v>20305.266666666666</v>
          </cell>
          <cell r="L77">
            <v>731638</v>
          </cell>
          <cell r="M77">
            <v>23601.225806451614</v>
          </cell>
          <cell r="N77">
            <v>926161</v>
          </cell>
          <cell r="O77">
            <v>30872.033333333333</v>
          </cell>
          <cell r="P77">
            <v>952955</v>
          </cell>
          <cell r="Q77">
            <v>30740.483870967742</v>
          </cell>
          <cell r="R77" t="e">
            <v>#REF!</v>
          </cell>
          <cell r="S77" t="e">
            <v>#REF!</v>
          </cell>
          <cell r="T77" t="e">
            <v>#REF!</v>
          </cell>
          <cell r="U77" t="e">
            <v>#REF!</v>
          </cell>
          <cell r="AB77" t="e">
            <v>#REF!</v>
          </cell>
          <cell r="AC77" t="e">
            <v>#REF!</v>
          </cell>
        </row>
        <row r="78">
          <cell r="A78" t="str">
            <v>LVT</v>
          </cell>
          <cell r="B78" t="str">
            <v>LA VERTIENTE</v>
          </cell>
          <cell r="C78" t="str">
            <v>E</v>
          </cell>
          <cell r="D78">
            <v>416401</v>
          </cell>
          <cell r="E78">
            <v>13432.290322580646</v>
          </cell>
          <cell r="F78">
            <v>393070</v>
          </cell>
          <cell r="G78">
            <v>14038.214285714286</v>
          </cell>
          <cell r="H78">
            <v>456526</v>
          </cell>
          <cell r="I78">
            <v>14726.645161290322</v>
          </cell>
          <cell r="J78">
            <v>374611</v>
          </cell>
          <cell r="K78">
            <v>12487.033333333333</v>
          </cell>
          <cell r="L78">
            <v>366936</v>
          </cell>
          <cell r="M78">
            <v>11836.645161290322</v>
          </cell>
          <cell r="N78">
            <v>402377</v>
          </cell>
          <cell r="O78">
            <v>13412.566666666668</v>
          </cell>
          <cell r="P78">
            <v>402884</v>
          </cell>
          <cell r="Q78">
            <v>12996.258064516129</v>
          </cell>
          <cell r="R78" t="e">
            <v>#REF!</v>
          </cell>
          <cell r="S78" t="e">
            <v>#REF!</v>
          </cell>
          <cell r="T78" t="e">
            <v>#REF!</v>
          </cell>
          <cell r="U78" t="e">
            <v>#REF!</v>
          </cell>
          <cell r="AB78" t="e">
            <v>#REF!</v>
          </cell>
          <cell r="AC78" t="e">
            <v>#REF!</v>
          </cell>
        </row>
        <row r="79">
          <cell r="A79" t="str">
            <v>TGT</v>
          </cell>
          <cell r="B79" t="str">
            <v>TAIGUATI</v>
          </cell>
          <cell r="C79" t="str">
            <v>E</v>
          </cell>
          <cell r="D79">
            <v>53758</v>
          </cell>
          <cell r="E79">
            <v>1734.1290322580646</v>
          </cell>
          <cell r="F79">
            <v>47129</v>
          </cell>
          <cell r="G79">
            <v>1683.1785714285713</v>
          </cell>
          <cell r="H79">
            <v>50498</v>
          </cell>
          <cell r="I79">
            <v>1628.9677419354839</v>
          </cell>
          <cell r="J79">
            <v>48822</v>
          </cell>
          <cell r="K79">
            <v>1627.4</v>
          </cell>
          <cell r="L79">
            <v>49522</v>
          </cell>
          <cell r="M79">
            <v>1597.483870967742</v>
          </cell>
          <cell r="N79">
            <v>47187</v>
          </cell>
          <cell r="O79">
            <v>1572.9</v>
          </cell>
          <cell r="P79">
            <v>47863</v>
          </cell>
          <cell r="Q79">
            <v>1543.9677419354839</v>
          </cell>
          <cell r="R79" t="e">
            <v>#REF!</v>
          </cell>
          <cell r="S79" t="e">
            <v>#REF!</v>
          </cell>
          <cell r="T79" t="e">
            <v>#REF!</v>
          </cell>
          <cell r="U79" t="e">
            <v>#REF!</v>
          </cell>
          <cell r="AB79" t="e">
            <v>#REF!</v>
          </cell>
          <cell r="AC79" t="e">
            <v>#REF!</v>
          </cell>
        </row>
        <row r="80">
          <cell r="A80" t="str">
            <v>TOTAL TESORO</v>
          </cell>
          <cell r="D80">
            <v>890866</v>
          </cell>
          <cell r="E80">
            <v>28737.612903225807</v>
          </cell>
          <cell r="F80">
            <v>942256</v>
          </cell>
          <cell r="G80">
            <v>33652</v>
          </cell>
          <cell r="H80">
            <v>1117932</v>
          </cell>
          <cell r="I80">
            <v>36062.322580645159</v>
          </cell>
          <cell r="J80">
            <v>1032591</v>
          </cell>
          <cell r="K80">
            <v>34419.699999999997</v>
          </cell>
          <cell r="L80">
            <v>1148096</v>
          </cell>
          <cell r="M80">
            <v>37035.354838709674</v>
          </cell>
          <cell r="N80">
            <v>1375725</v>
          </cell>
          <cell r="O80">
            <v>45857.5</v>
          </cell>
          <cell r="P80">
            <v>1403702</v>
          </cell>
          <cell r="Q80">
            <v>45280.709677419356</v>
          </cell>
          <cell r="R80" t="e">
            <v>#REF!</v>
          </cell>
          <cell r="S80" t="e">
            <v>#REF!</v>
          </cell>
          <cell r="T80" t="e">
            <v>#REF!</v>
          </cell>
          <cell r="U80" t="e">
            <v>#REF!</v>
          </cell>
          <cell r="AB80" t="e">
            <v>#REF!</v>
          </cell>
          <cell r="AC80" t="e">
            <v>#REF!</v>
          </cell>
        </row>
        <row r="81">
          <cell r="A81" t="str">
            <v xml:space="preserve">   M E N O R E S   ( Y P F B )</v>
          </cell>
        </row>
        <row r="82">
          <cell r="A82" t="str">
            <v>CBT</v>
          </cell>
          <cell r="B82" t="str">
            <v>CAMBEITI</v>
          </cell>
          <cell r="C82" t="str">
            <v>N</v>
          </cell>
        </row>
        <row r="83">
          <cell r="A83" t="str">
            <v>NJL</v>
          </cell>
          <cell r="B83" t="str">
            <v>NARANJILLOS</v>
          </cell>
          <cell r="C83" t="str">
            <v>N</v>
          </cell>
        </row>
        <row r="84">
          <cell r="A84" t="str">
            <v>TTR</v>
          </cell>
          <cell r="B84" t="str">
            <v>TATARENDA</v>
          </cell>
          <cell r="C84" t="str">
            <v>N</v>
          </cell>
        </row>
        <row r="85">
          <cell r="A85" t="str">
            <v>VMT</v>
          </cell>
          <cell r="B85" t="str">
            <v>VILLAMONTES</v>
          </cell>
          <cell r="C85" t="str">
            <v>N</v>
          </cell>
        </row>
        <row r="86">
          <cell r="A86" t="str">
            <v>TOTAL MENORES</v>
          </cell>
        </row>
        <row r="87">
          <cell r="A87" t="str">
            <v>TOTAL NUEVO</v>
          </cell>
          <cell r="D87">
            <v>1575924.55</v>
          </cell>
          <cell r="E87">
            <v>50836.275806451617</v>
          </cell>
          <cell r="F87">
            <v>1562043.53</v>
          </cell>
          <cell r="G87">
            <v>55787.26892857143</v>
          </cell>
          <cell r="H87">
            <v>1755448.12</v>
          </cell>
          <cell r="I87">
            <v>56627.358709677421</v>
          </cell>
          <cell r="J87">
            <v>1496401</v>
          </cell>
          <cell r="K87">
            <v>49880.033333333333</v>
          </cell>
          <cell r="L87">
            <v>1593747.6296780391</v>
          </cell>
          <cell r="M87">
            <v>51411.213860581905</v>
          </cell>
          <cell r="N87">
            <v>1689776.5331589479</v>
          </cell>
          <cell r="O87">
            <v>56325.884438631598</v>
          </cell>
          <cell r="P87">
            <v>1832273.0548286331</v>
          </cell>
          <cell r="Q87">
            <v>59105.582413826873</v>
          </cell>
          <cell r="R87" t="e">
            <v>#REF!</v>
          </cell>
          <cell r="S87" t="e">
            <v>#REF!</v>
          </cell>
          <cell r="T87" t="e">
            <v>#REF!</v>
          </cell>
          <cell r="U87" t="e">
            <v>#REF!</v>
          </cell>
          <cell r="AB87" t="e">
            <v>#REF!</v>
          </cell>
          <cell r="AC87" t="e">
            <v>#REF!</v>
          </cell>
        </row>
        <row r="88">
          <cell r="A88" t="str">
            <v>TOTAL EXISTENTE</v>
          </cell>
          <cell r="D88">
            <v>5463101.6299999999</v>
          </cell>
          <cell r="E88">
            <v>176229.08483870968</v>
          </cell>
          <cell r="F88">
            <v>5714964</v>
          </cell>
          <cell r="G88">
            <v>204105.85714285713</v>
          </cell>
          <cell r="H88">
            <v>6550936.1299999999</v>
          </cell>
          <cell r="I88">
            <v>211320.52032258065</v>
          </cell>
          <cell r="J88">
            <v>5998869</v>
          </cell>
          <cell r="K88">
            <v>199962.3</v>
          </cell>
          <cell r="L88">
            <v>6949206.3437732561</v>
          </cell>
          <cell r="M88">
            <v>224167.94657333085</v>
          </cell>
          <cell r="N88">
            <v>8124747.1659778524</v>
          </cell>
          <cell r="O88">
            <v>270824.90553259506</v>
          </cell>
          <cell r="P88">
            <v>8232154.1845440846</v>
          </cell>
          <cell r="Q88">
            <v>265553.36079174466</v>
          </cell>
          <cell r="R88" t="e">
            <v>#REF!</v>
          </cell>
          <cell r="S88" t="e">
            <v>#REF!</v>
          </cell>
          <cell r="T88" t="e">
            <v>#REF!</v>
          </cell>
          <cell r="U88" t="e">
            <v>#REF!</v>
          </cell>
          <cell r="AB88" t="e">
            <v>#REF!</v>
          </cell>
          <cell r="AC88" t="e">
            <v>#REF!</v>
          </cell>
        </row>
        <row r="89">
          <cell r="A89" t="str">
            <v>TOTAL NACIONAL</v>
          </cell>
          <cell r="D89">
            <v>7039026.1799999997</v>
          </cell>
          <cell r="E89">
            <v>227065.36064516127</v>
          </cell>
          <cell r="F89">
            <v>7277007.5300000003</v>
          </cell>
          <cell r="G89">
            <v>259893.12607142859</v>
          </cell>
          <cell r="H89">
            <v>8306384.25</v>
          </cell>
          <cell r="I89">
            <v>267947.87903225806</v>
          </cell>
          <cell r="J89">
            <v>7495270</v>
          </cell>
          <cell r="K89">
            <v>249842.33333333331</v>
          </cell>
          <cell r="L89">
            <v>8542953.9734512959</v>
          </cell>
          <cell r="M89">
            <v>275579.16043391277</v>
          </cell>
          <cell r="N89">
            <v>9814523.6991368011</v>
          </cell>
          <cell r="O89">
            <v>327150.78997122671</v>
          </cell>
          <cell r="P89">
            <v>10064427.239372717</v>
          </cell>
          <cell r="Q89">
            <v>324658.9432055715</v>
          </cell>
          <cell r="R89" t="e">
            <v>#REF!</v>
          </cell>
          <cell r="S89" t="e">
            <v>#REF!</v>
          </cell>
          <cell r="T89" t="e">
            <v>#REF!</v>
          </cell>
          <cell r="U89" t="e">
            <v>#REF!</v>
          </cell>
          <cell r="AB89" t="e">
            <v>#REF!</v>
          </cell>
          <cell r="AC89" t="e">
            <v>#REF!</v>
          </cell>
        </row>
      </sheetData>
      <sheetData sheetId="41"/>
      <sheetData sheetId="42"/>
      <sheetData sheetId="43"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MPCM</v>
          </cell>
          <cell r="E8" t="str">
            <v>MPCD</v>
          </cell>
          <cell r="F8" t="str">
            <v>MPCM</v>
          </cell>
          <cell r="G8" t="str">
            <v>MPCD</v>
          </cell>
          <cell r="H8" t="str">
            <v>MPCM</v>
          </cell>
          <cell r="I8" t="str">
            <v>MPCD</v>
          </cell>
          <cell r="J8" t="str">
            <v>MPCM</v>
          </cell>
          <cell r="K8" t="str">
            <v>MPCD</v>
          </cell>
          <cell r="L8" t="str">
            <v>MPCM</v>
          </cell>
          <cell r="M8" t="str">
            <v>MPCD</v>
          </cell>
          <cell r="N8" t="str">
            <v>MPCM</v>
          </cell>
          <cell r="O8" t="str">
            <v>MPCD</v>
          </cell>
          <cell r="P8" t="str">
            <v>MPCM</v>
          </cell>
          <cell r="Q8" t="str">
            <v>MPCD</v>
          </cell>
          <cell r="R8" t="str">
            <v>MPCM</v>
          </cell>
          <cell r="S8" t="str">
            <v>MPCD</v>
          </cell>
          <cell r="T8" t="str">
            <v>MPCM</v>
          </cell>
          <cell r="U8" t="str">
            <v>MPCD</v>
          </cell>
          <cell r="V8" t="str">
            <v>BM</v>
          </cell>
          <cell r="W8" t="str">
            <v>BD</v>
          </cell>
          <cell r="X8" t="str">
            <v>BM</v>
          </cell>
          <cell r="Y8" t="str">
            <v>BD</v>
          </cell>
          <cell r="Z8" t="str">
            <v>BM</v>
          </cell>
          <cell r="AA8" t="str">
            <v>BD</v>
          </cell>
          <cell r="AB8" t="str">
            <v>MPC</v>
          </cell>
          <cell r="AC8" t="str">
            <v>MPCD</v>
          </cell>
        </row>
        <row r="9">
          <cell r="A9" t="str">
            <v xml:space="preserve">   A N D I N A  S . A .</v>
          </cell>
        </row>
        <row r="10">
          <cell r="A10" t="str">
            <v xml:space="preserve">BQN </v>
          </cell>
          <cell r="B10" t="str">
            <v>BOQUERON</v>
          </cell>
          <cell r="C10" t="str">
            <v>N</v>
          </cell>
          <cell r="D10">
            <v>0</v>
          </cell>
          <cell r="E10">
            <v>0</v>
          </cell>
          <cell r="F10">
            <v>0</v>
          </cell>
          <cell r="G10">
            <v>0</v>
          </cell>
          <cell r="H10">
            <v>0</v>
          </cell>
          <cell r="I10">
            <v>0</v>
          </cell>
          <cell r="J10">
            <v>0</v>
          </cell>
          <cell r="K10">
            <v>0</v>
          </cell>
          <cell r="AB10">
            <v>0</v>
          </cell>
          <cell r="AC10">
            <v>0</v>
          </cell>
        </row>
        <row r="11">
          <cell r="A11" t="str">
            <v>CAM</v>
          </cell>
          <cell r="B11" t="str">
            <v>CAMIRI</v>
          </cell>
          <cell r="C11" t="str">
            <v>N</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t="e">
            <v>#REF!</v>
          </cell>
          <cell r="S11" t="e">
            <v>#REF!</v>
          </cell>
          <cell r="AB11" t="e">
            <v>#REF!</v>
          </cell>
          <cell r="AC11" t="e">
            <v>#REF!</v>
          </cell>
        </row>
        <row r="12">
          <cell r="A12" t="str">
            <v>CCB</v>
          </cell>
          <cell r="B12" t="str">
            <v>CASCABEL</v>
          </cell>
          <cell r="C12" t="str">
            <v>N</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t="e">
            <v>#REF!</v>
          </cell>
          <cell r="S12" t="e">
            <v>#REF!</v>
          </cell>
          <cell r="AB12" t="e">
            <v>#REF!</v>
          </cell>
          <cell r="AC12" t="e">
            <v>#REF!</v>
          </cell>
        </row>
        <row r="13">
          <cell r="A13" t="str">
            <v>CBR</v>
          </cell>
          <cell r="B13" t="str">
            <v>COBRA</v>
          </cell>
          <cell r="C13" t="str">
            <v>N</v>
          </cell>
          <cell r="D13">
            <v>0</v>
          </cell>
          <cell r="E13">
            <v>0</v>
          </cell>
          <cell r="F13">
            <v>0</v>
          </cell>
          <cell r="G13">
            <v>0</v>
          </cell>
          <cell r="H13">
            <v>0</v>
          </cell>
          <cell r="I13">
            <v>0</v>
          </cell>
          <cell r="P13">
            <v>0</v>
          </cell>
          <cell r="Q13">
            <v>0</v>
          </cell>
          <cell r="R13" t="e">
            <v>#REF!</v>
          </cell>
          <cell r="S13" t="e">
            <v>#REF!</v>
          </cell>
          <cell r="AB13" t="e">
            <v>#REF!</v>
          </cell>
          <cell r="AC13" t="e">
            <v>#REF!</v>
          </cell>
        </row>
        <row r="14">
          <cell r="A14" t="str">
            <v>GRY</v>
          </cell>
          <cell r="B14" t="str">
            <v>GUAIRUY</v>
          </cell>
          <cell r="C14" t="str">
            <v>N</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t="e">
            <v>#REF!</v>
          </cell>
          <cell r="S14" t="e">
            <v>#REF!</v>
          </cell>
          <cell r="AB14" t="e">
            <v>#REF!</v>
          </cell>
          <cell r="AC14" t="e">
            <v>#REF!</v>
          </cell>
        </row>
        <row r="15">
          <cell r="A15" t="str">
            <v>LPÑ</v>
          </cell>
          <cell r="B15" t="str">
            <v>LA PEÑA</v>
          </cell>
          <cell r="C15" t="str">
            <v>N</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t="e">
            <v>#REF!</v>
          </cell>
          <cell r="S15" t="e">
            <v>#REF!</v>
          </cell>
          <cell r="AB15" t="e">
            <v>#REF!</v>
          </cell>
          <cell r="AC15" t="e">
            <v>#REF!</v>
          </cell>
        </row>
        <row r="16">
          <cell r="A16" t="str">
            <v>PTJ</v>
          </cell>
          <cell r="B16" t="str">
            <v>PATUJU</v>
          </cell>
          <cell r="C16" t="str">
            <v>N</v>
          </cell>
          <cell r="P16">
            <v>0</v>
          </cell>
          <cell r="Q16">
            <v>0</v>
          </cell>
          <cell r="R16" t="e">
            <v>#REF!</v>
          </cell>
          <cell r="S16" t="e">
            <v>#REF!</v>
          </cell>
          <cell r="AB16" t="e">
            <v>#REF!</v>
          </cell>
          <cell r="AC16" t="e">
            <v>#REF!</v>
          </cell>
        </row>
        <row r="17">
          <cell r="A17" t="str">
            <v>RGD</v>
          </cell>
          <cell r="B17" t="str">
            <v>RIO GRANDE</v>
          </cell>
          <cell r="C17" t="str">
            <v>E</v>
          </cell>
          <cell r="D17">
            <v>54184</v>
          </cell>
          <cell r="E17">
            <v>1747.8709677419354</v>
          </cell>
          <cell r="F17">
            <v>56128</v>
          </cell>
          <cell r="G17">
            <v>2004.5714285714287</v>
          </cell>
          <cell r="H17">
            <v>41375</v>
          </cell>
          <cell r="I17">
            <v>1334.6774193548388</v>
          </cell>
          <cell r="J17">
            <v>30168.791006268693</v>
          </cell>
          <cell r="K17">
            <v>1005.6263668756231</v>
          </cell>
          <cell r="L17">
            <v>44070.924071324</v>
          </cell>
          <cell r="M17">
            <v>1421.6427119781936</v>
          </cell>
          <cell r="N17">
            <v>45992.738314503418</v>
          </cell>
          <cell r="O17">
            <v>1533.0912771501139</v>
          </cell>
          <cell r="P17">
            <v>50404.168165989584</v>
          </cell>
          <cell r="Q17">
            <v>1625.9409085803093</v>
          </cell>
          <cell r="R17" t="e">
            <v>#REF!</v>
          </cell>
          <cell r="S17" t="e">
            <v>#REF!</v>
          </cell>
          <cell r="T17" t="e">
            <v>#REF!</v>
          </cell>
          <cell r="U17" t="e">
            <v>#REF!</v>
          </cell>
          <cell r="AB17" t="e">
            <v>#REF!</v>
          </cell>
          <cell r="AC17" t="e">
            <v>#REF!</v>
          </cell>
        </row>
        <row r="18">
          <cell r="A18" t="str">
            <v>RGD</v>
          </cell>
          <cell r="B18" t="str">
            <v>RIO GRANDE</v>
          </cell>
          <cell r="C18" t="str">
            <v>N</v>
          </cell>
          <cell r="H18">
            <v>869</v>
          </cell>
          <cell r="I18">
            <v>28.032258064516128</v>
          </cell>
          <cell r="J18">
            <v>14720.208993731307</v>
          </cell>
          <cell r="K18">
            <v>490.67363312437686</v>
          </cell>
          <cell r="L18">
            <v>1392.8553341556269</v>
          </cell>
          <cell r="M18">
            <v>44.930817230826676</v>
          </cell>
          <cell r="N18">
            <v>1786.8179011719103</v>
          </cell>
          <cell r="O18">
            <v>59.56059670573034</v>
          </cell>
          <cell r="P18">
            <v>2006.4798284619276</v>
          </cell>
          <cell r="Q18">
            <v>64.725155756836372</v>
          </cell>
          <cell r="R18" t="e">
            <v>#REF!</v>
          </cell>
          <cell r="S18" t="e">
            <v>#REF!</v>
          </cell>
          <cell r="T18" t="e">
            <v>#REF!</v>
          </cell>
          <cell r="U18" t="e">
            <v>#REF!</v>
          </cell>
          <cell r="AB18" t="e">
            <v>#REF!</v>
          </cell>
          <cell r="AC18" t="e">
            <v>#REF!</v>
          </cell>
        </row>
        <row r="19">
          <cell r="A19" t="str">
            <v>RGD</v>
          </cell>
          <cell r="B19" t="str">
            <v>PLANTA</v>
          </cell>
          <cell r="C19" t="str">
            <v>E</v>
          </cell>
          <cell r="P19">
            <v>0</v>
          </cell>
          <cell r="Q19">
            <v>0</v>
          </cell>
          <cell r="R19" t="e">
            <v>#REF!</v>
          </cell>
          <cell r="S19" t="e">
            <v>#REF!</v>
          </cell>
          <cell r="T19" t="e">
            <v>#REF!</v>
          </cell>
          <cell r="U19" t="e">
            <v>#REF!</v>
          </cell>
        </row>
        <row r="20">
          <cell r="A20" t="str">
            <v>SIR</v>
          </cell>
          <cell r="B20" t="str">
            <v>SIRARI</v>
          </cell>
          <cell r="C20" t="str">
            <v>E</v>
          </cell>
          <cell r="D20">
            <v>4294</v>
          </cell>
          <cell r="E20">
            <v>138.51612903225808</v>
          </cell>
          <cell r="F20">
            <v>3600</v>
          </cell>
          <cell r="G20">
            <v>128.57142857142858</v>
          </cell>
          <cell r="H20">
            <v>3940</v>
          </cell>
          <cell r="I20">
            <v>127.09677419354838</v>
          </cell>
          <cell r="J20">
            <v>3911</v>
          </cell>
          <cell r="K20">
            <v>130.36666666666667</v>
          </cell>
          <cell r="L20">
            <v>3849</v>
          </cell>
          <cell r="M20">
            <v>124.16129032258064</v>
          </cell>
          <cell r="N20">
            <v>3563</v>
          </cell>
          <cell r="O20">
            <v>118.76666666666667</v>
          </cell>
          <cell r="P20">
            <v>3834</v>
          </cell>
          <cell r="Q20">
            <v>123.6774193548387</v>
          </cell>
          <cell r="R20" t="e">
            <v>#REF!</v>
          </cell>
          <cell r="S20" t="e">
            <v>#REF!</v>
          </cell>
          <cell r="T20" t="e">
            <v>#REF!</v>
          </cell>
          <cell r="U20" t="e">
            <v>#REF!</v>
          </cell>
          <cell r="AB20" t="e">
            <v>#REF!</v>
          </cell>
          <cell r="AC20" t="e">
            <v>#REF!</v>
          </cell>
        </row>
        <row r="21">
          <cell r="A21" t="str">
            <v>SIR</v>
          </cell>
          <cell r="B21" t="str">
            <v>SIRARI</v>
          </cell>
          <cell r="C21" t="str">
            <v>N</v>
          </cell>
          <cell r="R21" t="e">
            <v>#REF!</v>
          </cell>
          <cell r="T21" t="e">
            <v>#REF!</v>
          </cell>
          <cell r="U21" t="e">
            <v>#REF!</v>
          </cell>
          <cell r="AB21" t="e">
            <v>#REF!</v>
          </cell>
          <cell r="AC21" t="e">
            <v>#REF!</v>
          </cell>
        </row>
        <row r="22">
          <cell r="A22" t="str">
            <v>TDY</v>
          </cell>
          <cell r="B22" t="str">
            <v>TUNDY</v>
          </cell>
          <cell r="C22" t="str">
            <v>N</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t="e">
            <v>#REF!</v>
          </cell>
          <cell r="S22" t="e">
            <v>#REF!</v>
          </cell>
          <cell r="T22" t="e">
            <v>#REF!</v>
          </cell>
          <cell r="U22" t="e">
            <v>#REF!</v>
          </cell>
          <cell r="AB22" t="e">
            <v>#REF!</v>
          </cell>
          <cell r="AC22" t="e">
            <v>#REF!</v>
          </cell>
        </row>
        <row r="23">
          <cell r="A23" t="str">
            <v>VBR</v>
          </cell>
          <cell r="B23" t="str">
            <v>VIBORA</v>
          </cell>
          <cell r="C23" t="str">
            <v>E</v>
          </cell>
          <cell r="D23">
            <v>2446</v>
          </cell>
          <cell r="E23">
            <v>78.903225806451616</v>
          </cell>
          <cell r="F23">
            <v>2612</v>
          </cell>
          <cell r="G23">
            <v>93.285714285714292</v>
          </cell>
          <cell r="H23">
            <v>2648</v>
          </cell>
          <cell r="I23">
            <v>85.41935483870968</v>
          </cell>
          <cell r="J23">
            <v>2273</v>
          </cell>
          <cell r="K23">
            <v>75.766666666666666</v>
          </cell>
          <cell r="L23">
            <v>2875</v>
          </cell>
          <cell r="M23">
            <v>92.741935483870961</v>
          </cell>
          <cell r="N23">
            <v>2683</v>
          </cell>
          <cell r="O23">
            <v>89.433333333333337</v>
          </cell>
          <cell r="P23">
            <v>2929</v>
          </cell>
          <cell r="Q23">
            <v>94.483870967741936</v>
          </cell>
          <cell r="R23" t="e">
            <v>#REF!</v>
          </cell>
          <cell r="S23" t="e">
            <v>#REF!</v>
          </cell>
          <cell r="T23" t="e">
            <v>#REF!</v>
          </cell>
          <cell r="U23" t="e">
            <v>#REF!</v>
          </cell>
          <cell r="AB23" t="e">
            <v>#REF!</v>
          </cell>
          <cell r="AC23" t="e">
            <v>#REF!</v>
          </cell>
        </row>
        <row r="24">
          <cell r="A24" t="str">
            <v>VBR</v>
          </cell>
          <cell r="B24" t="str">
            <v>PLANTA</v>
          </cell>
          <cell r="C24" t="str">
            <v>E</v>
          </cell>
          <cell r="R24" t="e">
            <v>#REF!</v>
          </cell>
          <cell r="T24" t="e">
            <v>#REF!</v>
          </cell>
        </row>
        <row r="25">
          <cell r="A25" t="str">
            <v>YPC</v>
          </cell>
          <cell r="B25" t="str">
            <v>YAPACANI</v>
          </cell>
          <cell r="C25" t="str">
            <v>E</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t="e">
            <v>#REF!</v>
          </cell>
          <cell r="S25" t="e">
            <v>#REF!</v>
          </cell>
          <cell r="T25" t="e">
            <v>#REF!</v>
          </cell>
          <cell r="U25" t="e">
            <v>#REF!</v>
          </cell>
          <cell r="AB25" t="e">
            <v>#REF!</v>
          </cell>
          <cell r="AC25" t="e">
            <v>#REF!</v>
          </cell>
        </row>
        <row r="26">
          <cell r="A26" t="str">
            <v>YPC</v>
          </cell>
          <cell r="B26" t="str">
            <v>YAPACANI</v>
          </cell>
          <cell r="C26" t="str">
            <v>N</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t="e">
            <v>#REF!</v>
          </cell>
          <cell r="S26" t="e">
            <v>#REF!</v>
          </cell>
          <cell r="T26" t="e">
            <v>#REF!</v>
          </cell>
          <cell r="U26" t="e">
            <v>#REF!</v>
          </cell>
          <cell r="AB26" t="e">
            <v>#REF!</v>
          </cell>
          <cell r="AC26" t="e">
            <v>#REF!</v>
          </cell>
        </row>
        <row r="27">
          <cell r="A27" t="str">
            <v>TOTAL NUEVO</v>
          </cell>
          <cell r="D27">
            <v>0</v>
          </cell>
          <cell r="E27">
            <v>0</v>
          </cell>
          <cell r="F27">
            <v>0</v>
          </cell>
          <cell r="G27">
            <v>0</v>
          </cell>
          <cell r="H27">
            <v>869</v>
          </cell>
          <cell r="I27">
            <v>28.032258064516128</v>
          </cell>
          <cell r="J27">
            <v>14720.208993731307</v>
          </cell>
          <cell r="K27">
            <v>490.67363312437686</v>
          </cell>
          <cell r="L27">
            <v>1392.8553341556269</v>
          </cell>
          <cell r="M27">
            <v>44.930817230826676</v>
          </cell>
          <cell r="N27">
            <v>1786.8179011719103</v>
          </cell>
          <cell r="O27">
            <v>59.56059670573034</v>
          </cell>
          <cell r="P27">
            <v>2006.4798284619276</v>
          </cell>
          <cell r="Q27">
            <v>64.725155756836372</v>
          </cell>
          <cell r="R27" t="e">
            <v>#REF!</v>
          </cell>
          <cell r="S27" t="e">
            <v>#REF!</v>
          </cell>
          <cell r="T27" t="e">
            <v>#REF!</v>
          </cell>
          <cell r="U27" t="e">
            <v>#REF!</v>
          </cell>
          <cell r="AB27" t="e">
            <v>#REF!</v>
          </cell>
          <cell r="AC27" t="e">
            <v>#REF!</v>
          </cell>
        </row>
        <row r="28">
          <cell r="A28" t="str">
            <v>TOTAL EXISTENTE</v>
          </cell>
          <cell r="D28">
            <v>60924</v>
          </cell>
          <cell r="E28">
            <v>1965.2903225806451</v>
          </cell>
          <cell r="F28">
            <v>62340</v>
          </cell>
          <cell r="G28">
            <v>2226.4285714285716</v>
          </cell>
          <cell r="H28">
            <v>47963</v>
          </cell>
          <cell r="I28">
            <v>1547.1935483870968</v>
          </cell>
          <cell r="J28">
            <v>36352.791006268693</v>
          </cell>
          <cell r="K28">
            <v>1211.7597002089565</v>
          </cell>
          <cell r="L28">
            <v>50794.924071324</v>
          </cell>
          <cell r="M28">
            <v>1638.545937784645</v>
          </cell>
          <cell r="N28">
            <v>52238.738314503418</v>
          </cell>
          <cell r="O28">
            <v>1741.291277150114</v>
          </cell>
          <cell r="P28">
            <v>57167.168165989584</v>
          </cell>
          <cell r="Q28">
            <v>1844.1021989028898</v>
          </cell>
          <cell r="R28" t="e">
            <v>#REF!</v>
          </cell>
          <cell r="S28" t="e">
            <v>#REF!</v>
          </cell>
          <cell r="T28" t="e">
            <v>#REF!</v>
          </cell>
          <cell r="U28" t="e">
            <v>#REF!</v>
          </cell>
          <cell r="AB28" t="e">
            <v>#REF!</v>
          </cell>
          <cell r="AC28" t="e">
            <v>#REF!</v>
          </cell>
        </row>
        <row r="29">
          <cell r="A29" t="str">
            <v>TOTAL ANDINA</v>
          </cell>
          <cell r="D29">
            <v>60924</v>
          </cell>
          <cell r="E29">
            <v>1965.2903225806451</v>
          </cell>
          <cell r="F29">
            <v>62340</v>
          </cell>
          <cell r="G29">
            <v>2226.4285714285716</v>
          </cell>
          <cell r="H29">
            <v>48832</v>
          </cell>
          <cell r="I29">
            <v>1575.2258064516129</v>
          </cell>
          <cell r="J29">
            <v>51073</v>
          </cell>
          <cell r="K29">
            <v>1702.4333333333334</v>
          </cell>
          <cell r="L29">
            <v>52187.779405479625</v>
          </cell>
          <cell r="M29">
            <v>1683.4767550154718</v>
          </cell>
          <cell r="N29">
            <v>54025.556215675329</v>
          </cell>
          <cell r="O29">
            <v>1800.8518738558444</v>
          </cell>
          <cell r="P29">
            <v>59173.647994451509</v>
          </cell>
          <cell r="Q29">
            <v>1908.8273546597261</v>
          </cell>
          <cell r="R29" t="e">
            <v>#REF!</v>
          </cell>
          <cell r="S29" t="e">
            <v>#REF!</v>
          </cell>
          <cell r="T29" t="e">
            <v>#REF!</v>
          </cell>
          <cell r="U29" t="e">
            <v>#REF!</v>
          </cell>
          <cell r="AB29" t="e">
            <v>#REF!</v>
          </cell>
          <cell r="AC29" t="e">
            <v>#REF!</v>
          </cell>
        </row>
        <row r="30">
          <cell r="A30" t="str">
            <v xml:space="preserve">   C H A C O   S .  A .</v>
          </cell>
        </row>
        <row r="31">
          <cell r="A31" t="str">
            <v>BBL</v>
          </cell>
          <cell r="B31" t="str">
            <v>BULO BULO</v>
          </cell>
          <cell r="C31" t="str">
            <v>N</v>
          </cell>
        </row>
        <row r="32">
          <cell r="A32" t="str">
            <v>BVT</v>
          </cell>
          <cell r="B32" t="str">
            <v>BUENA VISTA</v>
          </cell>
          <cell r="C32" t="str">
            <v>N</v>
          </cell>
        </row>
        <row r="33">
          <cell r="A33" t="str">
            <v>CRC</v>
          </cell>
          <cell r="B33" t="str">
            <v>CARRASCO</v>
          </cell>
          <cell r="C33" t="str">
            <v>E</v>
          </cell>
          <cell r="D33">
            <v>80315.3</v>
          </cell>
          <cell r="E33">
            <v>2590.8161290322582</v>
          </cell>
          <cell r="F33">
            <v>71929</v>
          </cell>
          <cell r="G33">
            <v>2568.8928571428573</v>
          </cell>
          <cell r="H33">
            <v>86911</v>
          </cell>
          <cell r="I33">
            <v>2803.5806451612902</v>
          </cell>
          <cell r="J33">
            <v>68277</v>
          </cell>
          <cell r="K33">
            <v>2275.9</v>
          </cell>
          <cell r="L33">
            <v>87857.379429947585</v>
          </cell>
          <cell r="M33">
            <v>2834.1090138692771</v>
          </cell>
          <cell r="N33">
            <v>84834.674549356569</v>
          </cell>
          <cell r="O33">
            <v>2827.8224849785524</v>
          </cell>
          <cell r="P33">
            <v>87150.267842955422</v>
          </cell>
          <cell r="Q33">
            <v>2811.2989626759813</v>
          </cell>
          <cell r="R33" t="e">
            <v>#REF!</v>
          </cell>
          <cell r="S33" t="e">
            <v>#REF!</v>
          </cell>
          <cell r="T33" t="e">
            <v>#REF!</v>
          </cell>
          <cell r="U33" t="e">
            <v>#REF!</v>
          </cell>
          <cell r="AB33" t="e">
            <v>#REF!</v>
          </cell>
          <cell r="AC33" t="e">
            <v>#REF!</v>
          </cell>
        </row>
        <row r="34">
          <cell r="A34" t="str">
            <v>CRC</v>
          </cell>
          <cell r="B34" t="str">
            <v>CARRASCO-4</v>
          </cell>
          <cell r="C34" t="str">
            <v>N</v>
          </cell>
          <cell r="H34">
            <v>502</v>
          </cell>
          <cell r="I34">
            <v>16.193548387096776</v>
          </cell>
          <cell r="J34">
            <v>910</v>
          </cell>
          <cell r="K34">
            <v>30.333333333333332</v>
          </cell>
          <cell r="L34">
            <v>992.87640831411409</v>
          </cell>
          <cell r="M34">
            <v>32.028271235939165</v>
          </cell>
          <cell r="N34">
            <v>1452.3254506434423</v>
          </cell>
          <cell r="O34">
            <v>48.410848354781407</v>
          </cell>
          <cell r="P34">
            <v>1666.7321570445492</v>
          </cell>
          <cell r="Q34">
            <v>53.765553453049975</v>
          </cell>
          <cell r="R34" t="e">
            <v>#REF!</v>
          </cell>
          <cell r="S34" t="e">
            <v>#REF!</v>
          </cell>
          <cell r="T34" t="e">
            <v>#REF!</v>
          </cell>
          <cell r="U34" t="e">
            <v>#REF!</v>
          </cell>
          <cell r="AB34" t="e">
            <v>#REF!</v>
          </cell>
          <cell r="AC34" t="e">
            <v>#REF!</v>
          </cell>
        </row>
        <row r="35">
          <cell r="A35" t="str">
            <v>CRC</v>
          </cell>
          <cell r="B35" t="str">
            <v>PLANTA</v>
          </cell>
          <cell r="D35">
            <v>0</v>
          </cell>
          <cell r="H35">
            <v>0</v>
          </cell>
          <cell r="I35">
            <v>0</v>
          </cell>
          <cell r="J35">
            <v>0</v>
          </cell>
          <cell r="K35">
            <v>0</v>
          </cell>
          <cell r="L35">
            <v>0</v>
          </cell>
          <cell r="M35">
            <v>0</v>
          </cell>
          <cell r="N35">
            <v>0</v>
          </cell>
          <cell r="O35">
            <v>0</v>
          </cell>
          <cell r="P35">
            <v>0</v>
          </cell>
          <cell r="Q35">
            <v>0</v>
          </cell>
          <cell r="R35" t="e">
            <v>#REF!</v>
          </cell>
          <cell r="S35" t="e">
            <v>#REF!</v>
          </cell>
          <cell r="T35" t="e">
            <v>#REF!</v>
          </cell>
          <cell r="U35" t="e">
            <v>#REF!</v>
          </cell>
        </row>
        <row r="36">
          <cell r="A36" t="str">
            <v>CMT</v>
          </cell>
          <cell r="B36" t="str">
            <v>CAMATINDI</v>
          </cell>
          <cell r="C36" t="str">
            <v>N</v>
          </cell>
        </row>
        <row r="37">
          <cell r="A37" t="str">
            <v>HSR</v>
          </cell>
          <cell r="B37" t="str">
            <v>H.SUAREZ R.</v>
          </cell>
          <cell r="C37" t="str">
            <v>N</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t="e">
            <v>#REF!</v>
          </cell>
          <cell r="S37" t="e">
            <v>#REF!</v>
          </cell>
          <cell r="T37" t="e">
            <v>#REF!</v>
          </cell>
          <cell r="U37" t="e">
            <v>#REF!</v>
          </cell>
          <cell r="AB37" t="e">
            <v>#REF!</v>
          </cell>
          <cell r="AC37" t="e">
            <v>#REF!</v>
          </cell>
        </row>
        <row r="38">
          <cell r="A38" t="str">
            <v>KTR</v>
          </cell>
          <cell r="B38" t="str">
            <v>KATARI</v>
          </cell>
          <cell r="C38" t="str">
            <v>N</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t="e">
            <v>#REF!</v>
          </cell>
          <cell r="S38" t="e">
            <v>#REF!</v>
          </cell>
          <cell r="T38" t="e">
            <v>#REF!</v>
          </cell>
          <cell r="U38" t="e">
            <v>#REF!</v>
          </cell>
          <cell r="AB38" t="e">
            <v>#REF!</v>
          </cell>
          <cell r="AC38" t="e">
            <v>#REF!</v>
          </cell>
        </row>
        <row r="39">
          <cell r="A39" t="str">
            <v>LCS</v>
          </cell>
          <cell r="B39" t="str">
            <v>LOS CUSIS</v>
          </cell>
          <cell r="C39" t="str">
            <v>N</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t="e">
            <v>#REF!</v>
          </cell>
          <cell r="S39" t="e">
            <v>#REF!</v>
          </cell>
          <cell r="T39" t="e">
            <v>#REF!</v>
          </cell>
          <cell r="U39" t="e">
            <v>#REF!</v>
          </cell>
          <cell r="AB39" t="e">
            <v>#REF!</v>
          </cell>
          <cell r="AC39" t="e">
            <v>#REF!</v>
          </cell>
        </row>
        <row r="40">
          <cell r="A40" t="str">
            <v>MCT</v>
          </cell>
          <cell r="B40" t="str">
            <v>MONTECRISTO</v>
          </cell>
          <cell r="C40" t="str">
            <v>N</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t="e">
            <v>#REF!</v>
          </cell>
          <cell r="S40" t="e">
            <v>#REF!</v>
          </cell>
          <cell r="T40" t="e">
            <v>#REF!</v>
          </cell>
          <cell r="U40" t="e">
            <v>#REF!</v>
          </cell>
          <cell r="AB40" t="e">
            <v>#REF!</v>
          </cell>
          <cell r="AC40" t="e">
            <v>#REF!</v>
          </cell>
        </row>
        <row r="41">
          <cell r="A41" t="str">
            <v>PJS</v>
          </cell>
          <cell r="B41" t="str">
            <v>PATUJUSAL</v>
          </cell>
          <cell r="C41" t="str">
            <v>N</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t="e">
            <v>#REF!</v>
          </cell>
          <cell r="S41" t="e">
            <v>#REF!</v>
          </cell>
          <cell r="T41" t="e">
            <v>#REF!</v>
          </cell>
          <cell r="U41" t="e">
            <v>#REF!</v>
          </cell>
          <cell r="AB41" t="e">
            <v>#REF!</v>
          </cell>
          <cell r="AC41" t="e">
            <v>#REF!</v>
          </cell>
        </row>
        <row r="42">
          <cell r="A42" t="str">
            <v>SNQ</v>
          </cell>
          <cell r="B42" t="str">
            <v>SAN ROQUE</v>
          </cell>
          <cell r="C42" t="str">
            <v>N</v>
          </cell>
          <cell r="D42">
            <v>2195.1</v>
          </cell>
          <cell r="E42">
            <v>70.809677419354841</v>
          </cell>
          <cell r="F42">
            <v>6134</v>
          </cell>
          <cell r="G42">
            <v>219.07142857142858</v>
          </cell>
          <cell r="H42">
            <v>3857</v>
          </cell>
          <cell r="I42">
            <v>124.41935483870968</v>
          </cell>
          <cell r="J42">
            <v>4717</v>
          </cell>
          <cell r="K42">
            <v>157.23333333333332</v>
          </cell>
          <cell r="L42">
            <v>5345</v>
          </cell>
          <cell r="M42">
            <v>172.41935483870967</v>
          </cell>
          <cell r="N42">
            <v>4070</v>
          </cell>
          <cell r="O42">
            <v>135.66666666666666</v>
          </cell>
          <cell r="P42">
            <v>3078</v>
          </cell>
          <cell r="Q42">
            <v>99.290322580645167</v>
          </cell>
          <cell r="R42" t="e">
            <v>#REF!</v>
          </cell>
          <cell r="S42" t="e">
            <v>#REF!</v>
          </cell>
          <cell r="T42" t="e">
            <v>#REF!</v>
          </cell>
          <cell r="U42" t="e">
            <v>#REF!</v>
          </cell>
          <cell r="AB42" t="e">
            <v>#REF!</v>
          </cell>
          <cell r="AC42" t="e">
            <v>#REF!</v>
          </cell>
        </row>
        <row r="43">
          <cell r="A43" t="str">
            <v>SNQ</v>
          </cell>
          <cell r="B43" t="str">
            <v>PLANTA</v>
          </cell>
          <cell r="C43" t="str">
            <v>N</v>
          </cell>
          <cell r="D43">
            <v>0</v>
          </cell>
          <cell r="R43" t="e">
            <v>#REF!</v>
          </cell>
          <cell r="T43" t="e">
            <v>#REF!</v>
          </cell>
        </row>
        <row r="44">
          <cell r="A44" t="str">
            <v>VGR</v>
          </cell>
          <cell r="B44" t="str">
            <v>VUELTA GRANDE</v>
          </cell>
          <cell r="C44" t="str">
            <v>E</v>
          </cell>
          <cell r="D44">
            <v>141266</v>
          </cell>
          <cell r="E44">
            <v>4556.9677419354839</v>
          </cell>
          <cell r="F44">
            <v>125849</v>
          </cell>
          <cell r="G44">
            <v>4494.6071428571431</v>
          </cell>
          <cell r="H44">
            <v>126932</v>
          </cell>
          <cell r="I44">
            <v>4094.5806451612902</v>
          </cell>
          <cell r="J44">
            <v>128254</v>
          </cell>
          <cell r="K44">
            <v>4275.1333333333332</v>
          </cell>
          <cell r="L44">
            <v>144483</v>
          </cell>
          <cell r="M44">
            <v>4660.7419354838712</v>
          </cell>
          <cell r="N44">
            <v>136031</v>
          </cell>
          <cell r="O44">
            <v>4534.3666666666668</v>
          </cell>
          <cell r="P44">
            <v>138260</v>
          </cell>
          <cell r="Q44">
            <v>4460</v>
          </cell>
          <cell r="R44" t="e">
            <v>#REF!</v>
          </cell>
          <cell r="S44" t="e">
            <v>#REF!</v>
          </cell>
          <cell r="T44" t="e">
            <v>#REF!</v>
          </cell>
          <cell r="U44" t="e">
            <v>#REF!</v>
          </cell>
          <cell r="AB44" t="e">
            <v>#REF!</v>
          </cell>
          <cell r="AC44" t="e">
            <v>#REF!</v>
          </cell>
        </row>
        <row r="45">
          <cell r="A45" t="str">
            <v>VGR</v>
          </cell>
          <cell r="B45" t="str">
            <v>PLANTA</v>
          </cell>
          <cell r="C45" t="str">
            <v>E</v>
          </cell>
        </row>
        <row r="46">
          <cell r="A46" t="str">
            <v>TOTAL NUEVO</v>
          </cell>
          <cell r="D46">
            <v>2195.1</v>
          </cell>
          <cell r="E46">
            <v>70.809677419354841</v>
          </cell>
          <cell r="F46">
            <v>6134</v>
          </cell>
          <cell r="G46">
            <v>219.07142857142858</v>
          </cell>
          <cell r="H46">
            <v>4359</v>
          </cell>
          <cell r="I46">
            <v>140.61290322580646</v>
          </cell>
          <cell r="J46">
            <v>5627</v>
          </cell>
          <cell r="K46">
            <v>187.56666666666666</v>
          </cell>
          <cell r="L46">
            <v>6337.8764083141141</v>
          </cell>
          <cell r="M46">
            <v>204.44762607464884</v>
          </cell>
          <cell r="N46">
            <v>5522.3254506434423</v>
          </cell>
          <cell r="O46">
            <v>184.07751502144808</v>
          </cell>
          <cell r="P46">
            <v>4744.7321570445492</v>
          </cell>
          <cell r="Q46">
            <v>153.05587603369514</v>
          </cell>
          <cell r="R46" t="e">
            <v>#REF!</v>
          </cell>
          <cell r="S46" t="e">
            <v>#REF!</v>
          </cell>
          <cell r="T46" t="e">
            <v>#REF!</v>
          </cell>
          <cell r="U46" t="e">
            <v>#REF!</v>
          </cell>
          <cell r="AB46" t="e">
            <v>#REF!</v>
          </cell>
          <cell r="AC46" t="e">
            <v>#REF!</v>
          </cell>
        </row>
        <row r="47">
          <cell r="A47" t="str">
            <v>TOTAL EXISTENTE</v>
          </cell>
          <cell r="D47">
            <v>221581.3</v>
          </cell>
          <cell r="E47">
            <v>7147.7838709677417</v>
          </cell>
          <cell r="F47">
            <v>197778</v>
          </cell>
          <cell r="G47">
            <v>7063.5</v>
          </cell>
          <cell r="H47">
            <v>213843</v>
          </cell>
          <cell r="I47">
            <v>6898.1612903225805</v>
          </cell>
          <cell r="J47">
            <v>196531</v>
          </cell>
          <cell r="K47">
            <v>6551.0333333333338</v>
          </cell>
          <cell r="L47">
            <v>232340.37942994758</v>
          </cell>
          <cell r="M47">
            <v>7494.8509493531483</v>
          </cell>
          <cell r="N47">
            <v>220865.67454935657</v>
          </cell>
          <cell r="O47">
            <v>7362.1891516452188</v>
          </cell>
          <cell r="P47">
            <v>225410.26784295542</v>
          </cell>
          <cell r="Q47">
            <v>7271.2989626759818</v>
          </cell>
          <cell r="R47" t="e">
            <v>#REF!</v>
          </cell>
          <cell r="S47" t="e">
            <v>#REF!</v>
          </cell>
          <cell r="T47" t="e">
            <v>#REF!</v>
          </cell>
          <cell r="U47" t="e">
            <v>#REF!</v>
          </cell>
          <cell r="AB47" t="e">
            <v>#REF!</v>
          </cell>
          <cell r="AC47" t="e">
            <v>#REF!</v>
          </cell>
        </row>
        <row r="48">
          <cell r="A48" t="str">
            <v>TOTAL CHACO</v>
          </cell>
          <cell r="D48">
            <v>223776.4</v>
          </cell>
          <cell r="E48">
            <v>7218.5935483870962</v>
          </cell>
          <cell r="F48">
            <v>203912</v>
          </cell>
          <cell r="G48">
            <v>7282.5714285714284</v>
          </cell>
          <cell r="H48">
            <v>218202</v>
          </cell>
          <cell r="I48">
            <v>7038.7741935483873</v>
          </cell>
          <cell r="J48">
            <v>202158</v>
          </cell>
          <cell r="K48">
            <v>6738.6</v>
          </cell>
          <cell r="L48">
            <v>238678.25583826168</v>
          </cell>
          <cell r="M48">
            <v>7699.2985754277961</v>
          </cell>
          <cell r="N48">
            <v>226388</v>
          </cell>
          <cell r="O48">
            <v>7546.2666666666664</v>
          </cell>
          <cell r="P48">
            <v>230154.99999999997</v>
          </cell>
          <cell r="Q48">
            <v>7424.3548387096762</v>
          </cell>
          <cell r="R48" t="e">
            <v>#REF!</v>
          </cell>
          <cell r="S48" t="e">
            <v>#REF!</v>
          </cell>
          <cell r="T48" t="e">
            <v>#REF!</v>
          </cell>
          <cell r="U48" t="e">
            <v>#REF!</v>
          </cell>
          <cell r="AB48" t="e">
            <v>#REF!</v>
          </cell>
          <cell r="AC48" t="e">
            <v>#REF!</v>
          </cell>
        </row>
        <row r="49">
          <cell r="A49" t="str">
            <v xml:space="preserve">  VINTAGE PETROLEUM BOLIVIANA LTD. (SHAMROCK VENTURES)</v>
          </cell>
        </row>
        <row r="50">
          <cell r="A50" t="str">
            <v>NJL</v>
          </cell>
          <cell r="B50" t="str">
            <v>NARANJILLOS</v>
          </cell>
          <cell r="C50" t="str">
            <v>N</v>
          </cell>
        </row>
        <row r="51">
          <cell r="A51" t="str">
            <v>ÑPC</v>
          </cell>
          <cell r="B51" t="str">
            <v>ÑUPUCO</v>
          </cell>
          <cell r="C51" t="str">
            <v>N</v>
          </cell>
          <cell r="D51">
            <v>3473.2</v>
          </cell>
          <cell r="E51">
            <v>112.03870967741935</v>
          </cell>
          <cell r="F51">
            <v>3219.34</v>
          </cell>
          <cell r="G51">
            <v>114.97642857142857</v>
          </cell>
          <cell r="H51">
            <v>3155.16</v>
          </cell>
          <cell r="I51">
            <v>101.77935483870968</v>
          </cell>
          <cell r="J51">
            <v>2695</v>
          </cell>
          <cell r="K51">
            <v>89.833333333333329</v>
          </cell>
          <cell r="L51">
            <v>2790</v>
          </cell>
          <cell r="M51">
            <v>90</v>
          </cell>
          <cell r="N51">
            <v>10000.701956319457</v>
          </cell>
          <cell r="O51">
            <v>333.35673187731521</v>
          </cell>
          <cell r="P51">
            <v>3525</v>
          </cell>
          <cell r="Q51">
            <v>113.70967741935483</v>
          </cell>
          <cell r="R51" t="e">
            <v>#REF!</v>
          </cell>
          <cell r="S51" t="e">
            <v>#REF!</v>
          </cell>
          <cell r="T51" t="e">
            <v>#REF!</v>
          </cell>
          <cell r="U51" t="e">
            <v>#REF!</v>
          </cell>
          <cell r="AB51" t="e">
            <v>#REF!</v>
          </cell>
          <cell r="AC51" t="e">
            <v>#REF!</v>
          </cell>
        </row>
        <row r="52">
          <cell r="A52" t="str">
            <v>PVN</v>
          </cell>
          <cell r="B52" t="str">
            <v>PORVENIR</v>
          </cell>
          <cell r="C52" t="str">
            <v>E</v>
          </cell>
          <cell r="D52">
            <v>1104</v>
          </cell>
          <cell r="E52">
            <v>35.612903225806448</v>
          </cell>
          <cell r="F52">
            <v>771</v>
          </cell>
          <cell r="G52">
            <v>27.535714285714285</v>
          </cell>
          <cell r="H52">
            <v>699.55</v>
          </cell>
          <cell r="I52">
            <v>22.566129032258065</v>
          </cell>
          <cell r="J52">
            <v>626</v>
          </cell>
          <cell r="K52">
            <v>20.866666666666667</v>
          </cell>
          <cell r="L52">
            <v>712</v>
          </cell>
          <cell r="M52">
            <v>22.967741935483872</v>
          </cell>
          <cell r="N52">
            <v>1769.5380436805376</v>
          </cell>
          <cell r="O52">
            <v>58.98460145601792</v>
          </cell>
          <cell r="P52">
            <v>873</v>
          </cell>
          <cell r="Q52">
            <v>28.161290322580644</v>
          </cell>
          <cell r="R52" t="e">
            <v>#REF!</v>
          </cell>
          <cell r="S52" t="e">
            <v>#REF!</v>
          </cell>
          <cell r="T52" t="e">
            <v>#REF!</v>
          </cell>
          <cell r="U52" t="e">
            <v>#REF!</v>
          </cell>
          <cell r="AB52" t="e">
            <v>#REF!</v>
          </cell>
          <cell r="AC52" t="e">
            <v>#REF!</v>
          </cell>
        </row>
        <row r="54">
          <cell r="A54" t="str">
            <v>TOTAL VENTURES</v>
          </cell>
          <cell r="D54">
            <v>4577.2</v>
          </cell>
          <cell r="E54">
            <v>147.65161290322581</v>
          </cell>
          <cell r="F54">
            <v>3990.34</v>
          </cell>
          <cell r="G54">
            <v>142.51214285714286</v>
          </cell>
          <cell r="H54">
            <v>3854.71</v>
          </cell>
          <cell r="I54">
            <v>124.34548387096774</v>
          </cell>
          <cell r="J54">
            <v>3321</v>
          </cell>
          <cell r="K54">
            <v>110.7</v>
          </cell>
          <cell r="L54">
            <v>3502</v>
          </cell>
          <cell r="M54">
            <v>112.96774193548387</v>
          </cell>
          <cell r="N54">
            <v>11770.239999999994</v>
          </cell>
          <cell r="O54">
            <v>392.34133333333313</v>
          </cell>
          <cell r="P54">
            <v>4398</v>
          </cell>
          <cell r="Q54">
            <v>141.87096774193549</v>
          </cell>
          <cell r="R54" t="e">
            <v>#REF!</v>
          </cell>
          <cell r="S54" t="e">
            <v>#REF!</v>
          </cell>
          <cell r="T54" t="e">
            <v>#REF!</v>
          </cell>
          <cell r="U54" t="e">
            <v>#REF!</v>
          </cell>
          <cell r="AB54" t="e">
            <v>#REF!</v>
          </cell>
          <cell r="AC54" t="e">
            <v>#REF!</v>
          </cell>
        </row>
        <row r="55">
          <cell r="A55" t="str">
            <v xml:space="preserve">  M A X U S   B O L I V I A   I N C .</v>
          </cell>
        </row>
        <row r="56">
          <cell r="A56" t="str">
            <v>MGD</v>
          </cell>
          <cell r="B56" t="str">
            <v>MONTEAGUDO</v>
          </cell>
          <cell r="C56" t="str">
            <v>N</v>
          </cell>
          <cell r="D56">
            <v>0</v>
          </cell>
          <cell r="E56">
            <v>0</v>
          </cell>
          <cell r="F56">
            <v>0</v>
          </cell>
          <cell r="G56">
            <v>0</v>
          </cell>
          <cell r="H56">
            <v>0</v>
          </cell>
          <cell r="I56">
            <v>0</v>
          </cell>
          <cell r="J56">
            <v>0</v>
          </cell>
          <cell r="K56">
            <v>0</v>
          </cell>
          <cell r="L56">
            <v>7546</v>
          </cell>
          <cell r="M56">
            <v>243.41935483870967</v>
          </cell>
          <cell r="N56">
            <v>5477</v>
          </cell>
          <cell r="O56">
            <v>182.56666666666666</v>
          </cell>
          <cell r="P56">
            <v>5903</v>
          </cell>
          <cell r="Q56">
            <v>190.41935483870967</v>
          </cell>
          <cell r="R56" t="e">
            <v>#REF!</v>
          </cell>
          <cell r="S56" t="e">
            <v>#REF!</v>
          </cell>
          <cell r="T56" t="e">
            <v>#REF!</v>
          </cell>
          <cell r="U56" t="e">
            <v>#REF!</v>
          </cell>
          <cell r="AB56" t="e">
            <v>#REF!</v>
          </cell>
          <cell r="AC56" t="e">
            <v>#REF!</v>
          </cell>
        </row>
        <row r="57">
          <cell r="A57" t="str">
            <v>PLM</v>
          </cell>
          <cell r="B57" t="str">
            <v>PALOMA</v>
          </cell>
          <cell r="C57" t="str">
            <v>N</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t="e">
            <v>#REF!</v>
          </cell>
          <cell r="S57" t="e">
            <v>#REF!</v>
          </cell>
          <cell r="T57" t="e">
            <v>#REF!</v>
          </cell>
          <cell r="U57" t="e">
            <v>#REF!</v>
          </cell>
          <cell r="AB57" t="e">
            <v>#REF!</v>
          </cell>
          <cell r="AC57" t="e">
            <v>#REF!</v>
          </cell>
        </row>
        <row r="58">
          <cell r="A58" t="str">
            <v>SRB</v>
          </cell>
          <cell r="B58" t="str">
            <v>SURUBI</v>
          </cell>
          <cell r="C58" t="str">
            <v>E</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t="e">
            <v>#REF!</v>
          </cell>
          <cell r="S58" t="e">
            <v>#REF!</v>
          </cell>
          <cell r="T58" t="e">
            <v>#REF!</v>
          </cell>
          <cell r="U58" t="e">
            <v>#REF!</v>
          </cell>
          <cell r="AB58" t="e">
            <v>#REF!</v>
          </cell>
          <cell r="AC58" t="e">
            <v>#REF!</v>
          </cell>
        </row>
        <row r="59">
          <cell r="A59" t="str">
            <v>SRB</v>
          </cell>
          <cell r="B59" t="str">
            <v>BLOQUE BAJO</v>
          </cell>
          <cell r="C59" t="str">
            <v>N</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t="e">
            <v>#REF!</v>
          </cell>
          <cell r="S59" t="e">
            <v>#REF!</v>
          </cell>
          <cell r="T59" t="e">
            <v>#REF!</v>
          </cell>
          <cell r="U59" t="e">
            <v>#REF!</v>
          </cell>
          <cell r="AB59" t="e">
            <v>#REF!</v>
          </cell>
          <cell r="AC59" t="e">
            <v>#REF!</v>
          </cell>
        </row>
        <row r="60">
          <cell r="A60" t="str">
            <v>TOTAL NUEVO</v>
          </cell>
          <cell r="D60">
            <v>0</v>
          </cell>
          <cell r="E60">
            <v>0</v>
          </cell>
          <cell r="F60">
            <v>0</v>
          </cell>
          <cell r="G60">
            <v>0</v>
          </cell>
          <cell r="H60">
            <v>0</v>
          </cell>
          <cell r="I60">
            <v>0</v>
          </cell>
          <cell r="J60">
            <v>0</v>
          </cell>
          <cell r="K60">
            <v>0</v>
          </cell>
          <cell r="L60">
            <v>7546</v>
          </cell>
          <cell r="M60">
            <v>243.41935483870967</v>
          </cell>
          <cell r="N60">
            <v>5477</v>
          </cell>
          <cell r="O60">
            <v>182.56666666666666</v>
          </cell>
          <cell r="P60">
            <v>5903</v>
          </cell>
          <cell r="Q60">
            <v>190.41935483870967</v>
          </cell>
          <cell r="R60" t="e">
            <v>#REF!</v>
          </cell>
          <cell r="S60" t="e">
            <v>#REF!</v>
          </cell>
          <cell r="T60" t="e">
            <v>#REF!</v>
          </cell>
          <cell r="U60" t="e">
            <v>#REF!</v>
          </cell>
          <cell r="AB60" t="e">
            <v>#REF!</v>
          </cell>
          <cell r="AC60" t="e">
            <v>#REF!</v>
          </cell>
        </row>
        <row r="61">
          <cell r="A61" t="str">
            <v>TOTAL MAXUS</v>
          </cell>
          <cell r="D61">
            <v>0</v>
          </cell>
          <cell r="E61">
            <v>0</v>
          </cell>
          <cell r="F61">
            <v>0</v>
          </cell>
          <cell r="G61">
            <v>0</v>
          </cell>
          <cell r="H61">
            <v>0</v>
          </cell>
          <cell r="I61">
            <v>0</v>
          </cell>
          <cell r="J61">
            <v>0</v>
          </cell>
          <cell r="K61">
            <v>0</v>
          </cell>
          <cell r="L61">
            <v>7546</v>
          </cell>
          <cell r="M61">
            <v>243.41935483870967</v>
          </cell>
          <cell r="N61">
            <v>5477</v>
          </cell>
          <cell r="O61">
            <v>182.56666666666666</v>
          </cell>
          <cell r="P61">
            <v>5903</v>
          </cell>
          <cell r="Q61">
            <v>190.41935483870967</v>
          </cell>
          <cell r="R61" t="e">
            <v>#REF!</v>
          </cell>
          <cell r="S61" t="e">
            <v>#REF!</v>
          </cell>
          <cell r="T61" t="e">
            <v>#REF!</v>
          </cell>
          <cell r="U61" t="e">
            <v>#REF!</v>
          </cell>
          <cell r="AB61" t="e">
            <v>#REF!</v>
          </cell>
          <cell r="AC61" t="e">
            <v>#REF!</v>
          </cell>
        </row>
        <row r="62">
          <cell r="A62" t="str">
            <v xml:space="preserve">  P E R E Z   COMPANC  S . A .</v>
          </cell>
        </row>
        <row r="63">
          <cell r="A63" t="str">
            <v>CAR</v>
          </cell>
          <cell r="B63" t="str">
            <v>CARANDA</v>
          </cell>
          <cell r="C63" t="str">
            <v>E</v>
          </cell>
          <cell r="D63">
            <v>0</v>
          </cell>
          <cell r="E63">
            <v>0</v>
          </cell>
          <cell r="F63">
            <v>28985</v>
          </cell>
          <cell r="G63">
            <v>1035.1785714285713</v>
          </cell>
          <cell r="H63">
            <v>22656</v>
          </cell>
          <cell r="I63">
            <v>730.83870967741939</v>
          </cell>
          <cell r="J63">
            <v>26902</v>
          </cell>
          <cell r="K63">
            <v>896.73333333333335</v>
          </cell>
          <cell r="L63">
            <v>34729</v>
          </cell>
          <cell r="M63">
            <v>1120.2903225806451</v>
          </cell>
          <cell r="N63">
            <v>34981</v>
          </cell>
          <cell r="O63">
            <v>1166.0333333333333</v>
          </cell>
          <cell r="P63">
            <v>36165</v>
          </cell>
          <cell r="Q63">
            <v>1166.6129032258063</v>
          </cell>
          <cell r="R63" t="e">
            <v>#REF!</v>
          </cell>
          <cell r="S63" t="e">
            <v>#REF!</v>
          </cell>
          <cell r="T63" t="e">
            <v>#REF!</v>
          </cell>
          <cell r="U63" t="e">
            <v>#REF!</v>
          </cell>
          <cell r="AB63" t="e">
            <v>#REF!</v>
          </cell>
          <cell r="AC63" t="e">
            <v>#REF!</v>
          </cell>
        </row>
        <row r="64">
          <cell r="A64" t="str">
            <v>CLP</v>
          </cell>
          <cell r="B64" t="str">
            <v>COLPA</v>
          </cell>
          <cell r="C64" t="str">
            <v>E</v>
          </cell>
          <cell r="D64">
            <v>1654</v>
          </cell>
          <cell r="E64">
            <v>53.354838709677416</v>
          </cell>
          <cell r="F64">
            <v>1819</v>
          </cell>
          <cell r="G64">
            <v>64.964285714285708</v>
          </cell>
          <cell r="H64">
            <v>3870</v>
          </cell>
          <cell r="I64">
            <v>124.83870967741936</v>
          </cell>
          <cell r="J64">
            <v>6126</v>
          </cell>
          <cell r="K64">
            <v>204.2</v>
          </cell>
          <cell r="L64">
            <v>2293</v>
          </cell>
          <cell r="M64">
            <v>73.967741935483872</v>
          </cell>
          <cell r="N64">
            <v>3009</v>
          </cell>
          <cell r="O64">
            <v>100.3</v>
          </cell>
          <cell r="P64">
            <v>5878</v>
          </cell>
          <cell r="Q64">
            <v>189.61290322580646</v>
          </cell>
          <cell r="R64" t="e">
            <v>#REF!</v>
          </cell>
          <cell r="S64" t="e">
            <v>#REF!</v>
          </cell>
          <cell r="T64" t="e">
            <v>#REF!</v>
          </cell>
          <cell r="U64" t="e">
            <v>#REF!</v>
          </cell>
          <cell r="AB64" t="e">
            <v>#REF!</v>
          </cell>
          <cell r="AC64" t="e">
            <v>#REF!</v>
          </cell>
        </row>
        <row r="65">
          <cell r="A65" t="str">
            <v>CLP</v>
          </cell>
          <cell r="B65" t="str">
            <v>PLANTA</v>
          </cell>
          <cell r="C65" t="str">
            <v>E</v>
          </cell>
        </row>
        <row r="66">
          <cell r="A66" t="str">
            <v>TOTAL PEREZ</v>
          </cell>
          <cell r="D66">
            <v>1654</v>
          </cell>
          <cell r="E66">
            <v>53.354838709677416</v>
          </cell>
          <cell r="F66">
            <v>1819</v>
          </cell>
          <cell r="G66">
            <v>64.964285714285708</v>
          </cell>
          <cell r="H66">
            <v>3870</v>
          </cell>
          <cell r="I66">
            <v>124.83870967741936</v>
          </cell>
          <cell r="J66">
            <v>6126</v>
          </cell>
          <cell r="K66">
            <v>204.2</v>
          </cell>
          <cell r="L66">
            <v>2293</v>
          </cell>
          <cell r="M66">
            <v>73.967741935483872</v>
          </cell>
          <cell r="N66">
            <v>3009</v>
          </cell>
          <cell r="O66">
            <v>100.3</v>
          </cell>
          <cell r="P66">
            <v>5878</v>
          </cell>
          <cell r="Q66">
            <v>189.61290322580646</v>
          </cell>
          <cell r="R66" t="e">
            <v>#REF!</v>
          </cell>
          <cell r="S66" t="e">
            <v>#REF!</v>
          </cell>
          <cell r="T66" t="e">
            <v>#REF!</v>
          </cell>
          <cell r="U66" t="e">
            <v>#REF!</v>
          </cell>
          <cell r="AB66" t="e">
            <v>#REF!</v>
          </cell>
          <cell r="AC66" t="e">
            <v>#REF!</v>
          </cell>
        </row>
        <row r="67">
          <cell r="A67" t="str">
            <v xml:space="preserve">   PLUSPETROL  BOLIVIA CORPORATION</v>
          </cell>
        </row>
        <row r="68">
          <cell r="A68" t="str">
            <v>BJO</v>
          </cell>
          <cell r="B68" t="str">
            <v>BERMEJO</v>
          </cell>
          <cell r="C68" t="str">
            <v>E</v>
          </cell>
        </row>
        <row r="69">
          <cell r="A69" t="str">
            <v>BJO</v>
          </cell>
          <cell r="B69" t="str">
            <v>X 44</v>
          </cell>
          <cell r="C69" t="str">
            <v>E</v>
          </cell>
          <cell r="D69">
            <v>393</v>
          </cell>
          <cell r="E69">
            <v>12.67741935483871</v>
          </cell>
          <cell r="F69">
            <v>370</v>
          </cell>
          <cell r="G69">
            <v>13.214285714285714</v>
          </cell>
          <cell r="H69">
            <v>412</v>
          </cell>
          <cell r="I69">
            <v>13.290322580645162</v>
          </cell>
          <cell r="J69">
            <v>369</v>
          </cell>
          <cell r="K69">
            <v>12.3</v>
          </cell>
          <cell r="L69">
            <v>373</v>
          </cell>
          <cell r="M69">
            <v>12.03225806451613</v>
          </cell>
          <cell r="N69">
            <v>361</v>
          </cell>
          <cell r="O69">
            <v>12.033333333333333</v>
          </cell>
          <cell r="P69">
            <v>361</v>
          </cell>
          <cell r="Q69">
            <v>11.64516129032258</v>
          </cell>
          <cell r="R69" t="e">
            <v>#REF!</v>
          </cell>
          <cell r="S69" t="e">
            <v>#REF!</v>
          </cell>
          <cell r="T69" t="e">
            <v>#REF!</v>
          </cell>
          <cell r="U69" t="e">
            <v>#REF!</v>
          </cell>
          <cell r="AB69" t="e">
            <v>#REF!</v>
          </cell>
          <cell r="AC69" t="e">
            <v>#REF!</v>
          </cell>
        </row>
        <row r="70">
          <cell r="A70" t="str">
            <v>TOR</v>
          </cell>
          <cell r="B70" t="str">
            <v>TORO</v>
          </cell>
          <cell r="C70" t="str">
            <v>E</v>
          </cell>
        </row>
        <row r="71">
          <cell r="A71" t="str">
            <v>TOTAL PLUSPETROL</v>
          </cell>
          <cell r="D71">
            <v>393</v>
          </cell>
          <cell r="E71">
            <v>12.67741935483871</v>
          </cell>
          <cell r="F71">
            <v>370</v>
          </cell>
          <cell r="G71">
            <v>13.214285714285714</v>
          </cell>
          <cell r="H71">
            <v>412</v>
          </cell>
          <cell r="I71">
            <v>13.290322580645162</v>
          </cell>
          <cell r="J71">
            <v>369</v>
          </cell>
          <cell r="K71">
            <v>12.3</v>
          </cell>
          <cell r="L71">
            <v>373</v>
          </cell>
          <cell r="M71">
            <v>12.03225806451613</v>
          </cell>
          <cell r="N71">
            <v>361</v>
          </cell>
          <cell r="O71">
            <v>12.033333333333333</v>
          </cell>
          <cell r="P71">
            <v>361</v>
          </cell>
          <cell r="Q71">
            <v>11.64516129032258</v>
          </cell>
          <cell r="R71" t="e">
            <v>#REF!</v>
          </cell>
          <cell r="S71" t="e">
            <v>#REF!</v>
          </cell>
          <cell r="T71" t="e">
            <v>#REF!</v>
          </cell>
          <cell r="U71" t="e">
            <v>#REF!</v>
          </cell>
          <cell r="AB71" t="e">
            <v>#REF!</v>
          </cell>
          <cell r="AC71" t="e">
            <v>#REF!</v>
          </cell>
        </row>
        <row r="72">
          <cell r="A72" t="str">
            <v xml:space="preserve">  D O N G    W O N   CORPORATION BOLIVIA</v>
          </cell>
        </row>
        <row r="73">
          <cell r="A73" t="str">
            <v>PMR</v>
          </cell>
          <cell r="B73" t="str">
            <v>PALMAR</v>
          </cell>
          <cell r="C73" t="str">
            <v>N</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t="e">
            <v>#REF!</v>
          </cell>
          <cell r="S73" t="e">
            <v>#REF!</v>
          </cell>
          <cell r="T73" t="e">
            <v>#REF!</v>
          </cell>
          <cell r="U73" t="e">
            <v>#REF!</v>
          </cell>
          <cell r="AB73" t="e">
            <v>#REF!</v>
          </cell>
          <cell r="AC73" t="e">
            <v>#REF!</v>
          </cell>
        </row>
        <row r="74">
          <cell r="A74" t="str">
            <v>PMR</v>
          </cell>
          <cell r="B74" t="str">
            <v>PALMAR</v>
          </cell>
          <cell r="C74" t="str">
            <v>E</v>
          </cell>
          <cell r="N74">
            <v>0</v>
          </cell>
          <cell r="O74">
            <v>0</v>
          </cell>
          <cell r="P74">
            <v>0</v>
          </cell>
          <cell r="Q74">
            <v>0</v>
          </cell>
          <cell r="R74" t="e">
            <v>#REF!</v>
          </cell>
          <cell r="S74" t="e">
            <v>#REF!</v>
          </cell>
          <cell r="T74" t="e">
            <v>#REF!</v>
          </cell>
          <cell r="U74" t="e">
            <v>#REF!</v>
          </cell>
          <cell r="AB74" t="e">
            <v>#REF!</v>
          </cell>
          <cell r="AC74" t="e">
            <v>#REF!</v>
          </cell>
        </row>
        <row r="75">
          <cell r="A75" t="str">
            <v>TOTAL DONG WON</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t="e">
            <v>#REF!</v>
          </cell>
          <cell r="S75" t="e">
            <v>#REF!</v>
          </cell>
          <cell r="T75" t="e">
            <v>#REF!</v>
          </cell>
          <cell r="U75" t="e">
            <v>#REF!</v>
          </cell>
          <cell r="AB75" t="e">
            <v>#REF!</v>
          </cell>
          <cell r="AC75" t="e">
            <v>#REF!</v>
          </cell>
        </row>
        <row r="76">
          <cell r="A76" t="str">
            <v xml:space="preserve">  T E S O R O   BOLIVIA PETROLEUM Co.</v>
          </cell>
        </row>
        <row r="77">
          <cell r="A77" t="str">
            <v>EDD</v>
          </cell>
          <cell r="B77" t="str">
            <v>ESCONDIDO</v>
          </cell>
          <cell r="C77" t="str">
            <v>E</v>
          </cell>
          <cell r="D77">
            <v>14615</v>
          </cell>
          <cell r="E77">
            <v>471.45161290322579</v>
          </cell>
          <cell r="F77">
            <v>17441</v>
          </cell>
          <cell r="G77">
            <v>622.89285714285711</v>
          </cell>
          <cell r="H77">
            <v>34981</v>
          </cell>
          <cell r="I77">
            <v>1128.4193548387098</v>
          </cell>
          <cell r="J77">
            <v>24464</v>
          </cell>
          <cell r="K77">
            <v>815.4666666666667</v>
          </cell>
          <cell r="L77">
            <v>28241</v>
          </cell>
          <cell r="M77">
            <v>911</v>
          </cell>
          <cell r="N77">
            <v>43641</v>
          </cell>
          <cell r="O77">
            <v>1454.7</v>
          </cell>
          <cell r="P77">
            <v>51136</v>
          </cell>
          <cell r="Q77">
            <v>1649.5483870967741</v>
          </cell>
          <cell r="R77" t="e">
            <v>#REF!</v>
          </cell>
          <cell r="S77" t="e">
            <v>#REF!</v>
          </cell>
          <cell r="T77" t="e">
            <v>#REF!</v>
          </cell>
          <cell r="U77" t="e">
            <v>#REF!</v>
          </cell>
          <cell r="AB77" t="e">
            <v>#REF!</v>
          </cell>
          <cell r="AC77" t="e">
            <v>#REF!</v>
          </cell>
        </row>
        <row r="78">
          <cell r="A78" t="str">
            <v>LVT</v>
          </cell>
          <cell r="B78" t="str">
            <v>LA VERTIENTE</v>
          </cell>
          <cell r="C78" t="str">
            <v>E</v>
          </cell>
          <cell r="D78">
            <v>2771</v>
          </cell>
          <cell r="E78">
            <v>89.387096774193552</v>
          </cell>
          <cell r="F78">
            <v>3152</v>
          </cell>
          <cell r="G78">
            <v>112.57142857142857</v>
          </cell>
          <cell r="H78">
            <v>1627</v>
          </cell>
          <cell r="I78">
            <v>52.483870967741936</v>
          </cell>
          <cell r="J78">
            <v>1670</v>
          </cell>
          <cell r="K78">
            <v>55.666666666666664</v>
          </cell>
          <cell r="L78">
            <v>1451</v>
          </cell>
          <cell r="M78">
            <v>46.806451612903224</v>
          </cell>
          <cell r="N78">
            <v>891</v>
          </cell>
          <cell r="O78">
            <v>29.7</v>
          </cell>
          <cell r="P78">
            <v>738.5</v>
          </cell>
          <cell r="Q78">
            <v>23.822580645161292</v>
          </cell>
          <cell r="R78" t="e">
            <v>#REF!</v>
          </cell>
          <cell r="S78" t="e">
            <v>#REF!</v>
          </cell>
          <cell r="T78" t="e">
            <v>#REF!</v>
          </cell>
          <cell r="U78" t="e">
            <v>#REF!</v>
          </cell>
          <cell r="AB78" t="e">
            <v>#REF!</v>
          </cell>
          <cell r="AC78" t="e">
            <v>#REF!</v>
          </cell>
        </row>
        <row r="79">
          <cell r="A79" t="str">
            <v>TGT</v>
          </cell>
          <cell r="B79" t="str">
            <v>TAIGUATI</v>
          </cell>
          <cell r="C79" t="str">
            <v>E</v>
          </cell>
          <cell r="D79">
            <v>2513</v>
          </cell>
          <cell r="E79">
            <v>81.064516129032256</v>
          </cell>
          <cell r="F79">
            <v>2203</v>
          </cell>
          <cell r="G79">
            <v>78.678571428571431</v>
          </cell>
          <cell r="H79">
            <v>2381</v>
          </cell>
          <cell r="I79">
            <v>76.806451612903231</v>
          </cell>
          <cell r="J79">
            <v>2165</v>
          </cell>
          <cell r="K79">
            <v>72.166666666666671</v>
          </cell>
          <cell r="L79">
            <v>2452</v>
          </cell>
          <cell r="M79">
            <v>79.096774193548384</v>
          </cell>
          <cell r="N79">
            <v>2184</v>
          </cell>
          <cell r="O79">
            <v>72.8</v>
          </cell>
          <cell r="P79">
            <v>2263</v>
          </cell>
          <cell r="Q79">
            <v>73</v>
          </cell>
          <cell r="R79" t="e">
            <v>#REF!</v>
          </cell>
          <cell r="S79" t="e">
            <v>#REF!</v>
          </cell>
          <cell r="T79" t="e">
            <v>#REF!</v>
          </cell>
          <cell r="U79" t="e">
            <v>#REF!</v>
          </cell>
          <cell r="AB79" t="e">
            <v>#REF!</v>
          </cell>
          <cell r="AC79" t="e">
            <v>#REF!</v>
          </cell>
        </row>
        <row r="80">
          <cell r="A80" t="str">
            <v>TOTAL TESORO</v>
          </cell>
          <cell r="D80">
            <v>2771</v>
          </cell>
          <cell r="E80">
            <v>89.387096774193552</v>
          </cell>
          <cell r="F80">
            <v>3152</v>
          </cell>
          <cell r="G80">
            <v>112.57142857142857</v>
          </cell>
          <cell r="H80">
            <v>1627</v>
          </cell>
          <cell r="I80">
            <v>52.483870967741936</v>
          </cell>
          <cell r="J80">
            <v>1670</v>
          </cell>
          <cell r="K80">
            <v>55.666666666666664</v>
          </cell>
          <cell r="L80">
            <v>1451</v>
          </cell>
          <cell r="M80">
            <v>46.806451612903224</v>
          </cell>
          <cell r="N80">
            <v>891</v>
          </cell>
          <cell r="O80">
            <v>29.7</v>
          </cell>
          <cell r="P80">
            <v>738.5</v>
          </cell>
          <cell r="Q80">
            <v>23.822580645161292</v>
          </cell>
          <cell r="R80" t="e">
            <v>#REF!</v>
          </cell>
          <cell r="S80" t="e">
            <v>#REF!</v>
          </cell>
          <cell r="T80" t="e">
            <v>#REF!</v>
          </cell>
          <cell r="U80" t="e">
            <v>#REF!</v>
          </cell>
          <cell r="AB80" t="e">
            <v>#REF!</v>
          </cell>
          <cell r="AC80" t="e">
            <v>#REF!</v>
          </cell>
        </row>
        <row r="81">
          <cell r="A81" t="str">
            <v xml:space="preserve">   M E N O R E S   ( Y P F B )</v>
          </cell>
        </row>
        <row r="82">
          <cell r="A82" t="str">
            <v>CBT</v>
          </cell>
          <cell r="B82" t="str">
            <v>CAMBEITI</v>
          </cell>
          <cell r="C82" t="str">
            <v>N</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t="e">
            <v>#REF!</v>
          </cell>
          <cell r="S82" t="e">
            <v>#REF!</v>
          </cell>
          <cell r="T82" t="e">
            <v>#REF!</v>
          </cell>
          <cell r="U82" t="e">
            <v>#REF!</v>
          </cell>
          <cell r="AB82" t="e">
            <v>#REF!</v>
          </cell>
          <cell r="AC82" t="e">
            <v>#REF!</v>
          </cell>
        </row>
        <row r="83">
          <cell r="A83" t="str">
            <v>NJL</v>
          </cell>
          <cell r="B83" t="str">
            <v>NARANJILLOS</v>
          </cell>
          <cell r="C83" t="str">
            <v>N</v>
          </cell>
          <cell r="D83">
            <v>0</v>
          </cell>
          <cell r="E83">
            <v>0</v>
          </cell>
          <cell r="AB83">
            <v>0</v>
          </cell>
          <cell r="AC83">
            <v>0</v>
          </cell>
        </row>
        <row r="84">
          <cell r="A84" t="str">
            <v>TTR</v>
          </cell>
          <cell r="B84" t="str">
            <v>TATARENDA</v>
          </cell>
          <cell r="C84" t="str">
            <v>N</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t="e">
            <v>#REF!</v>
          </cell>
          <cell r="S84" t="e">
            <v>#REF!</v>
          </cell>
          <cell r="T84" t="e">
            <v>#REF!</v>
          </cell>
          <cell r="U84" t="e">
            <v>#REF!</v>
          </cell>
          <cell r="AB84" t="e">
            <v>#REF!</v>
          </cell>
          <cell r="AC84" t="e">
            <v>#REF!</v>
          </cell>
        </row>
        <row r="85">
          <cell r="A85" t="str">
            <v>VMT</v>
          </cell>
          <cell r="B85" t="str">
            <v>VILLAMONTES</v>
          </cell>
          <cell r="C85" t="str">
            <v>N</v>
          </cell>
        </row>
        <row r="86">
          <cell r="A86" t="str">
            <v>TOTAL MENORES</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t="e">
            <v>#REF!</v>
          </cell>
          <cell r="S86" t="e">
            <v>#REF!</v>
          </cell>
          <cell r="T86" t="e">
            <v>#REF!</v>
          </cell>
          <cell r="U86" t="e">
            <v>#REF!</v>
          </cell>
          <cell r="AB86" t="e">
            <v>#REF!</v>
          </cell>
          <cell r="AC86" t="e">
            <v>#REF!</v>
          </cell>
        </row>
        <row r="87">
          <cell r="A87" t="str">
            <v>TOTAL NUEVO</v>
          </cell>
          <cell r="D87">
            <v>5668.2999999999993</v>
          </cell>
          <cell r="E87">
            <v>182.84838709677416</v>
          </cell>
          <cell r="F87">
            <v>9353.34</v>
          </cell>
          <cell r="G87">
            <v>334.04785714285714</v>
          </cell>
          <cell r="H87">
            <v>8383.16</v>
          </cell>
          <cell r="I87">
            <v>270.42451612903227</v>
          </cell>
          <cell r="J87">
            <v>23042.208993731307</v>
          </cell>
          <cell r="K87">
            <v>768.0736331243769</v>
          </cell>
          <cell r="L87">
            <v>18066.731742469739</v>
          </cell>
          <cell r="M87">
            <v>582.79779814418509</v>
          </cell>
          <cell r="N87">
            <v>22786.845308134809</v>
          </cell>
          <cell r="O87">
            <v>759.56151027116027</v>
          </cell>
          <cell r="P87">
            <v>16179.211985506478</v>
          </cell>
          <cell r="Q87">
            <v>521.91006404859604</v>
          </cell>
          <cell r="R87" t="e">
            <v>#REF!</v>
          </cell>
          <cell r="S87" t="e">
            <v>#REF!</v>
          </cell>
          <cell r="T87" t="e">
            <v>#REF!</v>
          </cell>
          <cell r="U87" t="e">
            <v>#REF!</v>
          </cell>
          <cell r="AB87" t="e">
            <v>#REF!</v>
          </cell>
          <cell r="AC87" t="e">
            <v>#REF!</v>
          </cell>
        </row>
        <row r="88">
          <cell r="A88" t="str">
            <v>TOTAL EXISTENTE</v>
          </cell>
          <cell r="D88">
            <v>288427.3</v>
          </cell>
          <cell r="E88">
            <v>9304.1064516129027</v>
          </cell>
          <cell r="F88">
            <v>266230</v>
          </cell>
          <cell r="G88">
            <v>9508.2142857142862</v>
          </cell>
          <cell r="H88">
            <v>268414.55</v>
          </cell>
          <cell r="I88">
            <v>8658.5338709677417</v>
          </cell>
          <cell r="J88">
            <v>241674.7910062687</v>
          </cell>
          <cell r="K88">
            <v>8055.8263668756235</v>
          </cell>
          <cell r="L88">
            <v>287964.30350127158</v>
          </cell>
          <cell r="M88">
            <v>9289.1710806861793</v>
          </cell>
          <cell r="N88">
            <v>279134.95090754051</v>
          </cell>
          <cell r="O88">
            <v>9304.4983635846838</v>
          </cell>
          <cell r="P88">
            <v>290427.93600894499</v>
          </cell>
          <cell r="Q88">
            <v>9368.6430970627425</v>
          </cell>
          <cell r="R88" t="e">
            <v>#REF!</v>
          </cell>
          <cell r="S88" t="e">
            <v>#REF!</v>
          </cell>
          <cell r="T88" t="e">
            <v>#REF!</v>
          </cell>
          <cell r="U88" t="e">
            <v>#REF!</v>
          </cell>
          <cell r="AB88" t="e">
            <v>#REF!</v>
          </cell>
          <cell r="AC88" t="e">
            <v>#REF!</v>
          </cell>
        </row>
        <row r="89">
          <cell r="A89" t="str">
            <v>TOTAL NACIONAL</v>
          </cell>
          <cell r="D89">
            <v>294095.59999999998</v>
          </cell>
          <cell r="E89">
            <v>9486.9548387096766</v>
          </cell>
          <cell r="F89">
            <v>275583.34000000003</v>
          </cell>
          <cell r="G89">
            <v>9842.2621428571438</v>
          </cell>
          <cell r="H89">
            <v>276797.70999999996</v>
          </cell>
          <cell r="I89">
            <v>8928.9583870967726</v>
          </cell>
          <cell r="J89">
            <v>264717</v>
          </cell>
          <cell r="K89">
            <v>8823.9</v>
          </cell>
          <cell r="L89">
            <v>306031.03524374135</v>
          </cell>
          <cell r="M89">
            <v>9871.9688788303665</v>
          </cell>
          <cell r="N89">
            <v>301921.79621567531</v>
          </cell>
          <cell r="O89">
            <v>10064.059873855844</v>
          </cell>
          <cell r="P89">
            <v>306607.14799445146</v>
          </cell>
          <cell r="Q89">
            <v>9890.5531611113365</v>
          </cell>
          <cell r="R89" t="e">
            <v>#REF!</v>
          </cell>
          <cell r="S89" t="e">
            <v>#REF!</v>
          </cell>
          <cell r="T89" t="e">
            <v>#REF!</v>
          </cell>
          <cell r="U89" t="e">
            <v>#REF!</v>
          </cell>
          <cell r="AB89" t="e">
            <v>#REF!</v>
          </cell>
          <cell r="AC89" t="e">
            <v>#REF!</v>
          </cell>
        </row>
      </sheetData>
      <sheetData sheetId="44"/>
      <sheetData sheetId="45"/>
      <sheetData sheetId="46" refreshError="1">
        <row r="7">
          <cell r="D7" t="str">
            <v>ENE</v>
          </cell>
          <cell r="F7" t="str">
            <v>FEB</v>
          </cell>
          <cell r="H7" t="str">
            <v>MAR</v>
          </cell>
          <cell r="J7" t="str">
            <v>ABR</v>
          </cell>
          <cell r="L7" t="str">
            <v>MAY</v>
          </cell>
          <cell r="N7" t="str">
            <v>JUN</v>
          </cell>
          <cell r="P7" t="str">
            <v>JUL</v>
          </cell>
          <cell r="R7" t="str">
            <v>AGO</v>
          </cell>
          <cell r="T7" t="str">
            <v>SEP</v>
          </cell>
          <cell r="V7" t="str">
            <v>OCT</v>
          </cell>
          <cell r="X7" t="str">
            <v>NOV</v>
          </cell>
          <cell r="Z7" t="str">
            <v>DIC</v>
          </cell>
          <cell r="AB7" t="str">
            <v>TOTAL</v>
          </cell>
          <cell r="AC7" t="str">
            <v>PROM.</v>
          </cell>
        </row>
        <row r="8">
          <cell r="D8" t="str">
            <v>MPCM</v>
          </cell>
          <cell r="E8" t="str">
            <v>MPCD</v>
          </cell>
          <cell r="F8" t="str">
            <v>MPCM</v>
          </cell>
          <cell r="G8" t="str">
            <v>MPCD</v>
          </cell>
          <cell r="H8" t="str">
            <v>MPCM</v>
          </cell>
          <cell r="I8" t="str">
            <v>MPCD</v>
          </cell>
          <cell r="J8" t="str">
            <v>MPCM</v>
          </cell>
          <cell r="K8" t="str">
            <v>MPCD</v>
          </cell>
          <cell r="L8" t="str">
            <v>MPCM</v>
          </cell>
          <cell r="M8" t="str">
            <v>MPCD</v>
          </cell>
          <cell r="N8" t="str">
            <v>MPCM</v>
          </cell>
          <cell r="O8" t="str">
            <v>MPCD</v>
          </cell>
          <cell r="P8" t="str">
            <v>MPCM</v>
          </cell>
          <cell r="Q8" t="str">
            <v>MPCD</v>
          </cell>
          <cell r="R8" t="str">
            <v>MPCM</v>
          </cell>
          <cell r="S8" t="str">
            <v>MPCD</v>
          </cell>
          <cell r="T8" t="str">
            <v>MPCM</v>
          </cell>
          <cell r="U8" t="str">
            <v>MPCD</v>
          </cell>
          <cell r="V8" t="str">
            <v>BM</v>
          </cell>
          <cell r="W8" t="str">
            <v>BD</v>
          </cell>
          <cell r="X8" t="str">
            <v>BM</v>
          </cell>
          <cell r="Y8" t="str">
            <v>BD</v>
          </cell>
          <cell r="Z8" t="str">
            <v>BM</v>
          </cell>
          <cell r="AA8" t="str">
            <v>BD</v>
          </cell>
          <cell r="AB8" t="str">
            <v>MPC</v>
          </cell>
          <cell r="AC8" t="str">
            <v>MPCD</v>
          </cell>
        </row>
        <row r="9">
          <cell r="A9" t="str">
            <v xml:space="preserve">   A N D I N A  S . A .</v>
          </cell>
        </row>
        <row r="10">
          <cell r="A10" t="str">
            <v xml:space="preserve">BQN </v>
          </cell>
          <cell r="B10" t="str">
            <v>BOQUERON</v>
          </cell>
          <cell r="C10" t="str">
            <v>N</v>
          </cell>
          <cell r="D10">
            <v>44732.743320000001</v>
          </cell>
          <cell r="E10">
            <v>1442.99172</v>
          </cell>
          <cell r="F10">
            <v>23450.529569999999</v>
          </cell>
          <cell r="G10">
            <v>837.5189132142857</v>
          </cell>
          <cell r="H10">
            <v>18726.192070000001</v>
          </cell>
          <cell r="I10">
            <v>604.07071193548393</v>
          </cell>
          <cell r="J10">
            <v>16421.456320000001</v>
          </cell>
          <cell r="K10">
            <v>547.38187733333336</v>
          </cell>
          <cell r="AB10">
            <v>103330.92128</v>
          </cell>
          <cell r="AC10">
            <v>309.37401580838321</v>
          </cell>
        </row>
        <row r="11">
          <cell r="A11" t="str">
            <v>CAM</v>
          </cell>
          <cell r="B11" t="str">
            <v>CAMIRI</v>
          </cell>
          <cell r="C11" t="str">
            <v>N</v>
          </cell>
        </row>
        <row r="12">
          <cell r="A12" t="str">
            <v>CCB</v>
          </cell>
          <cell r="B12" t="str">
            <v>CASCABEL</v>
          </cell>
          <cell r="C12" t="str">
            <v>N</v>
          </cell>
          <cell r="D12">
            <v>94348.965160000007</v>
          </cell>
          <cell r="E12">
            <v>3043.5150051612904</v>
          </cell>
          <cell r="F12">
            <v>82298.991129999995</v>
          </cell>
          <cell r="G12">
            <v>2939.2496832142856</v>
          </cell>
          <cell r="H12">
            <v>52535.566359999997</v>
          </cell>
          <cell r="I12">
            <v>1694.6956890322579</v>
          </cell>
          <cell r="J12">
            <v>82004.150970000002</v>
          </cell>
          <cell r="K12">
            <v>2733.4716990000002</v>
          </cell>
          <cell r="L12">
            <v>83938.670815999983</v>
          </cell>
          <cell r="M12">
            <v>2707.6990585806448</v>
          </cell>
          <cell r="N12">
            <v>80983.545629999993</v>
          </cell>
          <cell r="O12">
            <v>2699.451521</v>
          </cell>
          <cell r="P12">
            <v>88799</v>
          </cell>
          <cell r="Q12">
            <v>2864.483870967742</v>
          </cell>
          <cell r="R12" t="e">
            <v>#REF!</v>
          </cell>
          <cell r="S12" t="e">
            <v>#REF!</v>
          </cell>
          <cell r="T12" t="e">
            <v>#REF!</v>
          </cell>
          <cell r="U12" t="e">
            <v>#REF!</v>
          </cell>
          <cell r="AB12" t="e">
            <v>#REF!</v>
          </cell>
          <cell r="AC12" t="e">
            <v>#REF!</v>
          </cell>
        </row>
        <row r="13">
          <cell r="A13" t="str">
            <v>CBR</v>
          </cell>
          <cell r="B13" t="str">
            <v>COBRA</v>
          </cell>
          <cell r="C13" t="str">
            <v>N</v>
          </cell>
        </row>
        <row r="14">
          <cell r="A14" t="str">
            <v>GRY</v>
          </cell>
          <cell r="B14" t="str">
            <v>GUAIRUY</v>
          </cell>
          <cell r="C14" t="str">
            <v>N</v>
          </cell>
        </row>
        <row r="15">
          <cell r="A15" t="str">
            <v>LPÑ</v>
          </cell>
          <cell r="B15" t="str">
            <v>LA PEÑA</v>
          </cell>
          <cell r="C15" t="str">
            <v>N</v>
          </cell>
        </row>
        <row r="16">
          <cell r="A16" t="str">
            <v>PTJ</v>
          </cell>
          <cell r="B16" t="str">
            <v>PATUJU</v>
          </cell>
          <cell r="C16" t="str">
            <v>N</v>
          </cell>
          <cell r="P16">
            <v>4495</v>
          </cell>
          <cell r="Q16">
            <v>145</v>
          </cell>
          <cell r="R16" t="e">
            <v>#REF!</v>
          </cell>
          <cell r="S16" t="e">
            <v>#REF!</v>
          </cell>
          <cell r="T16" t="e">
            <v>#REF!</v>
          </cell>
          <cell r="U16" t="e">
            <v>#REF!</v>
          </cell>
          <cell r="AB16" t="e">
            <v>#REF!</v>
          </cell>
          <cell r="AC16" t="e">
            <v>#REF!</v>
          </cell>
        </row>
        <row r="17">
          <cell r="A17" t="str">
            <v>RGD</v>
          </cell>
          <cell r="B17" t="str">
            <v>RIO GRANDE</v>
          </cell>
          <cell r="C17" t="str">
            <v>E</v>
          </cell>
          <cell r="D17">
            <v>2593</v>
          </cell>
          <cell r="E17">
            <v>83.645161290322577</v>
          </cell>
          <cell r="F17">
            <v>428812</v>
          </cell>
          <cell r="G17">
            <v>15314.714285714286</v>
          </cell>
          <cell r="H17">
            <v>545880</v>
          </cell>
          <cell r="I17">
            <v>17609.032258064515</v>
          </cell>
          <cell r="J17">
            <v>96383</v>
          </cell>
          <cell r="K17">
            <v>3212.7666666666669</v>
          </cell>
          <cell r="L17">
            <v>375058</v>
          </cell>
          <cell r="M17">
            <v>12098.645161290322</v>
          </cell>
          <cell r="N17">
            <v>1119784</v>
          </cell>
          <cell r="O17">
            <v>37326.133333333331</v>
          </cell>
          <cell r="P17">
            <v>1299942.2057314003</v>
          </cell>
          <cell r="Q17">
            <v>41933.619539722589</v>
          </cell>
          <cell r="R17" t="e">
            <v>#REF!</v>
          </cell>
          <cell r="S17" t="e">
            <v>#REF!</v>
          </cell>
          <cell r="T17" t="e">
            <v>#REF!</v>
          </cell>
          <cell r="U17" t="e">
            <v>#REF!</v>
          </cell>
          <cell r="AB17" t="e">
            <v>#REF!</v>
          </cell>
          <cell r="AC17" t="e">
            <v>#REF!</v>
          </cell>
        </row>
        <row r="18">
          <cell r="A18" t="str">
            <v>RGD</v>
          </cell>
          <cell r="B18" t="str">
            <v>RIO GRANDE</v>
          </cell>
          <cell r="C18" t="str">
            <v>N</v>
          </cell>
          <cell r="H18">
            <v>25124</v>
          </cell>
          <cell r="I18">
            <v>810.45161290322585</v>
          </cell>
          <cell r="J18">
            <v>47028</v>
          </cell>
          <cell r="K18">
            <v>1567.6</v>
          </cell>
          <cell r="L18">
            <v>34624.973451294965</v>
          </cell>
          <cell r="M18">
            <v>1116.934627461128</v>
          </cell>
          <cell r="N18">
            <v>48266.61713680048</v>
          </cell>
          <cell r="O18">
            <v>1608.8872378933493</v>
          </cell>
          <cell r="P18">
            <v>55262.889641318638</v>
          </cell>
          <cell r="Q18">
            <v>1782.6738593973755</v>
          </cell>
          <cell r="R18" t="e">
            <v>#REF!</v>
          </cell>
          <cell r="S18" t="e">
            <v>#REF!</v>
          </cell>
          <cell r="T18" t="e">
            <v>#REF!</v>
          </cell>
          <cell r="U18" t="e">
            <v>#REF!</v>
          </cell>
          <cell r="AB18" t="e">
            <v>#REF!</v>
          </cell>
          <cell r="AC18" t="e">
            <v>#REF!</v>
          </cell>
        </row>
        <row r="19">
          <cell r="A19" t="str">
            <v>RGD</v>
          </cell>
          <cell r="B19" t="str">
            <v>PLANTA</v>
          </cell>
          <cell r="C19" t="str">
            <v>E</v>
          </cell>
        </row>
        <row r="20">
          <cell r="A20" t="str">
            <v>SIR</v>
          </cell>
          <cell r="B20" t="str">
            <v>SIRARI</v>
          </cell>
          <cell r="C20" t="str">
            <v>E</v>
          </cell>
          <cell r="J20">
            <v>642719.46649999998</v>
          </cell>
          <cell r="K20">
            <v>21423.982216666667</v>
          </cell>
          <cell r="L20">
            <v>631175.85279000003</v>
          </cell>
          <cell r="M20">
            <v>20360.511380322583</v>
          </cell>
          <cell r="N20">
            <v>638505.89361000003</v>
          </cell>
          <cell r="O20">
            <v>21283.529786999999</v>
          </cell>
          <cell r="P20">
            <v>417076.93938000005</v>
          </cell>
          <cell r="Q20">
            <v>13454.094818709678</v>
          </cell>
          <cell r="R20" t="e">
            <v>#REF!</v>
          </cell>
          <cell r="S20" t="e">
            <v>#REF!</v>
          </cell>
          <cell r="T20" t="e">
            <v>#REF!</v>
          </cell>
          <cell r="U20" t="e">
            <v>#REF!</v>
          </cell>
          <cell r="AB20" t="e">
            <v>#REF!</v>
          </cell>
          <cell r="AC20" t="e">
            <v>#REF!</v>
          </cell>
        </row>
        <row r="21">
          <cell r="A21" t="str">
            <v>SIR</v>
          </cell>
          <cell r="B21" t="str">
            <v>PLANTA</v>
          </cell>
          <cell r="C21" t="str">
            <v>E</v>
          </cell>
          <cell r="D21">
            <v>546039.03799999994</v>
          </cell>
          <cell r="E21">
            <v>17614.162516129032</v>
          </cell>
          <cell r="F21">
            <v>583813.16799999995</v>
          </cell>
          <cell r="G21">
            <v>20850.470285714284</v>
          </cell>
          <cell r="H21">
            <v>704644.54269999999</v>
          </cell>
          <cell r="I21">
            <v>22730.469119354839</v>
          </cell>
        </row>
        <row r="22">
          <cell r="A22" t="str">
            <v>SIR</v>
          </cell>
          <cell r="B22" t="str">
            <v>SIRARI</v>
          </cell>
          <cell r="C22" t="str">
            <v>N</v>
          </cell>
          <cell r="T22" t="e">
            <v>#REF!</v>
          </cell>
          <cell r="U22" t="e">
            <v>#REF!</v>
          </cell>
          <cell r="AA22" t="e">
            <v>#VALUE!</v>
          </cell>
          <cell r="AB22" t="e">
            <v>#REF!</v>
          </cell>
          <cell r="AC22" t="e">
            <v>#REF!</v>
          </cell>
        </row>
        <row r="23">
          <cell r="A23" t="str">
            <v>VBR</v>
          </cell>
          <cell r="B23" t="str">
            <v>VIBORA</v>
          </cell>
          <cell r="C23" t="str">
            <v>E</v>
          </cell>
          <cell r="J23">
            <v>1205750.0525700001</v>
          </cell>
          <cell r="K23">
            <v>40191.668419000001</v>
          </cell>
          <cell r="L23">
            <v>1221639.1966239999</v>
          </cell>
          <cell r="M23">
            <v>39407.716020129024</v>
          </cell>
          <cell r="N23">
            <v>1090539.7643820001</v>
          </cell>
          <cell r="O23">
            <v>36351.325479400002</v>
          </cell>
          <cell r="P23">
            <v>1205089.5168359999</v>
          </cell>
          <cell r="Q23">
            <v>38873.855381806447</v>
          </cell>
          <cell r="R23" t="e">
            <v>#REF!</v>
          </cell>
          <cell r="S23" t="e">
            <v>#REF!</v>
          </cell>
          <cell r="T23" t="e">
            <v>#REF!</v>
          </cell>
          <cell r="U23" t="e">
            <v>#REF!</v>
          </cell>
          <cell r="AB23" t="e">
            <v>#REF!</v>
          </cell>
          <cell r="AC23" t="e">
            <v>#REF!</v>
          </cell>
        </row>
        <row r="24">
          <cell r="A24" t="str">
            <v>VBR</v>
          </cell>
          <cell r="B24" t="str">
            <v>PLANTA</v>
          </cell>
          <cell r="C24" t="str">
            <v>E</v>
          </cell>
          <cell r="D24">
            <v>1021210.623</v>
          </cell>
          <cell r="E24">
            <v>32942.27816129032</v>
          </cell>
          <cell r="F24">
            <v>991839.66041000001</v>
          </cell>
          <cell r="G24">
            <v>35422.845014642859</v>
          </cell>
          <cell r="H24">
            <v>1171782.047</v>
          </cell>
          <cell r="I24">
            <v>37799.42087096774</v>
          </cell>
        </row>
        <row r="25">
          <cell r="A25" t="str">
            <v>YPC</v>
          </cell>
          <cell r="B25" t="str">
            <v>YAPACANI</v>
          </cell>
          <cell r="C25" t="str">
            <v>E</v>
          </cell>
          <cell r="D25">
            <v>444958.18599000003</v>
          </cell>
          <cell r="E25">
            <v>14353.489870645162</v>
          </cell>
          <cell r="F25">
            <v>406753.38034999999</v>
          </cell>
          <cell r="G25">
            <v>14526.906441071429</v>
          </cell>
          <cell r="H25">
            <v>441248.14283999999</v>
          </cell>
          <cell r="I25">
            <v>14233.811059354839</v>
          </cell>
          <cell r="J25">
            <v>436329.60256000003</v>
          </cell>
          <cell r="K25">
            <v>14544.320085333335</v>
          </cell>
          <cell r="L25">
            <v>448329.97860296298</v>
          </cell>
          <cell r="M25">
            <v>14462.257374289129</v>
          </cell>
          <cell r="N25">
            <v>523023.71031006542</v>
          </cell>
          <cell r="O25">
            <v>17434.123677002182</v>
          </cell>
          <cell r="P25">
            <v>545035</v>
          </cell>
          <cell r="Q25">
            <v>17581.774193548386</v>
          </cell>
          <cell r="R25" t="e">
            <v>#REF!</v>
          </cell>
          <cell r="S25" t="e">
            <v>#REF!</v>
          </cell>
          <cell r="T25" t="e">
            <v>#REF!</v>
          </cell>
          <cell r="U25" t="e">
            <v>#REF!</v>
          </cell>
          <cell r="AB25" t="e">
            <v>#REF!</v>
          </cell>
          <cell r="AC25" t="e">
            <v>#REF!</v>
          </cell>
        </row>
        <row r="26">
          <cell r="A26" t="str">
            <v>YPC</v>
          </cell>
          <cell r="B26" t="str">
            <v>YAPACANI</v>
          </cell>
          <cell r="C26" t="str">
            <v>N</v>
          </cell>
          <cell r="D26">
            <v>68546.727880000006</v>
          </cell>
          <cell r="E26">
            <v>2211.1847703225808</v>
          </cell>
          <cell r="F26">
            <v>61378.294370000003</v>
          </cell>
          <cell r="G26">
            <v>2192.0819417857142</v>
          </cell>
          <cell r="H26">
            <v>66504.677939999994</v>
          </cell>
          <cell r="I26">
            <v>2145.312191612903</v>
          </cell>
          <cell r="J26">
            <v>50330.60929</v>
          </cell>
          <cell r="K26">
            <v>1677.6869763333334</v>
          </cell>
          <cell r="L26">
            <v>56630.068729037135</v>
          </cell>
          <cell r="M26">
            <v>1826.7764106141012</v>
          </cell>
          <cell r="N26">
            <v>31600.938905934592</v>
          </cell>
          <cell r="O26">
            <v>1053.3646301978197</v>
          </cell>
          <cell r="P26">
            <v>67859</v>
          </cell>
          <cell r="Q26">
            <v>2189</v>
          </cell>
          <cell r="R26" t="e">
            <v>#REF!</v>
          </cell>
          <cell r="S26" t="e">
            <v>#REF!</v>
          </cell>
          <cell r="T26" t="e">
            <v>#REF!</v>
          </cell>
          <cell r="U26" t="e">
            <v>#REF!</v>
          </cell>
          <cell r="AB26" t="e">
            <v>#REF!</v>
          </cell>
          <cell r="AC26" t="e">
            <v>#REF!</v>
          </cell>
        </row>
        <row r="27">
          <cell r="A27" t="str">
            <v>TOTAL NUEVO</v>
          </cell>
          <cell r="D27">
            <v>207628.43635999999</v>
          </cell>
          <cell r="E27">
            <v>6697.6914954838703</v>
          </cell>
          <cell r="F27">
            <v>167127.81507000001</v>
          </cell>
          <cell r="G27">
            <v>5968.8505382142857</v>
          </cell>
          <cell r="H27">
            <v>162890.43637000001</v>
          </cell>
          <cell r="I27">
            <v>5254.5302054838712</v>
          </cell>
          <cell r="J27">
            <v>195784.21658000001</v>
          </cell>
          <cell r="K27">
            <v>6526.1405526666667</v>
          </cell>
          <cell r="L27">
            <v>175193.71299633209</v>
          </cell>
          <cell r="M27">
            <v>5651.4100966558735</v>
          </cell>
          <cell r="N27">
            <v>160851.10167273507</v>
          </cell>
          <cell r="O27">
            <v>5361.7033890911689</v>
          </cell>
          <cell r="P27">
            <v>216415.88964131864</v>
          </cell>
          <cell r="Q27">
            <v>6981.1577303651175</v>
          </cell>
          <cell r="R27" t="e">
            <v>#REF!</v>
          </cell>
          <cell r="S27" t="e">
            <v>#REF!</v>
          </cell>
          <cell r="T27" t="e">
            <v>#REF!</v>
          </cell>
          <cell r="U27" t="e">
            <v>#REF!</v>
          </cell>
          <cell r="AB27" t="e">
            <v>#REF!</v>
          </cell>
          <cell r="AC27" t="e">
            <v>#REF!</v>
          </cell>
        </row>
        <row r="28">
          <cell r="A28" t="str">
            <v>TOTAL EXISTENTE</v>
          </cell>
          <cell r="D28">
            <v>2014800.84699</v>
          </cell>
          <cell r="E28">
            <v>64993.575709354838</v>
          </cell>
          <cell r="F28">
            <v>2411218.2087599998</v>
          </cell>
          <cell r="G28">
            <v>86114.936027142845</v>
          </cell>
          <cell r="H28">
            <v>2863554.7325400002</v>
          </cell>
          <cell r="I28">
            <v>92372.733307741946</v>
          </cell>
          <cell r="J28">
            <v>2381182.12163</v>
          </cell>
          <cell r="K28">
            <v>79372.737387666668</v>
          </cell>
          <cell r="L28">
            <v>2676203.028016963</v>
          </cell>
          <cell r="M28">
            <v>86329.129936031066</v>
          </cell>
          <cell r="N28">
            <v>3371853.3683020659</v>
          </cell>
          <cell r="O28">
            <v>112395.11227673553</v>
          </cell>
          <cell r="P28">
            <v>3467143.6619474003</v>
          </cell>
          <cell r="Q28">
            <v>111843.34393378711</v>
          </cell>
          <cell r="R28" t="e">
            <v>#REF!</v>
          </cell>
          <cell r="S28" t="e">
            <v>#REF!</v>
          </cell>
          <cell r="T28" t="e">
            <v>#REF!</v>
          </cell>
          <cell r="U28" t="e">
            <v>#REF!</v>
          </cell>
          <cell r="AB28" t="e">
            <v>#REF!</v>
          </cell>
          <cell r="AC28" t="e">
            <v>#REF!</v>
          </cell>
        </row>
        <row r="29">
          <cell r="A29" t="str">
            <v>TOTAL ANDINA</v>
          </cell>
          <cell r="D29">
            <v>2222429.2833500002</v>
          </cell>
          <cell r="E29">
            <v>71691.267204838718</v>
          </cell>
          <cell r="F29">
            <v>2578346.0238299998</v>
          </cell>
          <cell r="G29">
            <v>92083.786565357135</v>
          </cell>
          <cell r="H29">
            <v>3026445.1689100005</v>
          </cell>
          <cell r="I29">
            <v>97627.263513225815</v>
          </cell>
          <cell r="J29">
            <v>2576966.3382099997</v>
          </cell>
          <cell r="K29">
            <v>85898.877940333317</v>
          </cell>
          <cell r="L29">
            <v>2851396.741013295</v>
          </cell>
          <cell r="M29">
            <v>91980.540032686942</v>
          </cell>
          <cell r="N29">
            <v>3532704.4699748009</v>
          </cell>
          <cell r="O29">
            <v>117756.8156658267</v>
          </cell>
          <cell r="P29">
            <v>3683559.5515887188</v>
          </cell>
          <cell r="Q29">
            <v>118824.50166415222</v>
          </cell>
          <cell r="R29" t="e">
            <v>#REF!</v>
          </cell>
          <cell r="S29" t="e">
            <v>#REF!</v>
          </cell>
          <cell r="T29" t="e">
            <v>#REF!</v>
          </cell>
          <cell r="U29" t="e">
            <v>#REF!</v>
          </cell>
          <cell r="AB29" t="e">
            <v>#REF!</v>
          </cell>
          <cell r="AC29" t="e">
            <v>#REF!</v>
          </cell>
        </row>
        <row r="30">
          <cell r="A30" t="str">
            <v xml:space="preserve">   C H A C O   S .  A .</v>
          </cell>
        </row>
        <row r="31">
          <cell r="A31" t="str">
            <v>BBL</v>
          </cell>
          <cell r="B31" t="str">
            <v>BULO BULO</v>
          </cell>
          <cell r="C31" t="str">
            <v>N</v>
          </cell>
        </row>
        <row r="32">
          <cell r="A32" t="str">
            <v>BVT</v>
          </cell>
          <cell r="B32" t="str">
            <v>BUENA VISTA</v>
          </cell>
          <cell r="C32" t="str">
            <v>N</v>
          </cell>
        </row>
        <row r="33">
          <cell r="A33" t="str">
            <v>CRC</v>
          </cell>
          <cell r="B33" t="str">
            <v>CARRASCO</v>
          </cell>
          <cell r="C33" t="str">
            <v>E</v>
          </cell>
          <cell r="D33">
            <v>1367720.63</v>
          </cell>
          <cell r="E33">
            <v>44120.02032258064</v>
          </cell>
          <cell r="F33">
            <v>1249602</v>
          </cell>
          <cell r="G33">
            <v>44628.642857142855</v>
          </cell>
          <cell r="H33">
            <v>1395280</v>
          </cell>
          <cell r="I33">
            <v>45009.032258064515</v>
          </cell>
          <cell r="J33">
            <v>1313861</v>
          </cell>
          <cell r="K33">
            <v>43795.366666666669</v>
          </cell>
          <cell r="L33">
            <v>1487243.6566703459</v>
          </cell>
          <cell r="M33">
            <v>47975.601828075676</v>
          </cell>
          <cell r="N33">
            <v>1479406.3339631341</v>
          </cell>
          <cell r="O33">
            <v>49313.544465437801</v>
          </cell>
          <cell r="P33">
            <v>1509655.1016077201</v>
          </cell>
          <cell r="Q33">
            <v>48698.551664765168</v>
          </cell>
          <cell r="R33" t="e">
            <v>#REF!</v>
          </cell>
          <cell r="S33" t="e">
            <v>#REF!</v>
          </cell>
          <cell r="T33" t="e">
            <v>#REF!</v>
          </cell>
          <cell r="U33" t="e">
            <v>#REF!</v>
          </cell>
          <cell r="AB33" t="e">
            <v>#REF!</v>
          </cell>
          <cell r="AC33" t="e">
            <v>#REF!</v>
          </cell>
        </row>
        <row r="34">
          <cell r="A34" t="str">
            <v>CRC</v>
          </cell>
          <cell r="B34" t="str">
            <v>CARRASCO-4</v>
          </cell>
          <cell r="C34" t="str">
            <v>N</v>
          </cell>
          <cell r="H34">
            <v>7237</v>
          </cell>
          <cell r="I34">
            <v>233.45161290322579</v>
          </cell>
          <cell r="J34">
            <v>17517</v>
          </cell>
          <cell r="K34">
            <v>583.9</v>
          </cell>
          <cell r="L34">
            <v>16807.343329653908</v>
          </cell>
          <cell r="M34">
            <v>542.1723654727067</v>
          </cell>
          <cell r="N34">
            <v>25326.666036865914</v>
          </cell>
          <cell r="O34">
            <v>844.22220122886381</v>
          </cell>
          <cell r="P34">
            <v>28871.848392278283</v>
          </cell>
          <cell r="Q34">
            <v>931.34994813800915</v>
          </cell>
          <cell r="R34" t="e">
            <v>#REF!</v>
          </cell>
          <cell r="S34" t="e">
            <v>#REF!</v>
          </cell>
          <cell r="T34" t="e">
            <v>#REF!</v>
          </cell>
          <cell r="U34" t="e">
            <v>#REF!</v>
          </cell>
          <cell r="AB34" t="e">
            <v>#REF!</v>
          </cell>
          <cell r="AC34" t="e">
            <v>#REF!</v>
          </cell>
        </row>
        <row r="35">
          <cell r="A35" t="str">
            <v>CRC</v>
          </cell>
          <cell r="B35" t="str">
            <v>PLANTA</v>
          </cell>
        </row>
        <row r="36">
          <cell r="A36" t="str">
            <v>CMT</v>
          </cell>
          <cell r="B36" t="str">
            <v>CAMATINDI</v>
          </cell>
          <cell r="C36" t="str">
            <v>N</v>
          </cell>
        </row>
        <row r="37">
          <cell r="A37" t="str">
            <v>HSR</v>
          </cell>
          <cell r="B37" t="str">
            <v>H.SUAREZ R.</v>
          </cell>
          <cell r="C37" t="str">
            <v>N</v>
          </cell>
        </row>
        <row r="38">
          <cell r="A38" t="str">
            <v>KTR</v>
          </cell>
          <cell r="B38" t="str">
            <v>KATARI</v>
          </cell>
          <cell r="C38" t="str">
            <v>N</v>
          </cell>
        </row>
        <row r="39">
          <cell r="A39" t="str">
            <v>LCS</v>
          </cell>
          <cell r="B39" t="str">
            <v>LOS CUSIS</v>
          </cell>
          <cell r="C39" t="str">
            <v>N</v>
          </cell>
        </row>
        <row r="40">
          <cell r="A40" t="str">
            <v>MCT</v>
          </cell>
          <cell r="B40" t="str">
            <v>MONTECRISTO</v>
          </cell>
          <cell r="C40" t="str">
            <v>N</v>
          </cell>
        </row>
        <row r="41">
          <cell r="A41" t="str">
            <v>PJS</v>
          </cell>
          <cell r="B41" t="str">
            <v>PATUJUSAL</v>
          </cell>
          <cell r="C41" t="str">
            <v>N</v>
          </cell>
        </row>
        <row r="42">
          <cell r="A42" t="str">
            <v>SNQ</v>
          </cell>
          <cell r="B42" t="str">
            <v>SAN ROQUE</v>
          </cell>
          <cell r="C42" t="str">
            <v>N</v>
          </cell>
          <cell r="D42">
            <v>633756.80000000005</v>
          </cell>
          <cell r="E42">
            <v>20443.767741935484</v>
          </cell>
          <cell r="F42">
            <v>645572</v>
          </cell>
          <cell r="G42">
            <v>23056.142857142859</v>
          </cell>
          <cell r="H42">
            <v>773054</v>
          </cell>
          <cell r="I42">
            <v>24937.225806451614</v>
          </cell>
          <cell r="J42">
            <v>574476</v>
          </cell>
          <cell r="K42">
            <v>19149.2</v>
          </cell>
          <cell r="L42">
            <v>694463</v>
          </cell>
          <cell r="M42">
            <v>22402.032258064515</v>
          </cell>
          <cell r="N42">
            <v>742365</v>
          </cell>
          <cell r="O42">
            <v>24745.5</v>
          </cell>
          <cell r="P42">
            <v>818352</v>
          </cell>
          <cell r="Q42">
            <v>26398.451612903227</v>
          </cell>
          <cell r="R42" t="e">
            <v>#REF!</v>
          </cell>
          <cell r="S42" t="e">
            <v>#REF!</v>
          </cell>
          <cell r="T42" t="e">
            <v>#REF!</v>
          </cell>
          <cell r="U42" t="e">
            <v>#REF!</v>
          </cell>
          <cell r="AB42" t="e">
            <v>#REF!</v>
          </cell>
          <cell r="AC42" t="e">
            <v>#REF!</v>
          </cell>
        </row>
        <row r="43">
          <cell r="A43" t="str">
            <v>SNQ</v>
          </cell>
          <cell r="B43" t="str">
            <v>PLANTA</v>
          </cell>
          <cell r="C43" t="str">
            <v>N</v>
          </cell>
        </row>
        <row r="44">
          <cell r="A44" t="str">
            <v>VGR</v>
          </cell>
          <cell r="B44" t="str">
            <v>VUELTA GRANDE</v>
          </cell>
          <cell r="C44" t="str">
            <v>E</v>
          </cell>
          <cell r="F44">
            <v>31873</v>
          </cell>
          <cell r="G44">
            <v>1138.3214285714287</v>
          </cell>
          <cell r="H44">
            <v>59790</v>
          </cell>
          <cell r="I44">
            <v>1928.7096774193549</v>
          </cell>
          <cell r="J44">
            <v>153998</v>
          </cell>
          <cell r="K44">
            <v>5133.2666666666664</v>
          </cell>
          <cell r="L44">
            <v>373027</v>
          </cell>
          <cell r="M44">
            <v>12033.129032258064</v>
          </cell>
          <cell r="N44">
            <v>611595</v>
          </cell>
          <cell r="O44">
            <v>20386.5</v>
          </cell>
          <cell r="P44">
            <v>529303</v>
          </cell>
          <cell r="Q44">
            <v>17074.290322580644</v>
          </cell>
          <cell r="R44" t="e">
            <v>#REF!</v>
          </cell>
          <cell r="S44" t="e">
            <v>#REF!</v>
          </cell>
          <cell r="T44" t="e">
            <v>#REF!</v>
          </cell>
          <cell r="U44" t="e">
            <v>#REF!</v>
          </cell>
          <cell r="AB44" t="e">
            <v>#REF!</v>
          </cell>
          <cell r="AC44" t="e">
            <v>#REF!</v>
          </cell>
        </row>
        <row r="45">
          <cell r="A45" t="str">
            <v>VGR</v>
          </cell>
          <cell r="B45" t="str">
            <v>PLANTA</v>
          </cell>
          <cell r="C45" t="str">
            <v>E</v>
          </cell>
        </row>
        <row r="46">
          <cell r="A46" t="str">
            <v>TOTAL NUEVO</v>
          </cell>
          <cell r="D46">
            <v>633756.80000000005</v>
          </cell>
          <cell r="E46">
            <v>20443.767741935484</v>
          </cell>
          <cell r="F46">
            <v>645572</v>
          </cell>
          <cell r="G46">
            <v>23056.142857142859</v>
          </cell>
          <cell r="H46">
            <v>780291</v>
          </cell>
          <cell r="I46">
            <v>25170.677419354837</v>
          </cell>
          <cell r="J46">
            <v>591993</v>
          </cell>
          <cell r="K46">
            <v>19733.099999999999</v>
          </cell>
          <cell r="L46">
            <v>711270.34332965396</v>
          </cell>
          <cell r="M46">
            <v>22944.204623537225</v>
          </cell>
          <cell r="N46">
            <v>767691.66603686591</v>
          </cell>
          <cell r="O46">
            <v>25589.722201228862</v>
          </cell>
          <cell r="P46">
            <v>847223.84839227831</v>
          </cell>
          <cell r="Q46">
            <v>27329.801561041237</v>
          </cell>
          <cell r="R46" t="e">
            <v>#REF!</v>
          </cell>
          <cell r="S46" t="e">
            <v>#REF!</v>
          </cell>
          <cell r="T46" t="e">
            <v>#REF!</v>
          </cell>
          <cell r="U46" t="e">
            <v>#REF!</v>
          </cell>
          <cell r="AB46" t="e">
            <v>#REF!</v>
          </cell>
          <cell r="AC46" t="e">
            <v>#REF!</v>
          </cell>
        </row>
        <row r="47">
          <cell r="A47" t="str">
            <v>TOTAL EXISTENTE</v>
          </cell>
          <cell r="D47">
            <v>1367720.63</v>
          </cell>
          <cell r="E47">
            <v>44120.02032258064</v>
          </cell>
          <cell r="F47">
            <v>1281475</v>
          </cell>
          <cell r="G47">
            <v>45766.964285714283</v>
          </cell>
          <cell r="H47">
            <v>1455070</v>
          </cell>
          <cell r="I47">
            <v>46937.741935483871</v>
          </cell>
          <cell r="J47">
            <v>1467859</v>
          </cell>
          <cell r="K47">
            <v>48928.633333333331</v>
          </cell>
          <cell r="L47">
            <v>1860270.6566703459</v>
          </cell>
          <cell r="M47">
            <v>60008.730860333737</v>
          </cell>
          <cell r="N47">
            <v>2091001.3339631341</v>
          </cell>
          <cell r="O47">
            <v>69700.044465437808</v>
          </cell>
          <cell r="P47">
            <v>2038958.1016077201</v>
          </cell>
          <cell r="Q47">
            <v>65772.841987345804</v>
          </cell>
          <cell r="R47" t="e">
            <v>#REF!</v>
          </cell>
          <cell r="S47" t="e">
            <v>#REF!</v>
          </cell>
          <cell r="T47" t="e">
            <v>#REF!</v>
          </cell>
          <cell r="U47" t="e">
            <v>#REF!</v>
          </cell>
          <cell r="AB47" t="e">
            <v>#REF!</v>
          </cell>
          <cell r="AC47" t="e">
            <v>#REF!</v>
          </cell>
        </row>
        <row r="48">
          <cell r="A48" t="str">
            <v>TOTAL CHACO</v>
          </cell>
          <cell r="D48">
            <v>2001477.43</v>
          </cell>
          <cell r="E48">
            <v>64563.788064516128</v>
          </cell>
          <cell r="F48">
            <v>1927047</v>
          </cell>
          <cell r="G48">
            <v>68823.107142857145</v>
          </cell>
          <cell r="H48">
            <v>2235361</v>
          </cell>
          <cell r="I48">
            <v>72108.419354838712</v>
          </cell>
          <cell r="J48">
            <v>2059852</v>
          </cell>
          <cell r="K48">
            <v>68661.733333333337</v>
          </cell>
          <cell r="L48">
            <v>2571541</v>
          </cell>
          <cell r="M48">
            <v>82952.93548387097</v>
          </cell>
          <cell r="N48">
            <v>2858693</v>
          </cell>
          <cell r="O48">
            <v>95289.766666666663</v>
          </cell>
          <cell r="P48">
            <v>2886181.9499999983</v>
          </cell>
          <cell r="Q48">
            <v>93102.643548387045</v>
          </cell>
          <cell r="R48" t="e">
            <v>#REF!</v>
          </cell>
          <cell r="S48" t="e">
            <v>#REF!</v>
          </cell>
          <cell r="T48" t="e">
            <v>#REF!</v>
          </cell>
          <cell r="U48" t="e">
            <v>#REF!</v>
          </cell>
          <cell r="AB48" t="e">
            <v>#REF!</v>
          </cell>
          <cell r="AC48" t="e">
            <v>#REF!</v>
          </cell>
        </row>
        <row r="49">
          <cell r="A49" t="str">
            <v xml:space="preserve">  VINTAGE PETROLEUM BOLIVIANA LTD. (SHAMROCK VENTURES)</v>
          </cell>
        </row>
        <row r="50">
          <cell r="A50" t="str">
            <v>NJL</v>
          </cell>
          <cell r="B50" t="str">
            <v>NARANJILLOS</v>
          </cell>
          <cell r="C50" t="str">
            <v>N</v>
          </cell>
        </row>
        <row r="51">
          <cell r="A51" t="str">
            <v>ÑPC</v>
          </cell>
          <cell r="B51" t="str">
            <v>ÑUPUCO</v>
          </cell>
          <cell r="C51" t="str">
            <v>N</v>
          </cell>
          <cell r="D51">
            <v>727337.75</v>
          </cell>
          <cell r="E51">
            <v>23462.508064516129</v>
          </cell>
          <cell r="F51">
            <v>744085.53</v>
          </cell>
          <cell r="G51">
            <v>26574.483214285716</v>
          </cell>
          <cell r="H51">
            <v>808102.12</v>
          </cell>
          <cell r="I51">
            <v>26067.810322580644</v>
          </cell>
          <cell r="J51">
            <v>704348</v>
          </cell>
          <cell r="K51">
            <v>23478.266666666666</v>
          </cell>
          <cell r="L51">
            <v>703871</v>
          </cell>
          <cell r="M51">
            <v>22705.516129032258</v>
          </cell>
          <cell r="N51">
            <v>758300.34099852422</v>
          </cell>
          <cell r="O51">
            <v>25276.678033284141</v>
          </cell>
          <cell r="P51">
            <v>764757</v>
          </cell>
          <cell r="Q51">
            <v>24669.580645161292</v>
          </cell>
          <cell r="R51" t="e">
            <v>#REF!</v>
          </cell>
          <cell r="S51" t="e">
            <v>#REF!</v>
          </cell>
          <cell r="T51" t="e">
            <v>#REF!</v>
          </cell>
          <cell r="U51" t="e">
            <v>#REF!</v>
          </cell>
          <cell r="AB51" t="e">
            <v>#REF!</v>
          </cell>
          <cell r="AC51" t="e">
            <v>#REF!</v>
          </cell>
        </row>
        <row r="52">
          <cell r="A52" t="str">
            <v>PVN</v>
          </cell>
          <cell r="B52" t="str">
            <v>PORVENIR</v>
          </cell>
          <cell r="C52" t="str">
            <v>E</v>
          </cell>
          <cell r="D52">
            <v>200135</v>
          </cell>
          <cell r="E52">
            <v>6455.9677419354839</v>
          </cell>
          <cell r="F52">
            <v>151778</v>
          </cell>
          <cell r="G52">
            <v>5420.6428571428569</v>
          </cell>
          <cell r="H52">
            <v>152063.13</v>
          </cell>
          <cell r="I52">
            <v>4905.2622580645166</v>
          </cell>
          <cell r="J52">
            <v>130261</v>
          </cell>
          <cell r="K52">
            <v>4342.0333333333338</v>
          </cell>
          <cell r="L52">
            <v>132465</v>
          </cell>
          <cell r="M52">
            <v>4273.0645161290322</v>
          </cell>
          <cell r="N52">
            <v>127831.41900147576</v>
          </cell>
          <cell r="O52">
            <v>4261.047300049192</v>
          </cell>
          <cell r="P52">
            <v>158032</v>
          </cell>
          <cell r="Q52">
            <v>5097.8064516129034</v>
          </cell>
          <cell r="R52" t="e">
            <v>#REF!</v>
          </cell>
          <cell r="S52" t="e">
            <v>#REF!</v>
          </cell>
          <cell r="T52" t="e">
            <v>#REF!</v>
          </cell>
          <cell r="U52" t="e">
            <v>#REF!</v>
          </cell>
          <cell r="AB52" t="e">
            <v>#REF!</v>
          </cell>
          <cell r="AC52" t="e">
            <v>#REF!</v>
          </cell>
        </row>
        <row r="54">
          <cell r="A54" t="str">
            <v>TOTAL VENTURES</v>
          </cell>
          <cell r="D54">
            <v>927472.75</v>
          </cell>
          <cell r="E54">
            <v>29918.475806451614</v>
          </cell>
          <cell r="F54">
            <v>895863.53</v>
          </cell>
          <cell r="G54">
            <v>31995.126071428571</v>
          </cell>
          <cell r="H54">
            <v>960165.25</v>
          </cell>
          <cell r="I54">
            <v>30973.072580645163</v>
          </cell>
          <cell r="J54">
            <v>834609</v>
          </cell>
          <cell r="K54">
            <v>27820.3</v>
          </cell>
          <cell r="L54">
            <v>836336</v>
          </cell>
          <cell r="M54">
            <v>26978.580645161292</v>
          </cell>
          <cell r="N54">
            <v>886131.76</v>
          </cell>
          <cell r="O54">
            <v>29537.725333333332</v>
          </cell>
          <cell r="P54">
            <v>922789</v>
          </cell>
          <cell r="Q54">
            <v>29767.387096774193</v>
          </cell>
          <cell r="R54" t="e">
            <v>#REF!</v>
          </cell>
          <cell r="S54" t="e">
            <v>#REF!</v>
          </cell>
          <cell r="T54" t="e">
            <v>#REF!</v>
          </cell>
          <cell r="U54" t="e">
            <v>#REF!</v>
          </cell>
          <cell r="AB54" t="e">
            <v>#REF!</v>
          </cell>
          <cell r="AC54" t="e">
            <v>#REF!</v>
          </cell>
        </row>
        <row r="55">
          <cell r="A55" t="str">
            <v xml:space="preserve">  M A X U S   B O L I V I A   I N C .</v>
          </cell>
        </row>
        <row r="56">
          <cell r="A56" t="str">
            <v>MGD</v>
          </cell>
          <cell r="B56" t="str">
            <v>MONTEAGUDO</v>
          </cell>
          <cell r="C56" t="str">
            <v>N</v>
          </cell>
        </row>
        <row r="57">
          <cell r="A57" t="str">
            <v>PLM</v>
          </cell>
          <cell r="B57" t="str">
            <v>PALOMA</v>
          </cell>
          <cell r="C57" t="str">
            <v>N</v>
          </cell>
        </row>
        <row r="58">
          <cell r="A58" t="str">
            <v>SRB</v>
          </cell>
          <cell r="B58" t="str">
            <v>SURUBI</v>
          </cell>
          <cell r="C58" t="str">
            <v>E</v>
          </cell>
        </row>
        <row r="59">
          <cell r="A59" t="str">
            <v>SRB</v>
          </cell>
          <cell r="B59" t="str">
            <v>BLOQUE BAJO</v>
          </cell>
          <cell r="C59" t="str">
            <v>N</v>
          </cell>
        </row>
        <row r="60">
          <cell r="A60" t="str">
            <v>TOTAL NUEVO</v>
          </cell>
        </row>
        <row r="61">
          <cell r="A61" t="str">
            <v>TOTAL MAXUS</v>
          </cell>
        </row>
        <row r="62">
          <cell r="A62" t="str">
            <v xml:space="preserve">  P E R E Z   COMPANC  S . A .</v>
          </cell>
        </row>
        <row r="63">
          <cell r="A63" t="str">
            <v>CAR</v>
          </cell>
          <cell r="B63" t="str">
            <v>CARANDA</v>
          </cell>
          <cell r="C63" t="str">
            <v>E</v>
          </cell>
          <cell r="D63">
            <v>618887</v>
          </cell>
          <cell r="E63">
            <v>19964.096774193549</v>
          </cell>
          <cell r="F63">
            <v>498904</v>
          </cell>
          <cell r="G63">
            <v>17818</v>
          </cell>
          <cell r="H63">
            <v>392124</v>
          </cell>
          <cell r="I63">
            <v>12649.161290322581</v>
          </cell>
          <cell r="J63">
            <v>464788</v>
          </cell>
          <cell r="K63">
            <v>15492.933333333332</v>
          </cell>
          <cell r="L63">
            <v>593161</v>
          </cell>
          <cell r="M63">
            <v>19134.225806451614</v>
          </cell>
          <cell r="N63">
            <v>606349</v>
          </cell>
          <cell r="O63">
            <v>20211.633333333335</v>
          </cell>
          <cell r="P63">
            <v>617695</v>
          </cell>
          <cell r="Q63">
            <v>19925.645161290322</v>
          </cell>
          <cell r="R63" t="e">
            <v>#REF!</v>
          </cell>
          <cell r="S63" t="e">
            <v>#REF!</v>
          </cell>
          <cell r="T63" t="e">
            <v>#REF!</v>
          </cell>
          <cell r="U63" t="e">
            <v>#REF!</v>
          </cell>
          <cell r="AB63" t="e">
            <v>#REF!</v>
          </cell>
          <cell r="AC63" t="e">
            <v>#REF!</v>
          </cell>
        </row>
        <row r="64">
          <cell r="A64" t="str">
            <v>CLP</v>
          </cell>
          <cell r="B64" t="str">
            <v>COLPA</v>
          </cell>
          <cell r="C64" t="str">
            <v>E</v>
          </cell>
          <cell r="D64">
            <v>48392</v>
          </cell>
          <cell r="E64">
            <v>1561.0322580645161</v>
          </cell>
          <cell r="F64">
            <v>148518</v>
          </cell>
          <cell r="G64">
            <v>5304.2142857142853</v>
          </cell>
          <cell r="H64">
            <v>266112</v>
          </cell>
          <cell r="I64">
            <v>8584.2580645161288</v>
          </cell>
          <cell r="J64">
            <v>228054</v>
          </cell>
          <cell r="K64">
            <v>7601.8</v>
          </cell>
          <cell r="L64">
            <v>241341</v>
          </cell>
          <cell r="M64">
            <v>7785.1935483870966</v>
          </cell>
          <cell r="N64">
            <v>254635</v>
          </cell>
          <cell r="O64">
            <v>8487.8333333333339</v>
          </cell>
          <cell r="P64">
            <v>247726</v>
          </cell>
          <cell r="Q64">
            <v>7991.1612903225805</v>
          </cell>
          <cell r="R64" t="e">
            <v>#REF!</v>
          </cell>
          <cell r="S64" t="e">
            <v>#REF!</v>
          </cell>
          <cell r="T64" t="e">
            <v>#REF!</v>
          </cell>
          <cell r="U64" t="e">
            <v>#REF!</v>
          </cell>
          <cell r="AB64" t="e">
            <v>#REF!</v>
          </cell>
          <cell r="AC64" t="e">
            <v>#REF!</v>
          </cell>
        </row>
        <row r="65">
          <cell r="A65" t="str">
            <v>CLP</v>
          </cell>
          <cell r="B65" t="str">
            <v>PLANTA</v>
          </cell>
          <cell r="C65" t="str">
            <v>E</v>
          </cell>
        </row>
        <row r="66">
          <cell r="A66" t="str">
            <v>TOTAL PEREZ</v>
          </cell>
          <cell r="D66">
            <v>667279</v>
          </cell>
          <cell r="E66">
            <v>21525.129032258064</v>
          </cell>
          <cell r="F66">
            <v>647422</v>
          </cell>
          <cell r="G66">
            <v>23122.214285714286</v>
          </cell>
          <cell r="H66">
            <v>658236</v>
          </cell>
          <cell r="I66">
            <v>21233.419354838708</v>
          </cell>
          <cell r="J66">
            <v>692842</v>
          </cell>
          <cell r="K66">
            <v>23094.733333333334</v>
          </cell>
          <cell r="L66">
            <v>834502</v>
          </cell>
          <cell r="M66">
            <v>26919.419354838708</v>
          </cell>
          <cell r="N66">
            <v>860984</v>
          </cell>
          <cell r="O66">
            <v>28699.466666666667</v>
          </cell>
          <cell r="P66">
            <v>865421</v>
          </cell>
          <cell r="Q66">
            <v>27916.806451612902</v>
          </cell>
          <cell r="R66" t="e">
            <v>#REF!</v>
          </cell>
          <cell r="S66" t="e">
            <v>#REF!</v>
          </cell>
          <cell r="T66" t="e">
            <v>#REF!</v>
          </cell>
          <cell r="U66" t="e">
            <v>#REF!</v>
          </cell>
          <cell r="AB66" t="e">
            <v>#REF!</v>
          </cell>
          <cell r="AC66" t="e">
            <v>#REF!</v>
          </cell>
        </row>
        <row r="67">
          <cell r="A67" t="str">
            <v xml:space="preserve">   PLUSPETROL  BOLIVIA CORPORATION</v>
          </cell>
        </row>
        <row r="68">
          <cell r="A68" t="str">
            <v>BJO</v>
          </cell>
          <cell r="B68" t="str">
            <v>BERMEJO</v>
          </cell>
          <cell r="C68" t="str">
            <v>E</v>
          </cell>
        </row>
        <row r="69">
          <cell r="A69" t="str">
            <v>BJO</v>
          </cell>
          <cell r="B69" t="str">
            <v>X 44</v>
          </cell>
          <cell r="C69" t="str">
            <v>E</v>
          </cell>
          <cell r="D69">
            <v>209930</v>
          </cell>
          <cell r="E69">
            <v>6771.9354838709678</v>
          </cell>
          <cell r="F69">
            <v>179285</v>
          </cell>
          <cell r="G69">
            <v>6403.0357142857147</v>
          </cell>
          <cell r="H69">
            <v>195375</v>
          </cell>
          <cell r="I69">
            <v>6302.4193548387093</v>
          </cell>
          <cell r="J69">
            <v>182318</v>
          </cell>
          <cell r="K69">
            <v>6077.2666666666664</v>
          </cell>
          <cell r="L69">
            <v>179740</v>
          </cell>
          <cell r="M69">
            <v>5798.0645161290322</v>
          </cell>
          <cell r="N69">
            <v>168383.17</v>
          </cell>
          <cell r="O69">
            <v>5612.7723333333333</v>
          </cell>
          <cell r="P69">
            <v>172639.19400000002</v>
          </cell>
          <cell r="Q69">
            <v>5569.0062580645163</v>
          </cell>
          <cell r="R69" t="e">
            <v>#REF!</v>
          </cell>
          <cell r="S69" t="e">
            <v>#REF!</v>
          </cell>
          <cell r="T69" t="e">
            <v>#REF!</v>
          </cell>
          <cell r="U69" t="e">
            <v>#REF!</v>
          </cell>
          <cell r="AB69" t="e">
            <v>#REF!</v>
          </cell>
          <cell r="AC69" t="e">
            <v>#REF!</v>
          </cell>
        </row>
        <row r="70">
          <cell r="A70" t="str">
            <v>TOR</v>
          </cell>
          <cell r="B70" t="str">
            <v>TORO</v>
          </cell>
          <cell r="C70" t="str">
            <v>E</v>
          </cell>
        </row>
        <row r="71">
          <cell r="A71" t="str">
            <v>TOTAL PLUSPETROL</v>
          </cell>
          <cell r="D71">
            <v>209930</v>
          </cell>
          <cell r="E71">
            <v>6771.9354838709678</v>
          </cell>
          <cell r="F71">
            <v>179285</v>
          </cell>
          <cell r="G71">
            <v>6403.0357142857147</v>
          </cell>
          <cell r="H71">
            <v>195375</v>
          </cell>
          <cell r="I71">
            <v>6302.4193548387093</v>
          </cell>
          <cell r="J71">
            <v>182318</v>
          </cell>
          <cell r="K71">
            <v>6077.2666666666664</v>
          </cell>
          <cell r="L71">
            <v>179740</v>
          </cell>
          <cell r="M71">
            <v>5798.0645161290322</v>
          </cell>
          <cell r="N71">
            <v>168383.17</v>
          </cell>
          <cell r="O71">
            <v>5612.7723333333333</v>
          </cell>
          <cell r="P71">
            <v>172639.19400000002</v>
          </cell>
          <cell r="Q71">
            <v>5569.0062580645163</v>
          </cell>
          <cell r="R71" t="e">
            <v>#REF!</v>
          </cell>
          <cell r="S71" t="e">
            <v>#REF!</v>
          </cell>
          <cell r="T71" t="e">
            <v>#REF!</v>
          </cell>
          <cell r="U71" t="e">
            <v>#REF!</v>
          </cell>
          <cell r="AB71" t="e">
            <v>#REF!</v>
          </cell>
          <cell r="AC71" t="e">
            <v>#REF!</v>
          </cell>
        </row>
        <row r="72">
          <cell r="A72" t="str">
            <v xml:space="preserve">  D O N G    W O N   CORPORATION BOLIVIA</v>
          </cell>
        </row>
        <row r="73">
          <cell r="A73" t="str">
            <v>PMR</v>
          </cell>
          <cell r="B73" t="str">
            <v>PALMAR</v>
          </cell>
          <cell r="C73" t="str">
            <v>N</v>
          </cell>
        </row>
        <row r="74">
          <cell r="A74" t="str">
            <v>PMR</v>
          </cell>
          <cell r="B74" t="str">
            <v>PALMAR</v>
          </cell>
          <cell r="C74" t="str">
            <v>E</v>
          </cell>
          <cell r="N74">
            <v>13738.282793279999</v>
          </cell>
          <cell r="O74">
            <v>457.94275977599995</v>
          </cell>
          <cell r="P74">
            <v>13992.152760000001</v>
          </cell>
          <cell r="Q74">
            <v>451.35976645161293</v>
          </cell>
          <cell r="R74" t="e">
            <v>#REF!</v>
          </cell>
          <cell r="S74" t="e">
            <v>#REF!</v>
          </cell>
          <cell r="T74" t="e">
            <v>#REF!</v>
          </cell>
          <cell r="U74" t="e">
            <v>#REF!</v>
          </cell>
          <cell r="AB74" t="e">
            <v>#REF!</v>
          </cell>
          <cell r="AC74" t="e">
            <v>#REF!</v>
          </cell>
        </row>
        <row r="75">
          <cell r="A75" t="str">
            <v>TOTAL DONG WON</v>
          </cell>
          <cell r="N75">
            <v>13738.282793279999</v>
          </cell>
          <cell r="O75">
            <v>457.94275977599995</v>
          </cell>
          <cell r="P75">
            <v>13992.152760000001</v>
          </cell>
          <cell r="Q75">
            <v>451.35976645161293</v>
          </cell>
          <cell r="R75" t="e">
            <v>#REF!</v>
          </cell>
          <cell r="S75" t="e">
            <v>#REF!</v>
          </cell>
          <cell r="T75" t="e">
            <v>#REF!</v>
          </cell>
          <cell r="U75" t="e">
            <v>#REF!</v>
          </cell>
          <cell r="AB75" t="e">
            <v>#REF!</v>
          </cell>
          <cell r="AC75" t="e">
            <v>#REF!</v>
          </cell>
        </row>
        <row r="76">
          <cell r="A76" t="str">
            <v xml:space="preserve">  T E S O R O   BOLIVIA PETROLEUM Co.</v>
          </cell>
        </row>
        <row r="77">
          <cell r="A77" t="str">
            <v>EDD</v>
          </cell>
          <cell r="B77" t="str">
            <v>ESCONDIDO</v>
          </cell>
          <cell r="C77" t="str">
            <v>E</v>
          </cell>
          <cell r="D77">
            <v>406092</v>
          </cell>
          <cell r="E77">
            <v>13099.741935483871</v>
          </cell>
          <cell r="F77">
            <v>484616</v>
          </cell>
          <cell r="G77">
            <v>17307.714285714286</v>
          </cell>
          <cell r="H77">
            <v>575927</v>
          </cell>
          <cell r="I77">
            <v>18578.290322580644</v>
          </cell>
          <cell r="J77">
            <v>584694</v>
          </cell>
          <cell r="K77">
            <v>19489.8</v>
          </cell>
          <cell r="L77">
            <v>703397</v>
          </cell>
          <cell r="M77">
            <v>22690.225806451614</v>
          </cell>
          <cell r="N77">
            <v>882520</v>
          </cell>
          <cell r="O77">
            <v>29417.333333333332</v>
          </cell>
          <cell r="P77">
            <v>901819</v>
          </cell>
          <cell r="Q77">
            <v>29090.935483870966</v>
          </cell>
          <cell r="R77" t="e">
            <v>#REF!</v>
          </cell>
          <cell r="S77" t="e">
            <v>#REF!</v>
          </cell>
          <cell r="T77" t="e">
            <v>#REF!</v>
          </cell>
          <cell r="U77" t="e">
            <v>#REF!</v>
          </cell>
          <cell r="AB77" t="e">
            <v>#REF!</v>
          </cell>
          <cell r="AC77" t="e">
            <v>#REF!</v>
          </cell>
        </row>
        <row r="78">
          <cell r="A78" t="str">
            <v>LVT</v>
          </cell>
          <cell r="B78" t="str">
            <v>LA VERTIENTE</v>
          </cell>
          <cell r="C78" t="str">
            <v>E</v>
          </cell>
          <cell r="D78">
            <v>416401</v>
          </cell>
          <cell r="E78">
            <v>13432.290322580646</v>
          </cell>
          <cell r="F78">
            <v>393070</v>
          </cell>
          <cell r="G78">
            <v>14038.214285714286</v>
          </cell>
          <cell r="H78">
            <v>456526</v>
          </cell>
          <cell r="I78">
            <v>14726.645161290322</v>
          </cell>
          <cell r="J78">
            <v>374611</v>
          </cell>
          <cell r="K78">
            <v>12487.033333333333</v>
          </cell>
          <cell r="L78">
            <v>366936</v>
          </cell>
          <cell r="M78">
            <v>11836.645161290322</v>
          </cell>
          <cell r="N78">
            <v>402377</v>
          </cell>
          <cell r="O78">
            <v>13412.566666666668</v>
          </cell>
          <cell r="P78">
            <v>402884</v>
          </cell>
          <cell r="Q78">
            <v>12996.258064516129</v>
          </cell>
          <cell r="R78" t="e">
            <v>#REF!</v>
          </cell>
          <cell r="S78" t="e">
            <v>#REF!</v>
          </cell>
          <cell r="T78" t="e">
            <v>#REF!</v>
          </cell>
          <cell r="U78" t="e">
            <v>#REF!</v>
          </cell>
          <cell r="AB78" t="e">
            <v>#REF!</v>
          </cell>
          <cell r="AC78" t="e">
            <v>#REF!</v>
          </cell>
        </row>
        <row r="79">
          <cell r="A79" t="str">
            <v>TGT</v>
          </cell>
          <cell r="B79" t="str">
            <v>TAIGUATI</v>
          </cell>
          <cell r="C79" t="str">
            <v>E</v>
          </cell>
          <cell r="D79">
            <v>51245</v>
          </cell>
          <cell r="E79">
            <v>1653.0645161290322</v>
          </cell>
          <cell r="F79">
            <v>44926</v>
          </cell>
          <cell r="G79">
            <v>1604.5</v>
          </cell>
          <cell r="H79">
            <v>48117</v>
          </cell>
          <cell r="I79">
            <v>1552.1612903225807</v>
          </cell>
          <cell r="J79">
            <v>46657</v>
          </cell>
          <cell r="K79">
            <v>1555.2333333333333</v>
          </cell>
          <cell r="L79">
            <v>47070</v>
          </cell>
          <cell r="M79">
            <v>1518.3870967741937</v>
          </cell>
          <cell r="N79">
            <v>45003</v>
          </cell>
          <cell r="O79">
            <v>1500.1</v>
          </cell>
          <cell r="P79">
            <v>45600</v>
          </cell>
          <cell r="Q79">
            <v>1470.9677419354839</v>
          </cell>
          <cell r="R79" t="e">
            <v>#REF!</v>
          </cell>
          <cell r="S79" t="e">
            <v>#REF!</v>
          </cell>
          <cell r="T79" t="e">
            <v>#REF!</v>
          </cell>
          <cell r="U79" t="e">
            <v>#REF!</v>
          </cell>
          <cell r="AB79" t="e">
            <v>#REF!</v>
          </cell>
          <cell r="AC79" t="e">
            <v>#REF!</v>
          </cell>
        </row>
        <row r="80">
          <cell r="A80" t="str">
            <v>TOTAL TESORO</v>
          </cell>
          <cell r="D80">
            <v>873738</v>
          </cell>
          <cell r="E80">
            <v>28185.096774193549</v>
          </cell>
          <cell r="F80">
            <v>922612</v>
          </cell>
          <cell r="G80">
            <v>32950.428571428572</v>
          </cell>
          <cell r="H80">
            <v>1080570</v>
          </cell>
          <cell r="I80">
            <v>34857.096774193546</v>
          </cell>
          <cell r="J80">
            <v>1005962</v>
          </cell>
          <cell r="K80">
            <v>33532.066666666666</v>
          </cell>
          <cell r="L80">
            <v>1117403</v>
          </cell>
          <cell r="M80">
            <v>36045.258064516129</v>
          </cell>
          <cell r="N80">
            <v>1329900</v>
          </cell>
          <cell r="O80">
            <v>44330</v>
          </cell>
          <cell r="P80">
            <v>1350303</v>
          </cell>
          <cell r="Q80">
            <v>43558.161290322583</v>
          </cell>
          <cell r="R80" t="e">
            <v>#REF!</v>
          </cell>
          <cell r="S80" t="e">
            <v>#REF!</v>
          </cell>
          <cell r="T80" t="e">
            <v>#REF!</v>
          </cell>
          <cell r="U80" t="e">
            <v>#REF!</v>
          </cell>
          <cell r="AB80" t="e">
            <v>#REF!</v>
          </cell>
          <cell r="AC80" t="e">
            <v>#REF!</v>
          </cell>
        </row>
        <row r="81">
          <cell r="A81" t="str">
            <v xml:space="preserve">   M E N O R E S   ( Y P F B )</v>
          </cell>
        </row>
        <row r="82">
          <cell r="A82" t="str">
            <v>CBT</v>
          </cell>
          <cell r="B82" t="str">
            <v>CAMBEITI</v>
          </cell>
          <cell r="C82" t="str">
            <v>N</v>
          </cell>
        </row>
        <row r="83">
          <cell r="A83" t="str">
            <v>NJL</v>
          </cell>
          <cell r="B83" t="str">
            <v>NARANJILLOS</v>
          </cell>
          <cell r="C83" t="str">
            <v>N</v>
          </cell>
        </row>
        <row r="84">
          <cell r="A84" t="str">
            <v>TTR</v>
          </cell>
          <cell r="B84" t="str">
            <v>TATARENDA</v>
          </cell>
          <cell r="C84" t="str">
            <v>N</v>
          </cell>
        </row>
        <row r="85">
          <cell r="A85" t="str">
            <v>VMT</v>
          </cell>
          <cell r="B85" t="str">
            <v>VILLAMONTES</v>
          </cell>
          <cell r="C85" t="str">
            <v>N</v>
          </cell>
        </row>
        <row r="86">
          <cell r="A86" t="str">
            <v>TOTAL MENORES</v>
          </cell>
        </row>
        <row r="87">
          <cell r="A87" t="str">
            <v>TOTAL NUEVO</v>
          </cell>
          <cell r="D87">
            <v>1568722.98636</v>
          </cell>
          <cell r="E87">
            <v>50603.967301935481</v>
          </cell>
          <cell r="F87">
            <v>1556785.34507</v>
          </cell>
          <cell r="G87">
            <v>55599.476609642858</v>
          </cell>
          <cell r="H87">
            <v>1751283.5563699999</v>
          </cell>
          <cell r="I87">
            <v>56493.01794741935</v>
          </cell>
          <cell r="J87">
            <v>1492125.21658</v>
          </cell>
          <cell r="K87">
            <v>49737.507219333333</v>
          </cell>
          <cell r="L87">
            <v>1590335.0563259861</v>
          </cell>
          <cell r="M87">
            <v>51301.130849225359</v>
          </cell>
          <cell r="N87">
            <v>1686843.1087081251</v>
          </cell>
          <cell r="O87">
            <v>56228.103623604169</v>
          </cell>
          <cell r="P87">
            <v>1828396.7380335969</v>
          </cell>
          <cell r="Q87">
            <v>58980.539936567642</v>
          </cell>
          <cell r="R87" t="e">
            <v>#REF!</v>
          </cell>
          <cell r="S87" t="e">
            <v>#REF!</v>
          </cell>
          <cell r="T87" t="e">
            <v>#REF!</v>
          </cell>
          <cell r="U87" t="e">
            <v>#REF!</v>
          </cell>
          <cell r="AB87" t="e">
            <v>#REF!</v>
          </cell>
          <cell r="AC87" t="e">
            <v>#REF!</v>
          </cell>
        </row>
        <row r="88">
          <cell r="A88" t="str">
            <v>TOTAL EXISTENTE</v>
          </cell>
          <cell r="D88">
            <v>5333603.4769899994</v>
          </cell>
          <cell r="E88">
            <v>172051.72506419354</v>
          </cell>
          <cell r="F88">
            <v>5593790.2087599998</v>
          </cell>
          <cell r="G88">
            <v>199778.22174142857</v>
          </cell>
          <cell r="H88">
            <v>6404868.8625400001</v>
          </cell>
          <cell r="I88">
            <v>206608.67298516131</v>
          </cell>
          <cell r="J88">
            <v>5860424.12163</v>
          </cell>
          <cell r="K88">
            <v>195347.47072099999</v>
          </cell>
          <cell r="L88">
            <v>6800583.684687309</v>
          </cell>
          <cell r="M88">
            <v>219373.66724797772</v>
          </cell>
          <cell r="N88">
            <v>7963691.5740599558</v>
          </cell>
          <cell r="O88">
            <v>265456.38580199855</v>
          </cell>
          <cell r="P88">
            <v>8066489.1103151208</v>
          </cell>
          <cell r="Q88">
            <v>260209.32613919745</v>
          </cell>
          <cell r="R88" t="e">
            <v>#REF!</v>
          </cell>
          <cell r="S88" t="e">
            <v>#REF!</v>
          </cell>
          <cell r="T88" t="e">
            <v>#REF!</v>
          </cell>
          <cell r="U88" t="e">
            <v>#REF!</v>
          </cell>
          <cell r="AB88" t="e">
            <v>#REF!</v>
          </cell>
          <cell r="AC88" t="e">
            <v>#REF!</v>
          </cell>
        </row>
        <row r="89">
          <cell r="A89" t="str">
            <v>TOTAL NACIONAL</v>
          </cell>
          <cell r="D89">
            <v>6902326.4633499999</v>
          </cell>
          <cell r="E89">
            <v>222655.69236612902</v>
          </cell>
          <cell r="F89">
            <v>7150575.5538299996</v>
          </cell>
          <cell r="G89">
            <v>255377.69835107142</v>
          </cell>
          <cell r="H89">
            <v>8156152.4189100005</v>
          </cell>
          <cell r="I89">
            <v>263101.69093258068</v>
          </cell>
          <cell r="J89">
            <v>7352549.3382099997</v>
          </cell>
          <cell r="K89">
            <v>245084.97794033331</v>
          </cell>
          <cell r="L89">
            <v>8390918.7410132959</v>
          </cell>
          <cell r="M89">
            <v>270674.79809720308</v>
          </cell>
          <cell r="N89">
            <v>9650534.6827680804</v>
          </cell>
          <cell r="O89">
            <v>321684.48942560266</v>
          </cell>
          <cell r="P89">
            <v>9894885.8483487181</v>
          </cell>
          <cell r="Q89">
            <v>319189.86607576511</v>
          </cell>
          <cell r="R89" t="e">
            <v>#REF!</v>
          </cell>
          <cell r="S89" t="e">
            <v>#REF!</v>
          </cell>
          <cell r="T89" t="e">
            <v>#REF!</v>
          </cell>
          <cell r="U89" t="e">
            <v>#REF!</v>
          </cell>
          <cell r="AB89" t="e">
            <v>#REF!</v>
          </cell>
          <cell r="AC89" t="e">
            <v>#REF!</v>
          </cell>
        </row>
      </sheetData>
      <sheetData sheetId="47"/>
      <sheetData sheetId="48"/>
      <sheetData sheetId="49" refreshError="1"/>
      <sheetData sheetId="50"/>
      <sheetData sheetId="51"/>
      <sheetData sheetId="52" refreshError="1"/>
      <sheetData sheetId="53"/>
      <sheetData sheetId="54"/>
      <sheetData sheetId="55" refreshError="1"/>
      <sheetData sheetId="56"/>
      <sheetData sheetId="57"/>
      <sheetData sheetId="58"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12"/>
      <sheetName val="34"/>
      <sheetName val="56"/>
      <sheetName val="78"/>
      <sheetName val="910"/>
      <sheetName val="1112"/>
      <sheetName val="1314"/>
      <sheetName val="1516"/>
      <sheetName val="1718"/>
      <sheetName val="1920"/>
      <sheetName val="2122"/>
      <sheetName val="2324"/>
      <sheetName val="2526"/>
      <sheetName val="2728"/>
      <sheetName val="2930"/>
      <sheetName val="31"/>
      <sheetName val="RES"/>
      <sheetName val="DEP"/>
      <sheetName val="A"/>
      <sheetName val="AN"/>
      <sheetName val="C"/>
      <sheetName val="CH"/>
      <sheetName val="V"/>
      <sheetName val="Vi"/>
      <sheetName val="M"/>
      <sheetName val="MX"/>
      <sheetName val="Pe"/>
      <sheetName val="Per"/>
      <sheetName val="PL"/>
      <sheetName val="Plu"/>
      <sheetName val="DW"/>
      <sheetName val="Don"/>
      <sheetName val="Te"/>
      <sheetName val="Tes"/>
      <sheetName val="RT"/>
      <sheetName val="RTB"/>
      <sheetName val="LQ"/>
      <sheetName val="GS"/>
      <sheetName val="GC"/>
      <sheetName val="GD"/>
      <sheetName val="VM"/>
      <sheetName val="EC"/>
      <sheetName val="EE"/>
      <sheetName val="EGL"/>
      <sheetName val="EL"/>
      <sheetName val="EP"/>
      <sheetName val="EPG"/>
      <sheetName val="EQ"/>
      <sheetName val="ERP"/>
      <sheetName val="EW"/>
      <sheetName val="GE"/>
      <sheetName val="DP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E1" t="str">
            <v>YACIMIENTOS PETROLIFEROS FISCALES BOLIVIANOS</v>
          </cell>
          <cell r="AK1">
            <v>4</v>
          </cell>
        </row>
        <row r="2">
          <cell r="E2" t="str">
            <v>CONTROL OPERATIVO DIARIO PRODUCCION DE LIQUIDOS Y GLP.</v>
          </cell>
        </row>
        <row r="3">
          <cell r="S3" t="str">
            <v>J U L I O     D E   1 9 9 9</v>
          </cell>
        </row>
        <row r="4">
          <cell r="E4" t="str">
            <v>E M P R E S A    P E T R O L E R A   A N D I N A   S. A.</v>
          </cell>
        </row>
        <row r="5">
          <cell r="B5" t="str">
            <v>PETROLEO / CONDENSADO  (BBLS)</v>
          </cell>
        </row>
        <row r="6">
          <cell r="B6" t="str">
            <v>DIAS</v>
          </cell>
          <cell r="E6">
            <v>1</v>
          </cell>
          <cell r="F6">
            <v>2</v>
          </cell>
          <cell r="G6">
            <v>3</v>
          </cell>
          <cell r="H6">
            <v>4</v>
          </cell>
          <cell r="I6">
            <v>5</v>
          </cell>
          <cell r="J6">
            <v>6</v>
          </cell>
          <cell r="K6">
            <v>7</v>
          </cell>
          <cell r="L6">
            <v>8</v>
          </cell>
          <cell r="M6">
            <v>9</v>
          </cell>
          <cell r="N6">
            <v>10</v>
          </cell>
          <cell r="O6">
            <v>11</v>
          </cell>
          <cell r="P6">
            <v>12</v>
          </cell>
          <cell r="Q6">
            <v>13</v>
          </cell>
          <cell r="R6">
            <v>14</v>
          </cell>
          <cell r="S6">
            <v>15</v>
          </cell>
          <cell r="T6">
            <v>16</v>
          </cell>
          <cell r="U6">
            <v>17</v>
          </cell>
          <cell r="V6">
            <v>18</v>
          </cell>
          <cell r="W6">
            <v>19</v>
          </cell>
          <cell r="X6">
            <v>20</v>
          </cell>
          <cell r="Y6">
            <v>21</v>
          </cell>
          <cell r="Z6">
            <v>22</v>
          </cell>
          <cell r="AA6">
            <v>23</v>
          </cell>
          <cell r="AB6">
            <v>24</v>
          </cell>
          <cell r="AC6">
            <v>25</v>
          </cell>
          <cell r="AD6">
            <v>26</v>
          </cell>
          <cell r="AE6">
            <v>27</v>
          </cell>
          <cell r="AF6">
            <v>28</v>
          </cell>
          <cell r="AG6">
            <v>29</v>
          </cell>
          <cell r="AH6">
            <v>30</v>
          </cell>
          <cell r="AI6">
            <v>31</v>
          </cell>
          <cell r="AJ6" t="str">
            <v>TOTAL</v>
          </cell>
          <cell r="AK6" t="str">
            <v>PROM.</v>
          </cell>
        </row>
        <row r="7">
          <cell r="B7" t="str">
            <v>ARN</v>
          </cell>
          <cell r="C7" t="str">
            <v>ARROYO NEGRO</v>
          </cell>
          <cell r="D7" t="str">
            <v>N</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547</v>
          </cell>
          <cell r="Y7">
            <v>56</v>
          </cell>
          <cell r="Z7">
            <v>188</v>
          </cell>
          <cell r="AA7">
            <v>58</v>
          </cell>
          <cell r="AB7">
            <v>0</v>
          </cell>
          <cell r="AC7">
            <v>0</v>
          </cell>
          <cell r="AD7">
            <v>0</v>
          </cell>
          <cell r="AE7">
            <v>0</v>
          </cell>
          <cell r="AF7">
            <v>0</v>
          </cell>
          <cell r="AG7">
            <v>0</v>
          </cell>
          <cell r="AH7">
            <v>0</v>
          </cell>
          <cell r="AI7">
            <v>0</v>
          </cell>
          <cell r="AJ7">
            <v>849</v>
          </cell>
          <cell r="AK7">
            <v>27.387096774193548</v>
          </cell>
        </row>
        <row r="8">
          <cell r="B8" t="str">
            <v>CAM</v>
          </cell>
          <cell r="C8" t="str">
            <v>CAMIRI</v>
          </cell>
          <cell r="D8" t="str">
            <v>N</v>
          </cell>
          <cell r="E8">
            <v>252</v>
          </cell>
          <cell r="F8">
            <v>255</v>
          </cell>
          <cell r="G8">
            <v>253</v>
          </cell>
          <cell r="H8">
            <v>257</v>
          </cell>
          <cell r="I8">
            <v>253</v>
          </cell>
          <cell r="J8">
            <v>254</v>
          </cell>
          <cell r="K8">
            <v>258</v>
          </cell>
          <cell r="L8">
            <v>264</v>
          </cell>
          <cell r="M8">
            <v>265</v>
          </cell>
          <cell r="N8">
            <v>262</v>
          </cell>
          <cell r="O8">
            <v>258</v>
          </cell>
          <cell r="P8">
            <v>260</v>
          </cell>
          <cell r="Q8">
            <v>257</v>
          </cell>
          <cell r="R8">
            <v>257</v>
          </cell>
          <cell r="S8">
            <v>256</v>
          </cell>
          <cell r="T8">
            <v>258</v>
          </cell>
          <cell r="U8">
            <v>260</v>
          </cell>
          <cell r="V8">
            <v>262</v>
          </cell>
          <cell r="W8">
            <v>262</v>
          </cell>
          <cell r="X8">
            <v>266</v>
          </cell>
          <cell r="Y8">
            <v>266</v>
          </cell>
          <cell r="Z8">
            <v>262</v>
          </cell>
          <cell r="AA8">
            <v>266</v>
          </cell>
          <cell r="AB8">
            <v>262</v>
          </cell>
          <cell r="AC8">
            <v>260</v>
          </cell>
          <cell r="AD8">
            <v>252</v>
          </cell>
          <cell r="AE8">
            <v>258</v>
          </cell>
          <cell r="AF8">
            <v>266</v>
          </cell>
          <cell r="AG8">
            <v>245</v>
          </cell>
          <cell r="AH8">
            <v>244</v>
          </cell>
          <cell r="AI8">
            <v>248</v>
          </cell>
          <cell r="AJ8">
            <v>7998</v>
          </cell>
          <cell r="AK8">
            <v>258</v>
          </cell>
        </row>
        <row r="9">
          <cell r="B9" t="str">
            <v>CCB</v>
          </cell>
          <cell r="C9" t="str">
            <v>CASCABEL</v>
          </cell>
          <cell r="D9" t="str">
            <v>N</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row>
        <row r="10">
          <cell r="B10" t="str">
            <v>CBR</v>
          </cell>
          <cell r="C10" t="str">
            <v>COBRA</v>
          </cell>
          <cell r="D10" t="str">
            <v>N</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row>
        <row r="11">
          <cell r="B11" t="str">
            <v>GRY</v>
          </cell>
          <cell r="C11" t="str">
            <v>GUAIRUY</v>
          </cell>
          <cell r="D11" t="str">
            <v>N</v>
          </cell>
          <cell r="E11">
            <v>60</v>
          </cell>
          <cell r="F11">
            <v>50</v>
          </cell>
          <cell r="G11">
            <v>50</v>
          </cell>
          <cell r="H11">
            <v>50</v>
          </cell>
          <cell r="I11">
            <v>50</v>
          </cell>
          <cell r="J11">
            <v>50</v>
          </cell>
          <cell r="K11">
            <v>50</v>
          </cell>
          <cell r="L11">
            <v>50</v>
          </cell>
          <cell r="M11">
            <v>65</v>
          </cell>
          <cell r="N11">
            <v>65</v>
          </cell>
          <cell r="O11">
            <v>60</v>
          </cell>
          <cell r="P11">
            <v>60</v>
          </cell>
          <cell r="Q11">
            <v>60</v>
          </cell>
          <cell r="R11">
            <v>60</v>
          </cell>
          <cell r="S11">
            <v>60</v>
          </cell>
          <cell r="T11">
            <v>60</v>
          </cell>
          <cell r="U11">
            <v>60</v>
          </cell>
          <cell r="V11">
            <v>60</v>
          </cell>
          <cell r="W11">
            <v>60</v>
          </cell>
          <cell r="X11">
            <v>60</v>
          </cell>
          <cell r="Y11">
            <v>60</v>
          </cell>
          <cell r="Z11">
            <v>60</v>
          </cell>
          <cell r="AA11">
            <v>60</v>
          </cell>
          <cell r="AB11">
            <v>60</v>
          </cell>
          <cell r="AC11">
            <v>60</v>
          </cell>
          <cell r="AD11">
            <v>60</v>
          </cell>
          <cell r="AE11">
            <v>55</v>
          </cell>
          <cell r="AF11">
            <v>55</v>
          </cell>
          <cell r="AG11">
            <v>60</v>
          </cell>
          <cell r="AH11">
            <v>45</v>
          </cell>
          <cell r="AI11">
            <v>55</v>
          </cell>
          <cell r="AJ11">
            <v>1770</v>
          </cell>
          <cell r="AK11">
            <v>57.096774193548384</v>
          </cell>
        </row>
        <row r="12">
          <cell r="B12" t="str">
            <v>LPÑ</v>
          </cell>
          <cell r="C12" t="str">
            <v>LA PEÑA</v>
          </cell>
          <cell r="D12" t="str">
            <v>N</v>
          </cell>
          <cell r="E12">
            <v>588</v>
          </cell>
          <cell r="F12">
            <v>601</v>
          </cell>
          <cell r="G12">
            <v>609</v>
          </cell>
          <cell r="H12">
            <v>622</v>
          </cell>
          <cell r="I12">
            <v>620</v>
          </cell>
          <cell r="J12">
            <v>618</v>
          </cell>
          <cell r="K12">
            <v>629</v>
          </cell>
          <cell r="L12">
            <v>617</v>
          </cell>
          <cell r="M12">
            <v>619</v>
          </cell>
          <cell r="N12">
            <v>626</v>
          </cell>
          <cell r="O12">
            <v>617</v>
          </cell>
          <cell r="P12">
            <v>611</v>
          </cell>
          <cell r="Q12">
            <v>608</v>
          </cell>
          <cell r="R12">
            <v>617</v>
          </cell>
          <cell r="S12">
            <v>570</v>
          </cell>
          <cell r="T12">
            <v>605</v>
          </cell>
          <cell r="U12">
            <v>611</v>
          </cell>
          <cell r="V12">
            <v>618</v>
          </cell>
          <cell r="W12">
            <v>621</v>
          </cell>
          <cell r="X12">
            <v>626</v>
          </cell>
          <cell r="Y12">
            <v>648</v>
          </cell>
          <cell r="Z12">
            <v>625</v>
          </cell>
          <cell r="AA12">
            <v>624</v>
          </cell>
          <cell r="AB12">
            <v>630</v>
          </cell>
          <cell r="AC12">
            <v>626</v>
          </cell>
          <cell r="AD12">
            <v>655</v>
          </cell>
          <cell r="AE12">
            <v>644</v>
          </cell>
          <cell r="AF12">
            <v>634</v>
          </cell>
          <cell r="AG12">
            <v>626</v>
          </cell>
          <cell r="AH12">
            <v>620</v>
          </cell>
          <cell r="AI12">
            <v>627</v>
          </cell>
          <cell r="AJ12">
            <v>19212</v>
          </cell>
          <cell r="AK12">
            <v>619.74193548387098</v>
          </cell>
        </row>
        <row r="13">
          <cell r="B13" t="str">
            <v>PTJ</v>
          </cell>
          <cell r="C13" t="str">
            <v xml:space="preserve">PATUJU </v>
          </cell>
          <cell r="D13" t="str">
            <v>N</v>
          </cell>
          <cell r="E13">
            <v>69</v>
          </cell>
          <cell r="F13">
            <v>69</v>
          </cell>
          <cell r="G13">
            <v>67</v>
          </cell>
          <cell r="H13">
            <v>68</v>
          </cell>
          <cell r="I13">
            <v>69</v>
          </cell>
          <cell r="J13">
            <v>68</v>
          </cell>
          <cell r="K13">
            <v>70</v>
          </cell>
          <cell r="L13">
            <v>75</v>
          </cell>
          <cell r="M13">
            <v>69</v>
          </cell>
          <cell r="N13">
            <v>70</v>
          </cell>
          <cell r="O13">
            <v>69</v>
          </cell>
          <cell r="P13">
            <v>68</v>
          </cell>
          <cell r="Q13">
            <v>75</v>
          </cell>
          <cell r="R13">
            <v>72</v>
          </cell>
          <cell r="S13">
            <v>75</v>
          </cell>
          <cell r="T13">
            <v>73</v>
          </cell>
          <cell r="U13">
            <v>72</v>
          </cell>
          <cell r="V13">
            <v>70</v>
          </cell>
          <cell r="W13">
            <v>73</v>
          </cell>
          <cell r="X13">
            <v>69</v>
          </cell>
          <cell r="Y13">
            <v>68</v>
          </cell>
          <cell r="Z13">
            <v>70</v>
          </cell>
          <cell r="AA13">
            <v>71</v>
          </cell>
          <cell r="AB13">
            <v>68</v>
          </cell>
          <cell r="AC13">
            <v>70</v>
          </cell>
          <cell r="AD13">
            <v>69</v>
          </cell>
          <cell r="AE13">
            <v>70</v>
          </cell>
          <cell r="AF13">
            <v>68</v>
          </cell>
          <cell r="AG13">
            <v>69</v>
          </cell>
          <cell r="AH13">
            <v>68</v>
          </cell>
          <cell r="AI13">
            <v>70</v>
          </cell>
          <cell r="AJ13">
            <v>2171</v>
          </cell>
          <cell r="AK13">
            <v>70.032258064516128</v>
          </cell>
        </row>
        <row r="14">
          <cell r="B14" t="str">
            <v>RGD</v>
          </cell>
          <cell r="C14" t="str">
            <v>RIO GRANDE</v>
          </cell>
          <cell r="D14" t="str">
            <v>E</v>
          </cell>
          <cell r="E14">
            <v>1134</v>
          </cell>
          <cell r="F14">
            <v>1108</v>
          </cell>
          <cell r="G14">
            <v>1132</v>
          </cell>
          <cell r="H14">
            <v>1082</v>
          </cell>
          <cell r="I14">
            <v>1076</v>
          </cell>
          <cell r="J14">
            <v>1045</v>
          </cell>
          <cell r="K14">
            <v>971</v>
          </cell>
          <cell r="L14">
            <v>1072</v>
          </cell>
          <cell r="M14">
            <v>1040</v>
          </cell>
          <cell r="N14">
            <v>1047</v>
          </cell>
          <cell r="O14">
            <v>1086</v>
          </cell>
          <cell r="P14">
            <v>1094</v>
          </cell>
          <cell r="Q14">
            <v>1070</v>
          </cell>
          <cell r="R14">
            <v>1020</v>
          </cell>
          <cell r="S14">
            <v>1021</v>
          </cell>
          <cell r="T14">
            <v>1025</v>
          </cell>
          <cell r="U14">
            <v>1059</v>
          </cell>
          <cell r="V14">
            <v>980</v>
          </cell>
          <cell r="W14">
            <v>1022</v>
          </cell>
          <cell r="X14">
            <v>973</v>
          </cell>
          <cell r="Y14">
            <v>1080</v>
          </cell>
          <cell r="Z14">
            <v>1189</v>
          </cell>
          <cell r="AA14">
            <v>1226</v>
          </cell>
          <cell r="AB14">
            <v>1016</v>
          </cell>
          <cell r="AC14">
            <v>1032</v>
          </cell>
          <cell r="AD14">
            <v>1017</v>
          </cell>
          <cell r="AE14">
            <v>1014</v>
          </cell>
          <cell r="AF14">
            <v>1065</v>
          </cell>
          <cell r="AG14">
            <v>1060</v>
          </cell>
          <cell r="AH14">
            <v>1010</v>
          </cell>
          <cell r="AI14">
            <v>1028</v>
          </cell>
          <cell r="AJ14">
            <v>32794</v>
          </cell>
          <cell r="AK14">
            <v>1057.8709677419354</v>
          </cell>
        </row>
        <row r="15">
          <cell r="B15" t="str">
            <v>SIR</v>
          </cell>
          <cell r="C15" t="str">
            <v>SIRARI</v>
          </cell>
          <cell r="D15" t="str">
            <v>E</v>
          </cell>
          <cell r="E15">
            <v>1201</v>
          </cell>
          <cell r="F15">
            <v>1200</v>
          </cell>
          <cell r="G15">
            <v>1194</v>
          </cell>
          <cell r="H15">
            <v>1163</v>
          </cell>
          <cell r="I15">
            <v>1168</v>
          </cell>
          <cell r="J15">
            <v>1155</v>
          </cell>
          <cell r="K15">
            <v>1152</v>
          </cell>
          <cell r="L15">
            <v>1165</v>
          </cell>
          <cell r="M15">
            <v>1177</v>
          </cell>
          <cell r="N15">
            <v>1183</v>
          </cell>
          <cell r="O15">
            <v>1188</v>
          </cell>
          <cell r="P15">
            <v>1186</v>
          </cell>
          <cell r="Q15">
            <v>1212</v>
          </cell>
          <cell r="R15">
            <v>1230</v>
          </cell>
          <cell r="S15">
            <v>1274</v>
          </cell>
          <cell r="T15">
            <v>1220</v>
          </cell>
          <cell r="U15">
            <v>1215</v>
          </cell>
          <cell r="V15">
            <v>1212</v>
          </cell>
          <cell r="W15">
            <v>1223</v>
          </cell>
          <cell r="X15">
            <v>1235</v>
          </cell>
          <cell r="Y15">
            <v>1230</v>
          </cell>
          <cell r="Z15">
            <v>1229</v>
          </cell>
          <cell r="AA15">
            <v>1218</v>
          </cell>
          <cell r="AB15">
            <v>1216</v>
          </cell>
          <cell r="AC15">
            <v>1215</v>
          </cell>
          <cell r="AD15">
            <v>1211</v>
          </cell>
          <cell r="AE15">
            <v>1040</v>
          </cell>
          <cell r="AF15">
            <v>1162</v>
          </cell>
          <cell r="AG15">
            <v>1201</v>
          </cell>
          <cell r="AH15">
            <v>1188</v>
          </cell>
          <cell r="AI15">
            <v>1204</v>
          </cell>
          <cell r="AJ15">
            <v>37067</v>
          </cell>
          <cell r="AK15">
            <v>1195.7096774193549</v>
          </cell>
        </row>
        <row r="16">
          <cell r="B16" t="str">
            <v>TDY</v>
          </cell>
          <cell r="C16" t="str">
            <v>TUNDY</v>
          </cell>
          <cell r="D16" t="str">
            <v>N</v>
          </cell>
          <cell r="E16">
            <v>887</v>
          </cell>
          <cell r="F16">
            <v>915</v>
          </cell>
          <cell r="G16">
            <v>900</v>
          </cell>
          <cell r="H16">
            <v>909</v>
          </cell>
          <cell r="I16">
            <v>902</v>
          </cell>
          <cell r="J16">
            <v>898</v>
          </cell>
          <cell r="K16">
            <v>901</v>
          </cell>
          <cell r="L16">
            <v>903</v>
          </cell>
          <cell r="M16">
            <v>897</v>
          </cell>
          <cell r="N16">
            <v>891</v>
          </cell>
          <cell r="O16">
            <v>883</v>
          </cell>
          <cell r="P16">
            <v>880</v>
          </cell>
          <cell r="Q16">
            <v>876</v>
          </cell>
          <cell r="R16">
            <v>875</v>
          </cell>
          <cell r="S16">
            <v>800</v>
          </cell>
          <cell r="T16">
            <v>851</v>
          </cell>
          <cell r="U16">
            <v>862</v>
          </cell>
          <cell r="V16">
            <v>865</v>
          </cell>
          <cell r="W16">
            <v>867</v>
          </cell>
          <cell r="X16">
            <v>868</v>
          </cell>
          <cell r="Y16">
            <v>902</v>
          </cell>
          <cell r="Z16">
            <v>874</v>
          </cell>
          <cell r="AA16">
            <v>863</v>
          </cell>
          <cell r="AB16">
            <v>841</v>
          </cell>
          <cell r="AC16">
            <v>840</v>
          </cell>
          <cell r="AD16">
            <v>840</v>
          </cell>
          <cell r="AE16">
            <v>840</v>
          </cell>
          <cell r="AF16">
            <v>773</v>
          </cell>
          <cell r="AG16">
            <v>840</v>
          </cell>
          <cell r="AH16">
            <v>841</v>
          </cell>
          <cell r="AI16">
            <v>830</v>
          </cell>
          <cell r="AJ16">
            <v>26914</v>
          </cell>
          <cell r="AK16">
            <v>868.19354838709683</v>
          </cell>
        </row>
        <row r="17">
          <cell r="B17" t="str">
            <v>VBR</v>
          </cell>
          <cell r="C17" t="str">
            <v>VIBORA</v>
          </cell>
          <cell r="D17" t="str">
            <v>E</v>
          </cell>
          <cell r="E17">
            <v>3365</v>
          </cell>
          <cell r="F17">
            <v>3377</v>
          </cell>
          <cell r="G17">
            <v>3384</v>
          </cell>
          <cell r="H17">
            <v>3370</v>
          </cell>
          <cell r="I17">
            <v>3352</v>
          </cell>
          <cell r="J17">
            <v>3360</v>
          </cell>
          <cell r="K17">
            <v>3307</v>
          </cell>
          <cell r="L17">
            <v>3319</v>
          </cell>
          <cell r="M17">
            <v>3296</v>
          </cell>
          <cell r="N17">
            <v>3297</v>
          </cell>
          <cell r="O17">
            <v>3294</v>
          </cell>
          <cell r="P17">
            <v>3222</v>
          </cell>
          <cell r="Q17">
            <v>3241</v>
          </cell>
          <cell r="R17">
            <v>3246</v>
          </cell>
          <cell r="S17">
            <v>3256</v>
          </cell>
          <cell r="T17">
            <v>3264</v>
          </cell>
          <cell r="U17">
            <v>3228</v>
          </cell>
          <cell r="V17">
            <v>3237</v>
          </cell>
          <cell r="W17">
            <v>3289</v>
          </cell>
          <cell r="X17">
            <v>2468</v>
          </cell>
          <cell r="Y17">
            <v>3285</v>
          </cell>
          <cell r="Z17">
            <v>3298</v>
          </cell>
          <cell r="AA17">
            <v>3325</v>
          </cell>
          <cell r="AB17">
            <v>3330</v>
          </cell>
          <cell r="AC17">
            <v>3305</v>
          </cell>
          <cell r="AD17">
            <v>3238</v>
          </cell>
          <cell r="AE17">
            <v>3229</v>
          </cell>
          <cell r="AF17">
            <v>3206</v>
          </cell>
          <cell r="AG17">
            <v>3085</v>
          </cell>
          <cell r="AH17">
            <v>3135</v>
          </cell>
          <cell r="AI17">
            <v>3255</v>
          </cell>
          <cell r="AJ17">
            <v>100863</v>
          </cell>
          <cell r="AK17">
            <v>3253.6451612903224</v>
          </cell>
        </row>
        <row r="18">
          <cell r="B18" t="str">
            <v>YPC</v>
          </cell>
          <cell r="C18" t="str">
            <v>YAPACANI</v>
          </cell>
          <cell r="D18" t="str">
            <v>E</v>
          </cell>
          <cell r="E18">
            <v>200</v>
          </cell>
          <cell r="F18">
            <v>202</v>
          </cell>
          <cell r="G18">
            <v>198</v>
          </cell>
          <cell r="H18">
            <v>197</v>
          </cell>
          <cell r="I18">
            <v>199</v>
          </cell>
          <cell r="J18">
            <v>198</v>
          </cell>
          <cell r="K18">
            <v>200</v>
          </cell>
          <cell r="L18">
            <v>206</v>
          </cell>
          <cell r="M18">
            <v>197</v>
          </cell>
          <cell r="N18">
            <v>199</v>
          </cell>
          <cell r="O18">
            <v>201</v>
          </cell>
          <cell r="P18">
            <v>194</v>
          </cell>
          <cell r="Q18">
            <v>191</v>
          </cell>
          <cell r="R18">
            <v>153</v>
          </cell>
          <cell r="S18">
            <v>208</v>
          </cell>
          <cell r="T18">
            <v>207</v>
          </cell>
          <cell r="U18">
            <v>202</v>
          </cell>
          <cell r="V18">
            <v>200</v>
          </cell>
          <cell r="W18">
            <v>204</v>
          </cell>
          <cell r="X18">
            <v>199</v>
          </cell>
          <cell r="Y18">
            <v>195</v>
          </cell>
          <cell r="Z18">
            <v>199</v>
          </cell>
          <cell r="AA18">
            <v>198</v>
          </cell>
          <cell r="AB18">
            <v>198</v>
          </cell>
          <cell r="AC18">
            <v>196</v>
          </cell>
          <cell r="AD18">
            <v>194</v>
          </cell>
          <cell r="AE18">
            <v>194</v>
          </cell>
          <cell r="AF18">
            <v>182</v>
          </cell>
          <cell r="AG18">
            <v>178</v>
          </cell>
          <cell r="AH18">
            <v>183</v>
          </cell>
          <cell r="AI18">
            <v>192</v>
          </cell>
          <cell r="AJ18">
            <v>6064</v>
          </cell>
          <cell r="AK18">
            <v>195.61290322580646</v>
          </cell>
        </row>
        <row r="19">
          <cell r="B19" t="str">
            <v>TOTAL   NUEVO</v>
          </cell>
          <cell r="E19">
            <v>1856</v>
          </cell>
          <cell r="F19">
            <v>1890</v>
          </cell>
          <cell r="G19">
            <v>1879</v>
          </cell>
          <cell r="H19">
            <v>1906</v>
          </cell>
          <cell r="I19">
            <v>1894</v>
          </cell>
          <cell r="J19">
            <v>1888</v>
          </cell>
          <cell r="K19">
            <v>1908</v>
          </cell>
          <cell r="L19">
            <v>1909</v>
          </cell>
          <cell r="M19">
            <v>1915</v>
          </cell>
          <cell r="N19">
            <v>1914</v>
          </cell>
          <cell r="O19">
            <v>1887</v>
          </cell>
          <cell r="P19">
            <v>1879</v>
          </cell>
          <cell r="Q19">
            <v>1876</v>
          </cell>
          <cell r="R19">
            <v>1881</v>
          </cell>
          <cell r="S19">
            <v>1761</v>
          </cell>
          <cell r="T19">
            <v>1847</v>
          </cell>
          <cell r="U19">
            <v>1865</v>
          </cell>
          <cell r="V19">
            <v>1875</v>
          </cell>
          <cell r="W19">
            <v>1883</v>
          </cell>
          <cell r="X19">
            <v>2436</v>
          </cell>
          <cell r="Y19">
            <v>2000</v>
          </cell>
          <cell r="Z19">
            <v>2079</v>
          </cell>
          <cell r="AA19">
            <v>1942</v>
          </cell>
          <cell r="AB19">
            <v>1861</v>
          </cell>
          <cell r="AC19">
            <v>1856</v>
          </cell>
          <cell r="AD19">
            <v>1876</v>
          </cell>
          <cell r="AE19">
            <v>1867</v>
          </cell>
          <cell r="AF19">
            <v>1796</v>
          </cell>
          <cell r="AG19">
            <v>1840</v>
          </cell>
          <cell r="AH19">
            <v>1818</v>
          </cell>
          <cell r="AI19">
            <v>1830</v>
          </cell>
          <cell r="AJ19">
            <v>58914</v>
          </cell>
          <cell r="AK19">
            <v>1900.4516129032259</v>
          </cell>
        </row>
        <row r="20">
          <cell r="B20" t="str">
            <v>TOTAL   EXISTENTE</v>
          </cell>
          <cell r="E20">
            <v>5900</v>
          </cell>
          <cell r="F20">
            <v>5887</v>
          </cell>
          <cell r="G20">
            <v>5908</v>
          </cell>
          <cell r="H20">
            <v>5812</v>
          </cell>
          <cell r="I20">
            <v>5795</v>
          </cell>
          <cell r="J20">
            <v>5758</v>
          </cell>
          <cell r="K20">
            <v>5630</v>
          </cell>
          <cell r="L20">
            <v>5762</v>
          </cell>
          <cell r="M20">
            <v>5710</v>
          </cell>
          <cell r="N20">
            <v>5726</v>
          </cell>
          <cell r="O20">
            <v>5769</v>
          </cell>
          <cell r="P20">
            <v>5696</v>
          </cell>
          <cell r="Q20">
            <v>5714</v>
          </cell>
          <cell r="R20">
            <v>5649</v>
          </cell>
          <cell r="S20">
            <v>5759</v>
          </cell>
          <cell r="T20">
            <v>5716</v>
          </cell>
          <cell r="U20">
            <v>5704</v>
          </cell>
          <cell r="V20">
            <v>5629</v>
          </cell>
          <cell r="W20">
            <v>5738</v>
          </cell>
          <cell r="X20">
            <v>4875</v>
          </cell>
          <cell r="Y20">
            <v>5790</v>
          </cell>
          <cell r="Z20">
            <v>5915</v>
          </cell>
          <cell r="AA20">
            <v>5967</v>
          </cell>
          <cell r="AB20">
            <v>5760</v>
          </cell>
          <cell r="AC20">
            <v>5748</v>
          </cell>
          <cell r="AD20">
            <v>5660</v>
          </cell>
          <cell r="AE20">
            <v>5477</v>
          </cell>
          <cell r="AF20">
            <v>5615</v>
          </cell>
          <cell r="AG20">
            <v>5524</v>
          </cell>
          <cell r="AH20">
            <v>5516</v>
          </cell>
          <cell r="AI20">
            <v>5679</v>
          </cell>
          <cell r="AJ20">
            <v>176788</v>
          </cell>
          <cell r="AK20">
            <v>5702.8387096774195</v>
          </cell>
        </row>
        <row r="21">
          <cell r="B21" t="str">
            <v>TOTAL GENERAL</v>
          </cell>
          <cell r="E21">
            <v>7756</v>
          </cell>
          <cell r="F21">
            <v>7777</v>
          </cell>
          <cell r="G21">
            <v>7787</v>
          </cell>
          <cell r="H21">
            <v>7718</v>
          </cell>
          <cell r="I21">
            <v>7689</v>
          </cell>
          <cell r="J21">
            <v>7646</v>
          </cell>
          <cell r="K21">
            <v>7538</v>
          </cell>
          <cell r="L21">
            <v>7671</v>
          </cell>
          <cell r="M21">
            <v>7625</v>
          </cell>
          <cell r="N21">
            <v>7640</v>
          </cell>
          <cell r="O21">
            <v>7656</v>
          </cell>
          <cell r="P21">
            <v>7575</v>
          </cell>
          <cell r="Q21">
            <v>7590</v>
          </cell>
          <cell r="R21">
            <v>7530</v>
          </cell>
          <cell r="S21">
            <v>7520</v>
          </cell>
          <cell r="T21">
            <v>7563</v>
          </cell>
          <cell r="U21">
            <v>7569</v>
          </cell>
          <cell r="V21">
            <v>7504</v>
          </cell>
          <cell r="W21">
            <v>7621</v>
          </cell>
          <cell r="X21">
            <v>7311</v>
          </cell>
          <cell r="Y21">
            <v>7790</v>
          </cell>
          <cell r="Z21">
            <v>7994</v>
          </cell>
          <cell r="AA21">
            <v>7909</v>
          </cell>
          <cell r="AB21">
            <v>7621</v>
          </cell>
          <cell r="AC21">
            <v>7604</v>
          </cell>
          <cell r="AD21">
            <v>7536</v>
          </cell>
          <cell r="AE21">
            <v>7344</v>
          </cell>
          <cell r="AF21">
            <v>7411</v>
          </cell>
          <cell r="AG21">
            <v>7364</v>
          </cell>
          <cell r="AH21">
            <v>7334</v>
          </cell>
          <cell r="AI21">
            <v>7509</v>
          </cell>
          <cell r="AJ21">
            <v>235702</v>
          </cell>
          <cell r="AK21">
            <v>7603.2903225806449</v>
          </cell>
        </row>
        <row r="22">
          <cell r="B22" t="str">
            <v>GASOLINA  (BBLS)</v>
          </cell>
        </row>
        <row r="23">
          <cell r="B23" t="str">
            <v>RGD</v>
          </cell>
          <cell r="C23" t="str">
            <v>RIO GRANDE</v>
          </cell>
          <cell r="D23" t="str">
            <v>E</v>
          </cell>
          <cell r="E23">
            <v>271</v>
          </cell>
          <cell r="F23">
            <v>331</v>
          </cell>
          <cell r="G23">
            <v>315</v>
          </cell>
          <cell r="H23">
            <v>269</v>
          </cell>
          <cell r="I23">
            <v>249</v>
          </cell>
          <cell r="J23">
            <v>257</v>
          </cell>
          <cell r="K23">
            <v>327</v>
          </cell>
          <cell r="L23">
            <v>273</v>
          </cell>
          <cell r="M23">
            <v>273</v>
          </cell>
          <cell r="N23">
            <v>294</v>
          </cell>
          <cell r="O23">
            <v>277</v>
          </cell>
          <cell r="P23">
            <v>291</v>
          </cell>
          <cell r="Q23">
            <v>295</v>
          </cell>
          <cell r="R23">
            <v>301</v>
          </cell>
          <cell r="S23">
            <v>285</v>
          </cell>
          <cell r="T23">
            <v>289</v>
          </cell>
          <cell r="U23">
            <v>274</v>
          </cell>
          <cell r="V23">
            <v>291</v>
          </cell>
          <cell r="W23">
            <v>285</v>
          </cell>
          <cell r="X23">
            <v>269</v>
          </cell>
          <cell r="Y23">
            <v>276</v>
          </cell>
          <cell r="Z23">
            <v>302</v>
          </cell>
          <cell r="AA23">
            <v>318</v>
          </cell>
          <cell r="AB23">
            <v>301</v>
          </cell>
          <cell r="AC23">
            <v>303</v>
          </cell>
          <cell r="AD23">
            <v>285</v>
          </cell>
          <cell r="AE23">
            <v>302</v>
          </cell>
          <cell r="AF23">
            <v>306</v>
          </cell>
          <cell r="AG23">
            <v>309</v>
          </cell>
          <cell r="AH23">
            <v>281</v>
          </cell>
          <cell r="AI23">
            <v>307</v>
          </cell>
          <cell r="AJ23">
            <v>9006</v>
          </cell>
          <cell r="AK23">
            <v>290.51612903225805</v>
          </cell>
        </row>
        <row r="24">
          <cell r="B24" t="str">
            <v>RGD</v>
          </cell>
          <cell r="C24" t="str">
            <v>PLANTA</v>
          </cell>
          <cell r="D24" t="str">
            <v>E</v>
          </cell>
          <cell r="E24">
            <v>820</v>
          </cell>
          <cell r="F24">
            <v>1003</v>
          </cell>
          <cell r="G24">
            <v>956</v>
          </cell>
          <cell r="H24">
            <v>813</v>
          </cell>
          <cell r="I24">
            <v>756</v>
          </cell>
          <cell r="J24">
            <v>780</v>
          </cell>
          <cell r="K24">
            <v>990</v>
          </cell>
          <cell r="L24">
            <v>827</v>
          </cell>
          <cell r="M24">
            <v>845</v>
          </cell>
          <cell r="N24">
            <v>891</v>
          </cell>
          <cell r="O24">
            <v>931</v>
          </cell>
          <cell r="P24">
            <v>882</v>
          </cell>
          <cell r="Q24">
            <v>895</v>
          </cell>
          <cell r="R24">
            <v>913</v>
          </cell>
          <cell r="S24">
            <v>864</v>
          </cell>
          <cell r="T24">
            <v>875</v>
          </cell>
          <cell r="U24">
            <v>831</v>
          </cell>
          <cell r="V24">
            <v>881</v>
          </cell>
          <cell r="W24">
            <v>863</v>
          </cell>
          <cell r="X24">
            <v>770</v>
          </cell>
          <cell r="Y24">
            <v>838</v>
          </cell>
          <cell r="Z24">
            <v>916</v>
          </cell>
          <cell r="AA24">
            <v>964</v>
          </cell>
          <cell r="AB24">
            <v>911</v>
          </cell>
          <cell r="AC24">
            <v>917</v>
          </cell>
          <cell r="AD24">
            <v>863</v>
          </cell>
          <cell r="AE24">
            <v>914</v>
          </cell>
          <cell r="AF24">
            <v>927</v>
          </cell>
          <cell r="AG24">
            <v>936</v>
          </cell>
          <cell r="AH24">
            <v>852</v>
          </cell>
          <cell r="AI24">
            <v>930</v>
          </cell>
          <cell r="AJ24">
            <v>27354</v>
          </cell>
          <cell r="AK24">
            <v>882.38709677419354</v>
          </cell>
        </row>
        <row r="25">
          <cell r="B25" t="str">
            <v>SIR</v>
          </cell>
          <cell r="C25" t="str">
            <v>SIRARI</v>
          </cell>
          <cell r="D25" t="str">
            <v>E</v>
          </cell>
          <cell r="E25">
            <v>122</v>
          </cell>
          <cell r="F25">
            <v>122</v>
          </cell>
          <cell r="G25">
            <v>120</v>
          </cell>
          <cell r="H25">
            <v>114</v>
          </cell>
          <cell r="I25">
            <v>115</v>
          </cell>
          <cell r="J25">
            <v>115</v>
          </cell>
          <cell r="K25">
            <v>118</v>
          </cell>
          <cell r="L25">
            <v>120</v>
          </cell>
          <cell r="M25">
            <v>118</v>
          </cell>
          <cell r="N25">
            <v>120</v>
          </cell>
          <cell r="O25">
            <v>122</v>
          </cell>
          <cell r="P25">
            <v>115</v>
          </cell>
          <cell r="Q25">
            <v>110</v>
          </cell>
          <cell r="R25">
            <v>116</v>
          </cell>
          <cell r="S25">
            <v>118</v>
          </cell>
          <cell r="T25">
            <v>122</v>
          </cell>
          <cell r="U25">
            <v>125</v>
          </cell>
          <cell r="V25">
            <v>123</v>
          </cell>
          <cell r="W25">
            <v>125</v>
          </cell>
          <cell r="X25">
            <v>125</v>
          </cell>
          <cell r="Y25">
            <v>124</v>
          </cell>
          <cell r="Z25">
            <v>125</v>
          </cell>
          <cell r="AA25">
            <v>120</v>
          </cell>
          <cell r="AB25">
            <v>118</v>
          </cell>
          <cell r="AC25">
            <v>115</v>
          </cell>
          <cell r="AD25">
            <v>115</v>
          </cell>
          <cell r="AE25">
            <v>50</v>
          </cell>
          <cell r="AF25">
            <v>115</v>
          </cell>
          <cell r="AG25">
            <v>118</v>
          </cell>
          <cell r="AH25">
            <v>110</v>
          </cell>
          <cell r="AI25">
            <v>120</v>
          </cell>
          <cell r="AJ25">
            <v>3615</v>
          </cell>
          <cell r="AK25">
            <v>116.61290322580645</v>
          </cell>
        </row>
        <row r="26">
          <cell r="B26" t="str">
            <v>VBR</v>
          </cell>
          <cell r="C26" t="str">
            <v>VIBORA</v>
          </cell>
          <cell r="D26" t="str">
            <v>E</v>
          </cell>
          <cell r="E26">
            <v>72</v>
          </cell>
          <cell r="F26">
            <v>86</v>
          </cell>
          <cell r="G26">
            <v>88</v>
          </cell>
          <cell r="H26">
            <v>89</v>
          </cell>
          <cell r="I26">
            <v>89</v>
          </cell>
          <cell r="J26">
            <v>70</v>
          </cell>
          <cell r="K26">
            <v>76</v>
          </cell>
          <cell r="L26">
            <v>74</v>
          </cell>
          <cell r="M26">
            <v>72</v>
          </cell>
          <cell r="N26">
            <v>73</v>
          </cell>
          <cell r="O26">
            <v>63</v>
          </cell>
          <cell r="P26">
            <v>72</v>
          </cell>
          <cell r="Q26">
            <v>73</v>
          </cell>
          <cell r="R26">
            <v>74</v>
          </cell>
          <cell r="S26">
            <v>73</v>
          </cell>
          <cell r="T26">
            <v>78</v>
          </cell>
          <cell r="U26">
            <v>80</v>
          </cell>
          <cell r="V26">
            <v>81</v>
          </cell>
          <cell r="W26">
            <v>80</v>
          </cell>
          <cell r="X26">
            <v>0</v>
          </cell>
          <cell r="Y26">
            <v>78</v>
          </cell>
          <cell r="Z26">
            <v>80</v>
          </cell>
          <cell r="AA26">
            <v>70</v>
          </cell>
          <cell r="AB26">
            <v>78</v>
          </cell>
          <cell r="AC26">
            <v>76</v>
          </cell>
          <cell r="AD26">
            <v>78</v>
          </cell>
          <cell r="AE26">
            <v>90</v>
          </cell>
          <cell r="AF26">
            <v>205</v>
          </cell>
          <cell r="AG26">
            <v>185</v>
          </cell>
          <cell r="AH26">
            <v>126</v>
          </cell>
          <cell r="AI26">
            <v>150</v>
          </cell>
          <cell r="AJ26">
            <v>2679</v>
          </cell>
          <cell r="AK26">
            <v>86.41935483870968</v>
          </cell>
        </row>
        <row r="27">
          <cell r="B27" t="str">
            <v>TOTAL   EXISTENTE</v>
          </cell>
          <cell r="E27">
            <v>465</v>
          </cell>
          <cell r="F27">
            <v>539</v>
          </cell>
          <cell r="G27">
            <v>523</v>
          </cell>
          <cell r="H27">
            <v>472</v>
          </cell>
          <cell r="I27">
            <v>453</v>
          </cell>
          <cell r="J27">
            <v>442</v>
          </cell>
          <cell r="K27">
            <v>521</v>
          </cell>
          <cell r="L27">
            <v>467</v>
          </cell>
          <cell r="M27">
            <v>463</v>
          </cell>
          <cell r="N27">
            <v>487</v>
          </cell>
          <cell r="O27">
            <v>462</v>
          </cell>
          <cell r="P27">
            <v>478</v>
          </cell>
          <cell r="Q27">
            <v>478</v>
          </cell>
          <cell r="R27">
            <v>491</v>
          </cell>
          <cell r="S27">
            <v>476</v>
          </cell>
          <cell r="T27">
            <v>489</v>
          </cell>
          <cell r="U27">
            <v>479</v>
          </cell>
          <cell r="V27">
            <v>495</v>
          </cell>
          <cell r="W27">
            <v>490</v>
          </cell>
          <cell r="X27">
            <v>394</v>
          </cell>
          <cell r="Y27">
            <v>478</v>
          </cell>
          <cell r="Z27">
            <v>507</v>
          </cell>
          <cell r="AA27">
            <v>508</v>
          </cell>
          <cell r="AB27">
            <v>497</v>
          </cell>
          <cell r="AC27">
            <v>494</v>
          </cell>
          <cell r="AD27">
            <v>478</v>
          </cell>
          <cell r="AE27">
            <v>442</v>
          </cell>
          <cell r="AF27">
            <v>626</v>
          </cell>
          <cell r="AG27">
            <v>612</v>
          </cell>
          <cell r="AH27">
            <v>517</v>
          </cell>
          <cell r="AI27">
            <v>577</v>
          </cell>
          <cell r="AJ27">
            <v>15300</v>
          </cell>
          <cell r="AK27">
            <v>493.54838709677421</v>
          </cell>
        </row>
        <row r="29">
          <cell r="B29" t="str">
            <v>G.L.P.  (MC)</v>
          </cell>
        </row>
        <row r="30">
          <cell r="B30" t="str">
            <v>RGD</v>
          </cell>
          <cell r="C30" t="str">
            <v>RIO GRANDE</v>
          </cell>
          <cell r="D30" t="str">
            <v>E</v>
          </cell>
          <cell r="E30">
            <v>158.9</v>
          </cell>
          <cell r="F30">
            <v>175.7</v>
          </cell>
          <cell r="G30">
            <v>173.5</v>
          </cell>
          <cell r="H30">
            <v>164.6</v>
          </cell>
          <cell r="I30">
            <v>142.1</v>
          </cell>
          <cell r="J30">
            <v>163</v>
          </cell>
          <cell r="K30">
            <v>168.5</v>
          </cell>
          <cell r="L30">
            <v>156.6</v>
          </cell>
          <cell r="M30">
            <v>176</v>
          </cell>
          <cell r="N30">
            <v>163</v>
          </cell>
          <cell r="O30">
            <v>167.7</v>
          </cell>
          <cell r="P30">
            <v>158.80000000000001</v>
          </cell>
          <cell r="Q30">
            <v>157.30000000000001</v>
          </cell>
          <cell r="R30">
            <v>165.8</v>
          </cell>
          <cell r="S30">
            <v>133.6</v>
          </cell>
          <cell r="T30">
            <v>138.4</v>
          </cell>
          <cell r="U30">
            <v>139.80000000000001</v>
          </cell>
          <cell r="V30">
            <v>151.80000000000001</v>
          </cell>
          <cell r="W30">
            <v>135.30000000000001</v>
          </cell>
          <cell r="X30">
            <v>122.6</v>
          </cell>
          <cell r="Y30">
            <v>132.9</v>
          </cell>
          <cell r="Z30">
            <v>135.6</v>
          </cell>
          <cell r="AA30">
            <v>150.69999999999999</v>
          </cell>
          <cell r="AB30">
            <v>144.80000000000001</v>
          </cell>
          <cell r="AC30">
            <v>145</v>
          </cell>
          <cell r="AD30">
            <v>138.69999999999999</v>
          </cell>
          <cell r="AE30">
            <v>147.4</v>
          </cell>
          <cell r="AF30">
            <v>145.69999999999999</v>
          </cell>
          <cell r="AG30">
            <v>143.80000000000001</v>
          </cell>
          <cell r="AH30">
            <v>142.19999999999999</v>
          </cell>
          <cell r="AI30">
            <v>149.69999999999999</v>
          </cell>
          <cell r="AJ30">
            <v>4689.5</v>
          </cell>
          <cell r="AK30">
            <v>151.2741935483871</v>
          </cell>
        </row>
        <row r="31">
          <cell r="B31" t="str">
            <v>RGD</v>
          </cell>
          <cell r="C31" t="str">
            <v>PLANTA</v>
          </cell>
          <cell r="D31" t="str">
            <v>E</v>
          </cell>
          <cell r="E31">
            <v>481.38499999999999</v>
          </cell>
          <cell r="F31">
            <v>532.29700000000003</v>
          </cell>
          <cell r="G31">
            <v>525.81399999999996</v>
          </cell>
          <cell r="H31">
            <v>498.82</v>
          </cell>
          <cell r="I31">
            <v>430.52300000000002</v>
          </cell>
          <cell r="J31">
            <v>493.96199999999999</v>
          </cell>
          <cell r="K31">
            <v>510.73</v>
          </cell>
          <cell r="L31">
            <v>474.46199999999999</v>
          </cell>
          <cell r="M31">
            <v>533.38800000000003</v>
          </cell>
          <cell r="N31">
            <v>493.93700000000001</v>
          </cell>
          <cell r="O31">
            <v>508.25900000000001</v>
          </cell>
          <cell r="P31">
            <v>481.197</v>
          </cell>
          <cell r="Q31">
            <v>476.71100000000001</v>
          </cell>
          <cell r="R31">
            <v>502.46899999999999</v>
          </cell>
          <cell r="S31">
            <v>404.82299999999998</v>
          </cell>
          <cell r="T31">
            <v>419.47699999999998</v>
          </cell>
          <cell r="U31">
            <v>423.77199999999999</v>
          </cell>
          <cell r="V31">
            <v>459.94099999999997</v>
          </cell>
          <cell r="W31">
            <v>410.01400000000001</v>
          </cell>
          <cell r="X31">
            <v>351.12900000000002</v>
          </cell>
          <cell r="Y31">
            <v>402.79</v>
          </cell>
          <cell r="Z31">
            <v>410.79899999999998</v>
          </cell>
          <cell r="AA31">
            <v>456.51799999999997</v>
          </cell>
          <cell r="AB31">
            <v>438.72899999999998</v>
          </cell>
          <cell r="AC31">
            <v>439.44600000000003</v>
          </cell>
          <cell r="AD31">
            <v>420.166</v>
          </cell>
          <cell r="AE31">
            <v>446.70600000000002</v>
          </cell>
          <cell r="AF31">
            <v>441.59800000000001</v>
          </cell>
          <cell r="AG31">
            <v>435.69200000000001</v>
          </cell>
          <cell r="AH31">
            <v>430.98700000000002</v>
          </cell>
          <cell r="AI31">
            <v>453.76499999999999</v>
          </cell>
          <cell r="AJ31">
            <v>14190.306000000002</v>
          </cell>
          <cell r="AK31">
            <v>457.75180645161299</v>
          </cell>
        </row>
        <row r="32">
          <cell r="B32" t="str">
            <v>PETROLEO / CONDENSADO  ENTREGADO  (BBLS)</v>
          </cell>
        </row>
        <row r="33">
          <cell r="B33" t="str">
            <v>DIAS</v>
          </cell>
          <cell r="E33">
            <v>1</v>
          </cell>
          <cell r="F33">
            <v>2</v>
          </cell>
          <cell r="G33">
            <v>3</v>
          </cell>
          <cell r="H33">
            <v>4</v>
          </cell>
          <cell r="I33">
            <v>5</v>
          </cell>
          <cell r="J33">
            <v>6</v>
          </cell>
          <cell r="K33">
            <v>7</v>
          </cell>
          <cell r="L33">
            <v>8</v>
          </cell>
          <cell r="M33">
            <v>9</v>
          </cell>
          <cell r="N33">
            <v>10</v>
          </cell>
          <cell r="O33">
            <v>11</v>
          </cell>
          <cell r="P33">
            <v>12</v>
          </cell>
          <cell r="Q33">
            <v>13</v>
          </cell>
          <cell r="R33">
            <v>14</v>
          </cell>
          <cell r="S33">
            <v>15</v>
          </cell>
          <cell r="T33">
            <v>16</v>
          </cell>
          <cell r="U33">
            <v>17</v>
          </cell>
          <cell r="V33">
            <v>18</v>
          </cell>
          <cell r="W33">
            <v>19</v>
          </cell>
          <cell r="X33">
            <v>20</v>
          </cell>
          <cell r="Y33">
            <v>21</v>
          </cell>
          <cell r="Z33">
            <v>22</v>
          </cell>
          <cell r="AA33">
            <v>23</v>
          </cell>
          <cell r="AB33">
            <v>24</v>
          </cell>
          <cell r="AC33">
            <v>25</v>
          </cell>
          <cell r="AD33">
            <v>26</v>
          </cell>
          <cell r="AE33">
            <v>27</v>
          </cell>
          <cell r="AF33">
            <v>28</v>
          </cell>
          <cell r="AG33">
            <v>29</v>
          </cell>
          <cell r="AH33">
            <v>30</v>
          </cell>
          <cell r="AI33">
            <v>31</v>
          </cell>
          <cell r="AJ33" t="str">
            <v>TOTAL</v>
          </cell>
          <cell r="AK33" t="str">
            <v>PROM.</v>
          </cell>
        </row>
        <row r="34">
          <cell r="B34" t="str">
            <v>ARN</v>
          </cell>
          <cell r="C34" t="str">
            <v>ARROYO NEGRO</v>
          </cell>
          <cell r="D34" t="str">
            <v>N</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547</v>
          </cell>
          <cell r="Y34">
            <v>56</v>
          </cell>
          <cell r="Z34">
            <v>188</v>
          </cell>
          <cell r="AA34">
            <v>58</v>
          </cell>
          <cell r="AB34">
            <v>0</v>
          </cell>
          <cell r="AC34">
            <v>0</v>
          </cell>
          <cell r="AD34">
            <v>0</v>
          </cell>
          <cell r="AE34">
            <v>0</v>
          </cell>
          <cell r="AF34">
            <v>0</v>
          </cell>
          <cell r="AG34">
            <v>0</v>
          </cell>
          <cell r="AH34">
            <v>0</v>
          </cell>
          <cell r="AI34">
            <v>0</v>
          </cell>
          <cell r="AJ34">
            <v>849</v>
          </cell>
          <cell r="AK34">
            <v>27.387096774193548</v>
          </cell>
        </row>
        <row r="35">
          <cell r="B35" t="str">
            <v>CAM</v>
          </cell>
          <cell r="C35" t="str">
            <v>CAMIRI</v>
          </cell>
          <cell r="D35" t="str">
            <v>N</v>
          </cell>
          <cell r="E35">
            <v>0</v>
          </cell>
          <cell r="F35">
            <v>0</v>
          </cell>
          <cell r="G35">
            <v>0</v>
          </cell>
          <cell r="H35">
            <v>0</v>
          </cell>
          <cell r="I35">
            <v>20</v>
          </cell>
          <cell r="J35">
            <v>20</v>
          </cell>
          <cell r="K35">
            <v>589</v>
          </cell>
          <cell r="L35">
            <v>0</v>
          </cell>
          <cell r="M35">
            <v>743</v>
          </cell>
          <cell r="N35">
            <v>0</v>
          </cell>
          <cell r="O35">
            <v>709</v>
          </cell>
          <cell r="P35">
            <v>0</v>
          </cell>
          <cell r="Q35">
            <v>0</v>
          </cell>
          <cell r="R35">
            <v>720</v>
          </cell>
          <cell r="S35">
            <v>0</v>
          </cell>
          <cell r="T35">
            <v>0</v>
          </cell>
          <cell r="U35">
            <v>0</v>
          </cell>
          <cell r="V35">
            <v>0</v>
          </cell>
          <cell r="W35">
            <v>0</v>
          </cell>
          <cell r="X35">
            <v>0</v>
          </cell>
          <cell r="Y35">
            <v>962</v>
          </cell>
          <cell r="Z35">
            <v>0</v>
          </cell>
          <cell r="AA35">
            <v>940</v>
          </cell>
          <cell r="AB35">
            <v>742</v>
          </cell>
          <cell r="AC35">
            <v>0</v>
          </cell>
          <cell r="AD35">
            <v>772</v>
          </cell>
          <cell r="AE35">
            <v>0</v>
          </cell>
          <cell r="AF35">
            <v>3</v>
          </cell>
          <cell r="AG35">
            <v>0</v>
          </cell>
          <cell r="AH35">
            <v>952</v>
          </cell>
          <cell r="AI35">
            <v>0</v>
          </cell>
          <cell r="AJ35">
            <v>7172</v>
          </cell>
          <cell r="AK35">
            <v>231.35483870967741</v>
          </cell>
        </row>
        <row r="36">
          <cell r="B36" t="str">
            <v>CCB</v>
          </cell>
          <cell r="C36" t="str">
            <v>CASCABEL</v>
          </cell>
          <cell r="D36" t="str">
            <v>N</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row>
        <row r="37">
          <cell r="B37" t="str">
            <v>CBR</v>
          </cell>
          <cell r="C37" t="str">
            <v>COBRA</v>
          </cell>
          <cell r="D37" t="str">
            <v>N</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row>
        <row r="38">
          <cell r="B38" t="str">
            <v>GRY</v>
          </cell>
          <cell r="C38" t="str">
            <v>GUAIRUY</v>
          </cell>
          <cell r="D38" t="str">
            <v>N</v>
          </cell>
          <cell r="E38">
            <v>0</v>
          </cell>
          <cell r="F38">
            <v>0</v>
          </cell>
          <cell r="G38">
            <v>0</v>
          </cell>
          <cell r="H38">
            <v>0</v>
          </cell>
          <cell r="I38">
            <v>0</v>
          </cell>
          <cell r="J38">
            <v>0</v>
          </cell>
          <cell r="K38">
            <v>0</v>
          </cell>
          <cell r="L38">
            <v>0</v>
          </cell>
          <cell r="M38">
            <v>0</v>
          </cell>
          <cell r="N38">
            <v>0</v>
          </cell>
          <cell r="O38">
            <v>0</v>
          </cell>
          <cell r="P38">
            <v>0</v>
          </cell>
          <cell r="Q38">
            <v>776</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832</v>
          </cell>
          <cell r="AG38">
            <v>0</v>
          </cell>
          <cell r="AH38">
            <v>0</v>
          </cell>
          <cell r="AI38">
            <v>0</v>
          </cell>
          <cell r="AJ38">
            <v>1608</v>
          </cell>
          <cell r="AK38">
            <v>51.87096774193548</v>
          </cell>
        </row>
        <row r="39">
          <cell r="B39" t="str">
            <v>LPÑ</v>
          </cell>
          <cell r="C39" t="str">
            <v>LA PEÑA</v>
          </cell>
          <cell r="D39" t="str">
            <v>N</v>
          </cell>
          <cell r="E39">
            <v>553</v>
          </cell>
          <cell r="F39">
            <v>405</v>
          </cell>
          <cell r="G39">
            <v>525</v>
          </cell>
          <cell r="H39">
            <v>409</v>
          </cell>
          <cell r="I39">
            <v>1398</v>
          </cell>
          <cell r="J39">
            <v>357</v>
          </cell>
          <cell r="K39">
            <v>364</v>
          </cell>
          <cell r="L39">
            <v>339</v>
          </cell>
          <cell r="M39">
            <v>498</v>
          </cell>
          <cell r="N39">
            <v>545</v>
          </cell>
          <cell r="O39">
            <v>1389</v>
          </cell>
          <cell r="P39">
            <v>448</v>
          </cell>
          <cell r="Q39">
            <v>557</v>
          </cell>
          <cell r="R39">
            <v>494</v>
          </cell>
          <cell r="S39">
            <v>1310</v>
          </cell>
          <cell r="T39">
            <v>622</v>
          </cell>
          <cell r="U39">
            <v>428</v>
          </cell>
          <cell r="V39">
            <v>556</v>
          </cell>
          <cell r="W39">
            <v>530</v>
          </cell>
          <cell r="X39">
            <v>654</v>
          </cell>
          <cell r="Y39">
            <v>389</v>
          </cell>
          <cell r="Z39">
            <v>514</v>
          </cell>
          <cell r="AA39">
            <v>611</v>
          </cell>
          <cell r="AB39">
            <v>636</v>
          </cell>
          <cell r="AC39">
            <v>547</v>
          </cell>
          <cell r="AD39">
            <v>675</v>
          </cell>
          <cell r="AE39">
            <v>572</v>
          </cell>
          <cell r="AF39">
            <v>711</v>
          </cell>
          <cell r="AG39">
            <v>580</v>
          </cell>
          <cell r="AH39">
            <v>1244</v>
          </cell>
          <cell r="AI39">
            <v>509</v>
          </cell>
          <cell r="AJ39">
            <v>19369</v>
          </cell>
          <cell r="AK39">
            <v>624.80645161290317</v>
          </cell>
        </row>
        <row r="40">
          <cell r="B40" t="str">
            <v>PTJ</v>
          </cell>
          <cell r="C40" t="str">
            <v xml:space="preserve">PATUJU </v>
          </cell>
          <cell r="D40" t="str">
            <v>N</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1048</v>
          </cell>
          <cell r="T40">
            <v>0</v>
          </cell>
          <cell r="U40">
            <v>0</v>
          </cell>
          <cell r="V40">
            <v>0</v>
          </cell>
          <cell r="W40">
            <v>0</v>
          </cell>
          <cell r="X40">
            <v>0</v>
          </cell>
          <cell r="Y40">
            <v>0</v>
          </cell>
          <cell r="Z40">
            <v>570</v>
          </cell>
          <cell r="AA40">
            <v>0</v>
          </cell>
          <cell r="AB40">
            <v>0</v>
          </cell>
          <cell r="AC40">
            <v>0</v>
          </cell>
          <cell r="AD40">
            <v>0</v>
          </cell>
          <cell r="AE40">
            <v>0</v>
          </cell>
          <cell r="AF40">
            <v>0</v>
          </cell>
          <cell r="AG40">
            <v>0</v>
          </cell>
          <cell r="AH40">
            <v>200</v>
          </cell>
          <cell r="AI40">
            <v>353</v>
          </cell>
          <cell r="AJ40">
            <v>2171</v>
          </cell>
          <cell r="AK40">
            <v>70.032258064516128</v>
          </cell>
        </row>
        <row r="41">
          <cell r="B41" t="str">
            <v>RGD</v>
          </cell>
          <cell r="C41" t="str">
            <v>RIO GRANDE</v>
          </cell>
          <cell r="D41" t="str">
            <v>E</v>
          </cell>
          <cell r="E41">
            <v>1405</v>
          </cell>
          <cell r="F41">
            <v>1439</v>
          </cell>
          <cell r="G41">
            <v>1447</v>
          </cell>
          <cell r="H41">
            <v>1351</v>
          </cell>
          <cell r="I41">
            <v>1325</v>
          </cell>
          <cell r="J41">
            <v>1302</v>
          </cell>
          <cell r="K41">
            <v>1298</v>
          </cell>
          <cell r="L41">
            <v>1345</v>
          </cell>
          <cell r="M41">
            <v>1313</v>
          </cell>
          <cell r="N41">
            <v>1341</v>
          </cell>
          <cell r="O41">
            <v>1363</v>
          </cell>
          <cell r="P41">
            <v>1385</v>
          </cell>
          <cell r="Q41">
            <v>1365</v>
          </cell>
          <cell r="R41">
            <v>1321</v>
          </cell>
          <cell r="S41">
            <v>1306</v>
          </cell>
          <cell r="T41">
            <v>1314</v>
          </cell>
          <cell r="U41">
            <v>1333</v>
          </cell>
          <cell r="V41">
            <v>1271</v>
          </cell>
          <cell r="W41">
            <v>1307</v>
          </cell>
          <cell r="X41">
            <v>1242</v>
          </cell>
          <cell r="Y41">
            <v>1356</v>
          </cell>
          <cell r="Z41">
            <v>1491</v>
          </cell>
          <cell r="AA41">
            <v>1544</v>
          </cell>
          <cell r="AB41">
            <v>1317</v>
          </cell>
          <cell r="AC41">
            <v>1335</v>
          </cell>
          <cell r="AD41">
            <v>1306</v>
          </cell>
          <cell r="AE41">
            <v>1316</v>
          </cell>
          <cell r="AF41">
            <v>1371</v>
          </cell>
          <cell r="AG41">
            <v>1369</v>
          </cell>
          <cell r="AH41">
            <v>1291</v>
          </cell>
          <cell r="AI41">
            <v>1335</v>
          </cell>
          <cell r="AJ41">
            <v>41804</v>
          </cell>
          <cell r="AK41">
            <v>1348.516129032258</v>
          </cell>
        </row>
        <row r="42">
          <cell r="B42" t="str">
            <v>SIR</v>
          </cell>
          <cell r="C42" t="str">
            <v>SIRARI</v>
          </cell>
          <cell r="D42" t="str">
            <v>E</v>
          </cell>
          <cell r="E42">
            <v>1334</v>
          </cell>
          <cell r="F42">
            <v>1330</v>
          </cell>
          <cell r="G42">
            <v>1295</v>
          </cell>
          <cell r="H42">
            <v>1297</v>
          </cell>
          <cell r="I42">
            <v>1160</v>
          </cell>
          <cell r="J42">
            <v>1600</v>
          </cell>
          <cell r="K42">
            <v>1270</v>
          </cell>
          <cell r="L42">
            <v>1330</v>
          </cell>
          <cell r="M42">
            <v>1331</v>
          </cell>
          <cell r="N42">
            <v>1326</v>
          </cell>
          <cell r="O42">
            <v>1323</v>
          </cell>
          <cell r="P42">
            <v>1280</v>
          </cell>
          <cell r="Q42">
            <v>1275</v>
          </cell>
          <cell r="R42">
            <v>1232</v>
          </cell>
          <cell r="S42">
            <v>1215</v>
          </cell>
          <cell r="T42">
            <v>1393</v>
          </cell>
          <cell r="U42">
            <v>1393</v>
          </cell>
          <cell r="V42">
            <v>1311</v>
          </cell>
          <cell r="W42">
            <v>1352</v>
          </cell>
          <cell r="X42">
            <v>1362</v>
          </cell>
          <cell r="Y42">
            <v>1359</v>
          </cell>
          <cell r="Z42">
            <v>1335</v>
          </cell>
          <cell r="AA42">
            <v>1340</v>
          </cell>
          <cell r="AB42">
            <v>1350</v>
          </cell>
          <cell r="AC42">
            <v>1318</v>
          </cell>
          <cell r="AD42">
            <v>1308</v>
          </cell>
          <cell r="AE42">
            <v>1239</v>
          </cell>
          <cell r="AF42">
            <v>1132</v>
          </cell>
          <cell r="AG42">
            <v>1296</v>
          </cell>
          <cell r="AH42">
            <v>0</v>
          </cell>
          <cell r="AI42">
            <v>2493</v>
          </cell>
          <cell r="AJ42">
            <v>40579</v>
          </cell>
          <cell r="AK42">
            <v>1309</v>
          </cell>
        </row>
        <row r="43">
          <cell r="B43" t="str">
            <v>TDY</v>
          </cell>
          <cell r="C43" t="str">
            <v>TUNDY</v>
          </cell>
          <cell r="D43" t="str">
            <v>N</v>
          </cell>
          <cell r="E43">
            <v>823</v>
          </cell>
          <cell r="F43">
            <v>924</v>
          </cell>
          <cell r="G43">
            <v>922</v>
          </cell>
          <cell r="H43">
            <v>1005</v>
          </cell>
          <cell r="I43">
            <v>822</v>
          </cell>
          <cell r="J43">
            <v>947</v>
          </cell>
          <cell r="K43">
            <v>954</v>
          </cell>
          <cell r="L43">
            <v>891</v>
          </cell>
          <cell r="M43">
            <v>875</v>
          </cell>
          <cell r="N43">
            <v>786</v>
          </cell>
          <cell r="O43">
            <v>977</v>
          </cell>
          <cell r="P43">
            <v>914</v>
          </cell>
          <cell r="Q43">
            <v>853</v>
          </cell>
          <cell r="R43">
            <v>884</v>
          </cell>
          <cell r="S43">
            <v>840</v>
          </cell>
          <cell r="T43">
            <v>815</v>
          </cell>
          <cell r="U43">
            <v>886</v>
          </cell>
          <cell r="V43">
            <v>858</v>
          </cell>
          <cell r="W43">
            <v>893</v>
          </cell>
          <cell r="X43">
            <v>834</v>
          </cell>
          <cell r="Y43">
            <v>959</v>
          </cell>
          <cell r="Z43">
            <v>910</v>
          </cell>
          <cell r="AA43">
            <v>848</v>
          </cell>
          <cell r="AB43">
            <v>865</v>
          </cell>
          <cell r="AC43">
            <v>847</v>
          </cell>
          <cell r="AD43">
            <v>755</v>
          </cell>
          <cell r="AE43">
            <v>884</v>
          </cell>
          <cell r="AF43">
            <v>725</v>
          </cell>
          <cell r="AG43">
            <v>834</v>
          </cell>
          <cell r="AH43">
            <v>803</v>
          </cell>
          <cell r="AI43">
            <v>844</v>
          </cell>
          <cell r="AJ43">
            <v>26977</v>
          </cell>
          <cell r="AK43">
            <v>870.22580645161293</v>
          </cell>
        </row>
        <row r="44">
          <cell r="B44" t="str">
            <v>VBR</v>
          </cell>
          <cell r="C44" t="str">
            <v>VIBORA</v>
          </cell>
          <cell r="D44" t="str">
            <v>E</v>
          </cell>
          <cell r="E44">
            <v>3444</v>
          </cell>
          <cell r="F44">
            <v>3345</v>
          </cell>
          <cell r="G44">
            <v>3524</v>
          </cell>
          <cell r="H44">
            <v>3446</v>
          </cell>
          <cell r="I44">
            <v>3304</v>
          </cell>
          <cell r="J44">
            <v>3344</v>
          </cell>
          <cell r="K44">
            <v>3163</v>
          </cell>
          <cell r="L44">
            <v>4134</v>
          </cell>
          <cell r="M44">
            <v>3133</v>
          </cell>
          <cell r="N44">
            <v>3311</v>
          </cell>
          <cell r="O44">
            <v>3234</v>
          </cell>
          <cell r="P44">
            <v>3212</v>
          </cell>
          <cell r="Q44">
            <v>3194</v>
          </cell>
          <cell r="R44">
            <v>3250</v>
          </cell>
          <cell r="S44">
            <v>3255</v>
          </cell>
          <cell r="T44">
            <v>3262</v>
          </cell>
          <cell r="U44">
            <v>3412</v>
          </cell>
          <cell r="V44">
            <v>3189</v>
          </cell>
          <cell r="W44">
            <v>3161</v>
          </cell>
          <cell r="X44">
            <v>2635</v>
          </cell>
          <cell r="Y44">
            <v>3521</v>
          </cell>
          <cell r="Z44">
            <v>3352</v>
          </cell>
          <cell r="AA44">
            <v>3279</v>
          </cell>
          <cell r="AB44">
            <v>3029</v>
          </cell>
          <cell r="AC44">
            <v>4300</v>
          </cell>
          <cell r="AD44">
            <v>3438</v>
          </cell>
          <cell r="AE44">
            <v>3103</v>
          </cell>
          <cell r="AF44">
            <v>3107</v>
          </cell>
          <cell r="AG44">
            <v>3203</v>
          </cell>
          <cell r="AH44">
            <v>3636</v>
          </cell>
          <cell r="AI44">
            <v>4180</v>
          </cell>
          <cell r="AJ44">
            <v>104100</v>
          </cell>
          <cell r="AK44">
            <v>3358.0645161290322</v>
          </cell>
        </row>
        <row r="45">
          <cell r="B45" t="str">
            <v>YPC</v>
          </cell>
          <cell r="C45" t="str">
            <v>YAPACANI</v>
          </cell>
          <cell r="D45" t="str">
            <v>E</v>
          </cell>
          <cell r="E45">
            <v>0</v>
          </cell>
          <cell r="F45">
            <v>0</v>
          </cell>
          <cell r="G45">
            <v>0</v>
          </cell>
          <cell r="H45">
            <v>0</v>
          </cell>
          <cell r="I45">
            <v>0</v>
          </cell>
          <cell r="J45">
            <v>0</v>
          </cell>
          <cell r="K45">
            <v>1523</v>
          </cell>
          <cell r="L45">
            <v>0</v>
          </cell>
          <cell r="M45">
            <v>0</v>
          </cell>
          <cell r="N45">
            <v>0</v>
          </cell>
          <cell r="O45">
            <v>0</v>
          </cell>
          <cell r="P45">
            <v>0</v>
          </cell>
          <cell r="Q45">
            <v>0</v>
          </cell>
          <cell r="R45">
            <v>0</v>
          </cell>
          <cell r="S45">
            <v>1118</v>
          </cell>
          <cell r="T45">
            <v>0</v>
          </cell>
          <cell r="U45">
            <v>0</v>
          </cell>
          <cell r="V45">
            <v>0</v>
          </cell>
          <cell r="W45">
            <v>0</v>
          </cell>
          <cell r="X45">
            <v>0</v>
          </cell>
          <cell r="Y45">
            <v>0</v>
          </cell>
          <cell r="Z45">
            <v>1522</v>
          </cell>
          <cell r="AA45">
            <v>0</v>
          </cell>
          <cell r="AB45">
            <v>0</v>
          </cell>
          <cell r="AC45">
            <v>0</v>
          </cell>
          <cell r="AD45">
            <v>0</v>
          </cell>
          <cell r="AE45">
            <v>0</v>
          </cell>
          <cell r="AF45">
            <v>0</v>
          </cell>
          <cell r="AG45">
            <v>0</v>
          </cell>
          <cell r="AH45">
            <v>721</v>
          </cell>
          <cell r="AI45">
            <v>485</v>
          </cell>
          <cell r="AJ45">
            <v>5369</v>
          </cell>
          <cell r="AK45">
            <v>173.19354838709677</v>
          </cell>
        </row>
        <row r="46">
          <cell r="B46" t="str">
            <v>TOTAL   NUEVO</v>
          </cell>
          <cell r="E46">
            <v>1376</v>
          </cell>
          <cell r="F46">
            <v>1329</v>
          </cell>
          <cell r="G46">
            <v>1447</v>
          </cell>
          <cell r="H46">
            <v>1414</v>
          </cell>
          <cell r="I46">
            <v>2240</v>
          </cell>
          <cell r="J46">
            <v>1324</v>
          </cell>
          <cell r="K46">
            <v>1907</v>
          </cell>
          <cell r="L46">
            <v>1230</v>
          </cell>
          <cell r="M46">
            <v>2116</v>
          </cell>
          <cell r="N46">
            <v>1331</v>
          </cell>
          <cell r="O46">
            <v>3075</v>
          </cell>
          <cell r="P46">
            <v>1362</v>
          </cell>
          <cell r="Q46">
            <v>2186</v>
          </cell>
          <cell r="R46">
            <v>2098</v>
          </cell>
          <cell r="S46">
            <v>3198</v>
          </cell>
          <cell r="T46">
            <v>1437</v>
          </cell>
          <cell r="U46">
            <v>1314</v>
          </cell>
          <cell r="V46">
            <v>1414</v>
          </cell>
          <cell r="W46">
            <v>1423</v>
          </cell>
          <cell r="X46">
            <v>2035</v>
          </cell>
          <cell r="Y46">
            <v>2366</v>
          </cell>
          <cell r="Z46">
            <v>2182</v>
          </cell>
          <cell r="AA46">
            <v>2457</v>
          </cell>
          <cell r="AB46">
            <v>2243</v>
          </cell>
          <cell r="AC46">
            <v>1394</v>
          </cell>
          <cell r="AD46">
            <v>2202</v>
          </cell>
          <cell r="AE46">
            <v>1456</v>
          </cell>
          <cell r="AF46">
            <v>2271</v>
          </cell>
          <cell r="AG46">
            <v>1414</v>
          </cell>
          <cell r="AH46">
            <v>3199</v>
          </cell>
          <cell r="AI46">
            <v>1706</v>
          </cell>
          <cell r="AJ46">
            <v>58146</v>
          </cell>
          <cell r="AK46">
            <v>1875.6774193548388</v>
          </cell>
        </row>
        <row r="47">
          <cell r="B47" t="str">
            <v>TOTAL   EXISTENTE</v>
          </cell>
          <cell r="E47">
            <v>6183</v>
          </cell>
          <cell r="F47">
            <v>6114</v>
          </cell>
          <cell r="G47">
            <v>6266</v>
          </cell>
          <cell r="H47">
            <v>6094</v>
          </cell>
          <cell r="I47">
            <v>5789</v>
          </cell>
          <cell r="J47">
            <v>6246</v>
          </cell>
          <cell r="K47">
            <v>7254</v>
          </cell>
          <cell r="L47">
            <v>6809</v>
          </cell>
          <cell r="M47">
            <v>5777</v>
          </cell>
          <cell r="N47">
            <v>5978</v>
          </cell>
          <cell r="O47">
            <v>5920</v>
          </cell>
          <cell r="P47">
            <v>5877</v>
          </cell>
          <cell r="Q47">
            <v>5834</v>
          </cell>
          <cell r="R47">
            <v>5803</v>
          </cell>
          <cell r="S47">
            <v>6894</v>
          </cell>
          <cell r="T47">
            <v>5969</v>
          </cell>
          <cell r="U47">
            <v>6138</v>
          </cell>
          <cell r="V47">
            <v>5771</v>
          </cell>
          <cell r="W47">
            <v>5820</v>
          </cell>
          <cell r="X47">
            <v>5239</v>
          </cell>
          <cell r="Y47">
            <v>6236</v>
          </cell>
          <cell r="Z47">
            <v>7700</v>
          </cell>
          <cell r="AA47">
            <v>6163</v>
          </cell>
          <cell r="AB47">
            <v>5696</v>
          </cell>
          <cell r="AC47">
            <v>6953</v>
          </cell>
          <cell r="AD47">
            <v>6052</v>
          </cell>
          <cell r="AE47">
            <v>5658</v>
          </cell>
          <cell r="AF47">
            <v>5610</v>
          </cell>
          <cell r="AG47">
            <v>5868</v>
          </cell>
          <cell r="AH47">
            <v>5648</v>
          </cell>
          <cell r="AI47">
            <v>8493</v>
          </cell>
          <cell r="AJ47">
            <v>191852</v>
          </cell>
          <cell r="AK47">
            <v>6188.7741935483873</v>
          </cell>
        </row>
        <row r="48">
          <cell r="B48" t="str">
            <v>TOTAL GENERAL</v>
          </cell>
          <cell r="E48">
            <v>7559</v>
          </cell>
          <cell r="F48">
            <v>7443</v>
          </cell>
          <cell r="G48">
            <v>7713</v>
          </cell>
          <cell r="H48">
            <v>7508</v>
          </cell>
          <cell r="I48">
            <v>8029</v>
          </cell>
          <cell r="J48">
            <v>7570</v>
          </cell>
          <cell r="K48">
            <v>9161</v>
          </cell>
          <cell r="L48">
            <v>8039</v>
          </cell>
          <cell r="M48">
            <v>7893</v>
          </cell>
          <cell r="N48">
            <v>7309</v>
          </cell>
          <cell r="O48">
            <v>8995</v>
          </cell>
          <cell r="P48">
            <v>7239</v>
          </cell>
          <cell r="Q48">
            <v>8020</v>
          </cell>
          <cell r="R48">
            <v>7901</v>
          </cell>
          <cell r="S48">
            <v>10092</v>
          </cell>
          <cell r="T48">
            <v>7406</v>
          </cell>
          <cell r="U48">
            <v>7452</v>
          </cell>
          <cell r="V48">
            <v>7185</v>
          </cell>
          <cell r="W48">
            <v>7243</v>
          </cell>
          <cell r="X48">
            <v>7274</v>
          </cell>
          <cell r="Y48">
            <v>8602</v>
          </cell>
          <cell r="Z48">
            <v>9882</v>
          </cell>
          <cell r="AA48">
            <v>8620</v>
          </cell>
          <cell r="AB48">
            <v>7939</v>
          </cell>
          <cell r="AC48">
            <v>8347</v>
          </cell>
          <cell r="AD48">
            <v>8254</v>
          </cell>
          <cell r="AE48">
            <v>7114</v>
          </cell>
          <cell r="AF48">
            <v>7881</v>
          </cell>
          <cell r="AG48">
            <v>7282</v>
          </cell>
          <cell r="AH48">
            <v>8847</v>
          </cell>
          <cell r="AI48">
            <v>10199</v>
          </cell>
          <cell r="AJ48">
            <v>249998</v>
          </cell>
          <cell r="AK48">
            <v>8064.4516129032254</v>
          </cell>
        </row>
        <row r="49">
          <cell r="B49" t="str">
            <v>AGUA  (BBLS)</v>
          </cell>
        </row>
        <row r="50">
          <cell r="B50" t="str">
            <v>BQN</v>
          </cell>
          <cell r="C50" t="str">
            <v>BOQUERON</v>
          </cell>
          <cell r="D50" t="str">
            <v>N</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row>
        <row r="51">
          <cell r="B51" t="str">
            <v>CAM</v>
          </cell>
          <cell r="C51" t="str">
            <v>CAMIRI</v>
          </cell>
          <cell r="D51" t="str">
            <v>N</v>
          </cell>
          <cell r="E51">
            <v>15</v>
          </cell>
          <cell r="F51">
            <v>14</v>
          </cell>
          <cell r="G51">
            <v>16</v>
          </cell>
          <cell r="H51">
            <v>15</v>
          </cell>
          <cell r="I51">
            <v>20</v>
          </cell>
          <cell r="J51">
            <v>16</v>
          </cell>
          <cell r="K51">
            <v>17</v>
          </cell>
          <cell r="L51">
            <v>17</v>
          </cell>
          <cell r="M51">
            <v>19</v>
          </cell>
          <cell r="N51">
            <v>15</v>
          </cell>
          <cell r="O51">
            <v>15</v>
          </cell>
          <cell r="P51">
            <v>14</v>
          </cell>
          <cell r="Q51">
            <v>14</v>
          </cell>
          <cell r="R51">
            <v>15</v>
          </cell>
          <cell r="S51">
            <v>15</v>
          </cell>
          <cell r="T51">
            <v>16</v>
          </cell>
          <cell r="U51">
            <v>16</v>
          </cell>
          <cell r="V51">
            <v>16</v>
          </cell>
          <cell r="W51">
            <v>16</v>
          </cell>
          <cell r="X51">
            <v>21</v>
          </cell>
          <cell r="Y51">
            <v>15</v>
          </cell>
          <cell r="Z51">
            <v>16</v>
          </cell>
          <cell r="AA51">
            <v>17</v>
          </cell>
          <cell r="AB51">
            <v>12</v>
          </cell>
          <cell r="AC51">
            <v>15</v>
          </cell>
          <cell r="AD51">
            <v>15</v>
          </cell>
          <cell r="AE51">
            <v>13</v>
          </cell>
          <cell r="AF51">
            <v>12</v>
          </cell>
          <cell r="AG51">
            <v>12</v>
          </cell>
          <cell r="AH51">
            <v>15</v>
          </cell>
          <cell r="AI51">
            <v>13</v>
          </cell>
          <cell r="AJ51">
            <v>477</v>
          </cell>
          <cell r="AK51">
            <v>15.387096774193548</v>
          </cell>
        </row>
        <row r="52">
          <cell r="B52" t="str">
            <v>CCB</v>
          </cell>
          <cell r="C52" t="str">
            <v>CASCABEL</v>
          </cell>
          <cell r="D52" t="str">
            <v>N</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row>
        <row r="53">
          <cell r="B53" t="str">
            <v>CBR</v>
          </cell>
          <cell r="C53" t="str">
            <v>COBRA</v>
          </cell>
          <cell r="D53" t="str">
            <v>N</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row>
        <row r="54">
          <cell r="B54" t="str">
            <v>GRY</v>
          </cell>
          <cell r="C54" t="str">
            <v>GUAIRUY</v>
          </cell>
          <cell r="D54" t="str">
            <v>N</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row>
        <row r="55">
          <cell r="B55" t="str">
            <v>LPÑ</v>
          </cell>
          <cell r="C55" t="str">
            <v>LA PEÑA</v>
          </cell>
          <cell r="D55" t="str">
            <v>N</v>
          </cell>
          <cell r="E55">
            <v>789</v>
          </cell>
          <cell r="F55">
            <v>988</v>
          </cell>
          <cell r="G55">
            <v>920</v>
          </cell>
          <cell r="H55">
            <v>1494</v>
          </cell>
          <cell r="I55">
            <v>940</v>
          </cell>
          <cell r="J55">
            <v>1138</v>
          </cell>
          <cell r="K55">
            <v>1110</v>
          </cell>
          <cell r="L55">
            <v>1130</v>
          </cell>
          <cell r="M55">
            <v>1092</v>
          </cell>
          <cell r="N55">
            <v>1000</v>
          </cell>
          <cell r="O55">
            <v>990</v>
          </cell>
          <cell r="P55">
            <v>999</v>
          </cell>
          <cell r="Q55">
            <v>984</v>
          </cell>
          <cell r="R55">
            <v>1002</v>
          </cell>
          <cell r="S55">
            <v>1009</v>
          </cell>
          <cell r="T55">
            <v>993</v>
          </cell>
          <cell r="U55">
            <v>1005</v>
          </cell>
          <cell r="V55">
            <v>1013</v>
          </cell>
          <cell r="W55">
            <v>1008</v>
          </cell>
          <cell r="X55">
            <v>1037</v>
          </cell>
          <cell r="Y55">
            <v>1023</v>
          </cell>
          <cell r="Z55">
            <v>1025</v>
          </cell>
          <cell r="AA55">
            <v>1042</v>
          </cell>
          <cell r="AB55">
            <v>1038</v>
          </cell>
          <cell r="AC55">
            <v>1049</v>
          </cell>
          <cell r="AD55">
            <v>1034</v>
          </cell>
          <cell r="AE55">
            <v>1025</v>
          </cell>
          <cell r="AF55">
            <v>1003</v>
          </cell>
          <cell r="AG55">
            <v>1024</v>
          </cell>
          <cell r="AH55">
            <v>1109</v>
          </cell>
          <cell r="AI55">
            <v>1468</v>
          </cell>
          <cell r="AJ55">
            <v>32481</v>
          </cell>
          <cell r="AK55">
            <v>1047.7741935483871</v>
          </cell>
        </row>
        <row r="56">
          <cell r="B56" t="str">
            <v>PTJ</v>
          </cell>
          <cell r="C56" t="str">
            <v xml:space="preserve">PATUJU </v>
          </cell>
          <cell r="D56" t="str">
            <v>N</v>
          </cell>
          <cell r="E56">
            <v>3</v>
          </cell>
          <cell r="F56">
            <v>2</v>
          </cell>
          <cell r="G56">
            <v>2</v>
          </cell>
          <cell r="H56">
            <v>3</v>
          </cell>
          <cell r="I56">
            <v>2</v>
          </cell>
          <cell r="J56">
            <v>2</v>
          </cell>
          <cell r="K56">
            <v>2</v>
          </cell>
          <cell r="L56">
            <v>3</v>
          </cell>
          <cell r="M56">
            <v>2</v>
          </cell>
          <cell r="N56">
            <v>3</v>
          </cell>
          <cell r="O56">
            <v>3</v>
          </cell>
          <cell r="P56">
            <v>2</v>
          </cell>
          <cell r="Q56">
            <v>3</v>
          </cell>
          <cell r="R56">
            <v>2</v>
          </cell>
          <cell r="S56">
            <v>2</v>
          </cell>
          <cell r="T56">
            <v>3</v>
          </cell>
          <cell r="U56">
            <v>2</v>
          </cell>
          <cell r="V56">
            <v>2</v>
          </cell>
          <cell r="W56">
            <v>2</v>
          </cell>
          <cell r="X56">
            <v>2</v>
          </cell>
          <cell r="Y56">
            <v>2</v>
          </cell>
          <cell r="Z56">
            <v>3</v>
          </cell>
          <cell r="AA56">
            <v>4</v>
          </cell>
          <cell r="AB56">
            <v>3</v>
          </cell>
          <cell r="AC56">
            <v>2</v>
          </cell>
          <cell r="AD56">
            <v>3</v>
          </cell>
          <cell r="AE56">
            <v>2</v>
          </cell>
          <cell r="AF56">
            <v>3</v>
          </cell>
          <cell r="AG56">
            <v>3</v>
          </cell>
          <cell r="AH56">
            <v>2</v>
          </cell>
          <cell r="AI56">
            <v>3</v>
          </cell>
          <cell r="AJ56">
            <v>77</v>
          </cell>
          <cell r="AK56">
            <v>2.4838709677419355</v>
          </cell>
        </row>
        <row r="57">
          <cell r="B57" t="str">
            <v>RGD</v>
          </cell>
          <cell r="C57" t="str">
            <v>RIO GRANDE</v>
          </cell>
          <cell r="D57" t="str">
            <v>E</v>
          </cell>
          <cell r="E57">
            <v>809</v>
          </cell>
          <cell r="F57">
            <v>805</v>
          </cell>
          <cell r="G57">
            <v>811</v>
          </cell>
          <cell r="H57">
            <v>814</v>
          </cell>
          <cell r="I57">
            <v>793</v>
          </cell>
          <cell r="J57">
            <v>813</v>
          </cell>
          <cell r="K57">
            <v>800</v>
          </cell>
          <cell r="L57">
            <v>802</v>
          </cell>
          <cell r="M57">
            <v>801</v>
          </cell>
          <cell r="N57">
            <v>804</v>
          </cell>
          <cell r="O57">
            <v>800</v>
          </cell>
          <cell r="P57">
            <v>802</v>
          </cell>
          <cell r="Q57">
            <v>804</v>
          </cell>
          <cell r="R57">
            <v>829</v>
          </cell>
          <cell r="S57">
            <v>692</v>
          </cell>
          <cell r="T57">
            <v>653</v>
          </cell>
          <cell r="U57">
            <v>927</v>
          </cell>
          <cell r="V57">
            <v>860</v>
          </cell>
          <cell r="W57">
            <v>901</v>
          </cell>
          <cell r="X57">
            <v>989</v>
          </cell>
          <cell r="Y57">
            <v>905</v>
          </cell>
          <cell r="Z57">
            <v>903</v>
          </cell>
          <cell r="AA57">
            <v>907</v>
          </cell>
          <cell r="AB57">
            <v>908</v>
          </cell>
          <cell r="AC57">
            <v>914</v>
          </cell>
          <cell r="AD57">
            <v>949</v>
          </cell>
          <cell r="AE57">
            <v>944</v>
          </cell>
          <cell r="AF57">
            <v>941</v>
          </cell>
          <cell r="AG57">
            <v>951</v>
          </cell>
          <cell r="AH57">
            <v>936</v>
          </cell>
          <cell r="AI57">
            <v>962</v>
          </cell>
          <cell r="AJ57">
            <v>26529</v>
          </cell>
          <cell r="AK57">
            <v>855.77419354838707</v>
          </cell>
        </row>
        <row r="58">
          <cell r="B58" t="str">
            <v>SIR</v>
          </cell>
          <cell r="C58" t="str">
            <v>SIRARI</v>
          </cell>
          <cell r="D58" t="str">
            <v>E</v>
          </cell>
          <cell r="E58">
            <v>133</v>
          </cell>
          <cell r="F58">
            <v>135</v>
          </cell>
          <cell r="G58">
            <v>136</v>
          </cell>
          <cell r="H58">
            <v>130</v>
          </cell>
          <cell r="I58">
            <v>131</v>
          </cell>
          <cell r="J58">
            <v>133</v>
          </cell>
          <cell r="K58">
            <v>144</v>
          </cell>
          <cell r="L58">
            <v>136</v>
          </cell>
          <cell r="M58">
            <v>138</v>
          </cell>
          <cell r="N58">
            <v>138</v>
          </cell>
          <cell r="O58">
            <v>142</v>
          </cell>
          <cell r="P58">
            <v>140</v>
          </cell>
          <cell r="Q58">
            <v>157</v>
          </cell>
          <cell r="R58">
            <v>152</v>
          </cell>
          <cell r="S58">
            <v>146</v>
          </cell>
          <cell r="T58">
            <v>137</v>
          </cell>
          <cell r="U58">
            <v>147</v>
          </cell>
          <cell r="V58">
            <v>144</v>
          </cell>
          <cell r="W58">
            <v>134</v>
          </cell>
          <cell r="X58">
            <v>143</v>
          </cell>
          <cell r="Y58">
            <v>139</v>
          </cell>
          <cell r="Z58">
            <v>135</v>
          </cell>
          <cell r="AA58">
            <v>146</v>
          </cell>
          <cell r="AB58">
            <v>139</v>
          </cell>
          <cell r="AC58">
            <v>144</v>
          </cell>
          <cell r="AD58">
            <v>135</v>
          </cell>
          <cell r="AE58">
            <v>138</v>
          </cell>
          <cell r="AF58">
            <v>138</v>
          </cell>
          <cell r="AG58">
            <v>136</v>
          </cell>
          <cell r="AH58">
            <v>138</v>
          </cell>
          <cell r="AI58">
            <v>135</v>
          </cell>
          <cell r="AJ58">
            <v>4319</v>
          </cell>
          <cell r="AK58">
            <v>139.32258064516128</v>
          </cell>
        </row>
        <row r="59">
          <cell r="B59" t="str">
            <v>TDY</v>
          </cell>
          <cell r="C59" t="str">
            <v>TUNDY</v>
          </cell>
          <cell r="D59" t="str">
            <v>N</v>
          </cell>
          <cell r="E59">
            <v>1150</v>
          </cell>
          <cell r="F59">
            <v>1200</v>
          </cell>
          <cell r="G59">
            <v>1280</v>
          </cell>
          <cell r="H59">
            <v>1290</v>
          </cell>
          <cell r="I59">
            <v>1338</v>
          </cell>
          <cell r="J59">
            <v>1393</v>
          </cell>
          <cell r="K59">
            <v>1360</v>
          </cell>
          <cell r="L59">
            <v>1350</v>
          </cell>
          <cell r="M59">
            <v>1355</v>
          </cell>
          <cell r="N59">
            <v>1366</v>
          </cell>
          <cell r="O59">
            <v>1374</v>
          </cell>
          <cell r="P59">
            <v>1378</v>
          </cell>
          <cell r="Q59">
            <v>1380</v>
          </cell>
          <cell r="R59">
            <v>1375</v>
          </cell>
          <cell r="S59">
            <v>1250</v>
          </cell>
          <cell r="T59">
            <v>1385</v>
          </cell>
          <cell r="U59">
            <v>1391</v>
          </cell>
          <cell r="V59">
            <v>1394</v>
          </cell>
          <cell r="W59">
            <v>1380</v>
          </cell>
          <cell r="X59">
            <v>1385</v>
          </cell>
          <cell r="Y59">
            <v>1355</v>
          </cell>
          <cell r="Z59">
            <v>1440</v>
          </cell>
          <cell r="AA59">
            <v>1457</v>
          </cell>
          <cell r="AB59">
            <v>1359</v>
          </cell>
          <cell r="AC59">
            <v>1332</v>
          </cell>
          <cell r="AD59">
            <v>1443</v>
          </cell>
          <cell r="AE59">
            <v>1343</v>
          </cell>
          <cell r="AF59">
            <v>1343</v>
          </cell>
          <cell r="AG59">
            <v>1352</v>
          </cell>
          <cell r="AH59">
            <v>1348</v>
          </cell>
          <cell r="AI59">
            <v>1360</v>
          </cell>
          <cell r="AJ59">
            <v>41906</v>
          </cell>
          <cell r="AK59">
            <v>1351.8064516129032</v>
          </cell>
        </row>
        <row r="60">
          <cell r="B60" t="str">
            <v>VBR</v>
          </cell>
          <cell r="C60" t="str">
            <v>VIBORA</v>
          </cell>
          <cell r="D60" t="str">
            <v>E</v>
          </cell>
          <cell r="E60">
            <v>1086</v>
          </cell>
          <cell r="F60">
            <v>1058</v>
          </cell>
          <cell r="G60">
            <v>1091</v>
          </cell>
          <cell r="H60">
            <v>1055</v>
          </cell>
          <cell r="I60">
            <v>1030</v>
          </cell>
          <cell r="J60">
            <v>1072</v>
          </cell>
          <cell r="K60">
            <v>1080</v>
          </cell>
          <cell r="L60">
            <v>1093</v>
          </cell>
          <cell r="M60">
            <v>1075</v>
          </cell>
          <cell r="N60">
            <v>1083</v>
          </cell>
          <cell r="O60">
            <v>1065</v>
          </cell>
          <cell r="P60">
            <v>1089</v>
          </cell>
          <cell r="Q60">
            <v>1095</v>
          </cell>
          <cell r="R60">
            <v>1090</v>
          </cell>
          <cell r="S60">
            <v>1071</v>
          </cell>
          <cell r="T60">
            <v>1076</v>
          </cell>
          <cell r="U60">
            <v>1068</v>
          </cell>
          <cell r="V60">
            <v>1061</v>
          </cell>
          <cell r="W60">
            <v>1077</v>
          </cell>
          <cell r="X60">
            <v>933</v>
          </cell>
          <cell r="Y60">
            <v>1050</v>
          </cell>
          <cell r="Z60">
            <v>1025</v>
          </cell>
          <cell r="AA60">
            <v>1030</v>
          </cell>
          <cell r="AB60">
            <v>1035</v>
          </cell>
          <cell r="AC60">
            <v>1015</v>
          </cell>
          <cell r="AD60">
            <v>1178</v>
          </cell>
          <cell r="AE60">
            <v>1250</v>
          </cell>
          <cell r="AF60">
            <v>1235</v>
          </cell>
          <cell r="AG60">
            <v>1245</v>
          </cell>
          <cell r="AH60">
            <v>1155</v>
          </cell>
          <cell r="AI60">
            <v>1202</v>
          </cell>
          <cell r="AJ60">
            <v>33768</v>
          </cell>
          <cell r="AK60">
            <v>1089.2903225806451</v>
          </cell>
        </row>
        <row r="61">
          <cell r="B61" t="str">
            <v>YPC</v>
          </cell>
          <cell r="C61" t="str">
            <v>YAPACANI</v>
          </cell>
          <cell r="D61" t="str">
            <v>E</v>
          </cell>
          <cell r="E61">
            <v>119</v>
          </cell>
          <cell r="F61">
            <v>122</v>
          </cell>
          <cell r="G61">
            <v>118</v>
          </cell>
          <cell r="H61">
            <v>121</v>
          </cell>
          <cell r="I61">
            <v>119</v>
          </cell>
          <cell r="J61">
            <v>117</v>
          </cell>
          <cell r="K61">
            <v>115</v>
          </cell>
          <cell r="L61">
            <v>119</v>
          </cell>
          <cell r="M61">
            <v>113</v>
          </cell>
          <cell r="N61">
            <v>118</v>
          </cell>
          <cell r="O61">
            <v>116</v>
          </cell>
          <cell r="P61">
            <v>120</v>
          </cell>
          <cell r="Q61">
            <v>118</v>
          </cell>
          <cell r="R61">
            <v>122</v>
          </cell>
          <cell r="S61">
            <v>120</v>
          </cell>
          <cell r="T61">
            <v>119</v>
          </cell>
          <cell r="U61">
            <v>121</v>
          </cell>
          <cell r="V61">
            <v>119</v>
          </cell>
          <cell r="W61">
            <v>120</v>
          </cell>
          <cell r="X61">
            <v>121</v>
          </cell>
          <cell r="Y61">
            <v>120</v>
          </cell>
          <cell r="Z61">
            <v>121</v>
          </cell>
          <cell r="AA61">
            <v>119</v>
          </cell>
          <cell r="AB61">
            <v>119</v>
          </cell>
          <cell r="AC61">
            <v>120</v>
          </cell>
          <cell r="AD61">
            <v>120</v>
          </cell>
          <cell r="AE61">
            <v>121</v>
          </cell>
          <cell r="AF61">
            <v>119</v>
          </cell>
          <cell r="AG61">
            <v>120</v>
          </cell>
          <cell r="AH61">
            <v>120</v>
          </cell>
          <cell r="AI61">
            <v>121</v>
          </cell>
          <cell r="AJ61">
            <v>3697</v>
          </cell>
          <cell r="AK61">
            <v>119.25806451612904</v>
          </cell>
        </row>
        <row r="62">
          <cell r="B62" t="str">
            <v>TOTAL   NUEVO</v>
          </cell>
          <cell r="E62">
            <v>1957</v>
          </cell>
          <cell r="F62">
            <v>2204</v>
          </cell>
          <cell r="G62">
            <v>2218</v>
          </cell>
          <cell r="H62">
            <v>2802</v>
          </cell>
          <cell r="I62">
            <v>2300</v>
          </cell>
          <cell r="J62">
            <v>2549</v>
          </cell>
          <cell r="K62">
            <v>2489</v>
          </cell>
          <cell r="L62">
            <v>2500</v>
          </cell>
          <cell r="M62">
            <v>2468</v>
          </cell>
          <cell r="N62">
            <v>2384</v>
          </cell>
          <cell r="O62">
            <v>2382</v>
          </cell>
          <cell r="P62">
            <v>2393</v>
          </cell>
          <cell r="Q62">
            <v>2381</v>
          </cell>
          <cell r="R62">
            <v>2394</v>
          </cell>
          <cell r="S62">
            <v>2276</v>
          </cell>
          <cell r="T62">
            <v>2397</v>
          </cell>
          <cell r="U62">
            <v>2414</v>
          </cell>
          <cell r="V62">
            <v>2425</v>
          </cell>
          <cell r="W62">
            <v>2406</v>
          </cell>
          <cell r="X62">
            <v>2445</v>
          </cell>
          <cell r="Y62">
            <v>2395</v>
          </cell>
          <cell r="Z62">
            <v>2484</v>
          </cell>
          <cell r="AA62">
            <v>2520</v>
          </cell>
          <cell r="AB62">
            <v>2412</v>
          </cell>
          <cell r="AC62">
            <v>2398</v>
          </cell>
          <cell r="AD62">
            <v>2495</v>
          </cell>
          <cell r="AE62">
            <v>2383</v>
          </cell>
          <cell r="AF62">
            <v>2361</v>
          </cell>
          <cell r="AG62">
            <v>2391</v>
          </cell>
          <cell r="AH62">
            <v>2474</v>
          </cell>
          <cell r="AI62">
            <v>2844</v>
          </cell>
          <cell r="AJ62">
            <v>74941</v>
          </cell>
          <cell r="AK62">
            <v>2417.4516129032259</v>
          </cell>
        </row>
        <row r="63">
          <cell r="B63" t="str">
            <v>TOTAL   EXISTENTE</v>
          </cell>
          <cell r="E63">
            <v>2147</v>
          </cell>
          <cell r="F63">
            <v>2120</v>
          </cell>
          <cell r="G63">
            <v>2156</v>
          </cell>
          <cell r="H63">
            <v>2120</v>
          </cell>
          <cell r="I63">
            <v>2073</v>
          </cell>
          <cell r="J63">
            <v>2135</v>
          </cell>
          <cell r="K63">
            <v>2139</v>
          </cell>
          <cell r="L63">
            <v>2150</v>
          </cell>
          <cell r="M63">
            <v>2127</v>
          </cell>
          <cell r="N63">
            <v>2143</v>
          </cell>
          <cell r="O63">
            <v>2123</v>
          </cell>
          <cell r="P63">
            <v>2151</v>
          </cell>
          <cell r="Q63">
            <v>2174</v>
          </cell>
          <cell r="R63">
            <v>2193</v>
          </cell>
          <cell r="S63">
            <v>2029</v>
          </cell>
          <cell r="T63">
            <v>1985</v>
          </cell>
          <cell r="U63">
            <v>2263</v>
          </cell>
          <cell r="V63">
            <v>2184</v>
          </cell>
          <cell r="W63">
            <v>2232</v>
          </cell>
          <cell r="X63">
            <v>2186</v>
          </cell>
          <cell r="Y63">
            <v>2214</v>
          </cell>
          <cell r="Z63">
            <v>2184</v>
          </cell>
          <cell r="AA63">
            <v>2202</v>
          </cell>
          <cell r="AB63">
            <v>2201</v>
          </cell>
          <cell r="AC63">
            <v>2193</v>
          </cell>
          <cell r="AD63">
            <v>2382</v>
          </cell>
          <cell r="AE63">
            <v>2453</v>
          </cell>
          <cell r="AF63">
            <v>2433</v>
          </cell>
          <cell r="AG63">
            <v>2452</v>
          </cell>
          <cell r="AH63">
            <v>2349</v>
          </cell>
          <cell r="AI63">
            <v>2420</v>
          </cell>
          <cell r="AJ63">
            <v>68313</v>
          </cell>
          <cell r="AK63">
            <v>2203.6451612903224</v>
          </cell>
        </row>
        <row r="64">
          <cell r="B64" t="str">
            <v>TOTAL GENERAL</v>
          </cell>
          <cell r="E64">
            <v>4104</v>
          </cell>
          <cell r="F64">
            <v>4324</v>
          </cell>
          <cell r="G64">
            <v>4374</v>
          </cell>
          <cell r="H64">
            <v>4922</v>
          </cell>
          <cell r="I64">
            <v>4373</v>
          </cell>
          <cell r="J64">
            <v>4684</v>
          </cell>
          <cell r="K64">
            <v>4628</v>
          </cell>
          <cell r="L64">
            <v>4650</v>
          </cell>
          <cell r="M64">
            <v>4595</v>
          </cell>
          <cell r="N64">
            <v>4527</v>
          </cell>
          <cell r="O64">
            <v>4505</v>
          </cell>
          <cell r="P64">
            <v>4544</v>
          </cell>
          <cell r="Q64">
            <v>4555</v>
          </cell>
          <cell r="R64">
            <v>4587</v>
          </cell>
          <cell r="S64">
            <v>4305</v>
          </cell>
          <cell r="T64">
            <v>4382</v>
          </cell>
          <cell r="U64">
            <v>4677</v>
          </cell>
          <cell r="V64">
            <v>4609</v>
          </cell>
          <cell r="W64">
            <v>4638</v>
          </cell>
          <cell r="X64">
            <v>4631</v>
          </cell>
          <cell r="Y64">
            <v>4609</v>
          </cell>
          <cell r="Z64">
            <v>4668</v>
          </cell>
          <cell r="AA64">
            <v>4722</v>
          </cell>
          <cell r="AB64">
            <v>4613</v>
          </cell>
          <cell r="AC64">
            <v>4591</v>
          </cell>
          <cell r="AD64">
            <v>4877</v>
          </cell>
          <cell r="AE64">
            <v>4836</v>
          </cell>
          <cell r="AF64">
            <v>4794</v>
          </cell>
          <cell r="AG64">
            <v>4843</v>
          </cell>
          <cell r="AH64">
            <v>4823</v>
          </cell>
          <cell r="AI64">
            <v>5264</v>
          </cell>
          <cell r="AJ64">
            <v>143254</v>
          </cell>
          <cell r="AK64">
            <v>4621.0967741935483</v>
          </cell>
        </row>
      </sheetData>
      <sheetData sheetId="20" refreshError="1"/>
      <sheetData sheetId="21" refreshError="1">
        <row r="16">
          <cell r="B16" t="str">
            <v>VGR</v>
          </cell>
          <cell r="C16" t="str">
            <v>VUELTA GRANDE</v>
          </cell>
          <cell r="D16" t="str">
            <v>E</v>
          </cell>
          <cell r="E16">
            <v>1199</v>
          </cell>
          <cell r="F16">
            <v>1213</v>
          </cell>
          <cell r="G16">
            <v>1226</v>
          </cell>
          <cell r="H16">
            <v>1217</v>
          </cell>
          <cell r="I16">
            <v>1193</v>
          </cell>
          <cell r="J16">
            <v>1189</v>
          </cell>
          <cell r="K16">
            <v>1175</v>
          </cell>
          <cell r="L16">
            <v>1147</v>
          </cell>
          <cell r="M16">
            <v>1189</v>
          </cell>
          <cell r="N16">
            <v>1174</v>
          </cell>
          <cell r="O16">
            <v>1149</v>
          </cell>
          <cell r="P16">
            <v>1271</v>
          </cell>
          <cell r="Q16">
            <v>1300</v>
          </cell>
          <cell r="R16">
            <v>1354</v>
          </cell>
          <cell r="S16">
            <v>1361</v>
          </cell>
          <cell r="T16">
            <v>1301</v>
          </cell>
          <cell r="U16">
            <v>1296</v>
          </cell>
          <cell r="V16">
            <v>1277</v>
          </cell>
          <cell r="W16">
            <v>1268</v>
          </cell>
          <cell r="X16">
            <v>1257</v>
          </cell>
          <cell r="Y16">
            <v>1244</v>
          </cell>
          <cell r="Z16">
            <v>1260</v>
          </cell>
          <cell r="AA16">
            <v>1253</v>
          </cell>
          <cell r="AB16">
            <v>1253</v>
          </cell>
          <cell r="AC16">
            <v>1268</v>
          </cell>
          <cell r="AD16">
            <v>1253</v>
          </cell>
          <cell r="AE16">
            <v>1237</v>
          </cell>
          <cell r="AF16">
            <v>1233</v>
          </cell>
          <cell r="AG16">
            <v>1241</v>
          </cell>
          <cell r="AH16">
            <v>1273</v>
          </cell>
          <cell r="AI16">
            <v>1261</v>
          </cell>
          <cell r="AJ16">
            <v>38532</v>
          </cell>
          <cell r="AK16">
            <v>1242.9677419354839</v>
          </cell>
        </row>
        <row r="17">
          <cell r="B17" t="str">
            <v>TOTAL   NUEVO</v>
          </cell>
          <cell r="E17">
            <v>3684</v>
          </cell>
          <cell r="F17">
            <v>3687</v>
          </cell>
          <cell r="G17">
            <v>3581</v>
          </cell>
          <cell r="H17">
            <v>3532</v>
          </cell>
          <cell r="I17">
            <v>3623</v>
          </cell>
          <cell r="J17">
            <v>3581</v>
          </cell>
          <cell r="K17">
            <v>3609</v>
          </cell>
          <cell r="L17">
            <v>3614</v>
          </cell>
          <cell r="M17">
            <v>3632</v>
          </cell>
          <cell r="N17">
            <v>3496</v>
          </cell>
          <cell r="O17">
            <v>3571</v>
          </cell>
          <cell r="P17">
            <v>3620</v>
          </cell>
          <cell r="Q17">
            <v>3550</v>
          </cell>
          <cell r="R17">
            <v>3560</v>
          </cell>
          <cell r="S17">
            <v>3438</v>
          </cell>
          <cell r="T17">
            <v>3439</v>
          </cell>
          <cell r="U17">
            <v>3385</v>
          </cell>
          <cell r="V17">
            <v>3420</v>
          </cell>
          <cell r="W17">
            <v>3401</v>
          </cell>
          <cell r="X17">
            <v>3438</v>
          </cell>
          <cell r="Y17">
            <v>3437</v>
          </cell>
          <cell r="Z17">
            <v>3448</v>
          </cell>
          <cell r="AA17">
            <v>3420</v>
          </cell>
          <cell r="AB17">
            <v>3419</v>
          </cell>
          <cell r="AC17">
            <v>3396</v>
          </cell>
          <cell r="AD17">
            <v>3405</v>
          </cell>
          <cell r="AE17">
            <v>3403</v>
          </cell>
          <cell r="AF17">
            <v>3617</v>
          </cell>
          <cell r="AG17">
            <v>3662</v>
          </cell>
          <cell r="AH17">
            <v>3845</v>
          </cell>
          <cell r="AI17">
            <v>4146</v>
          </cell>
          <cell r="AJ17">
            <v>110059</v>
          </cell>
          <cell r="AK17">
            <v>3550.2903225806454</v>
          </cell>
        </row>
        <row r="18">
          <cell r="B18" t="str">
            <v>TOTAL   EXISTENTE</v>
          </cell>
          <cell r="E18">
            <v>3371</v>
          </cell>
          <cell r="F18">
            <v>3377</v>
          </cell>
          <cell r="G18">
            <v>3387</v>
          </cell>
          <cell r="H18">
            <v>3365</v>
          </cell>
          <cell r="I18">
            <v>3339</v>
          </cell>
          <cell r="J18">
            <v>3341</v>
          </cell>
          <cell r="K18">
            <v>3310</v>
          </cell>
          <cell r="L18">
            <v>3282</v>
          </cell>
          <cell r="M18">
            <v>3322</v>
          </cell>
          <cell r="N18">
            <v>3305</v>
          </cell>
          <cell r="O18">
            <v>3274</v>
          </cell>
          <cell r="P18">
            <v>3362</v>
          </cell>
          <cell r="Q18">
            <v>3396</v>
          </cell>
          <cell r="R18">
            <v>3427</v>
          </cell>
          <cell r="S18">
            <v>3437</v>
          </cell>
          <cell r="T18">
            <v>3369</v>
          </cell>
          <cell r="U18">
            <v>3367</v>
          </cell>
          <cell r="V18">
            <v>3368</v>
          </cell>
          <cell r="W18">
            <v>3377</v>
          </cell>
          <cell r="X18">
            <v>3325</v>
          </cell>
          <cell r="Y18">
            <v>3286</v>
          </cell>
          <cell r="Z18">
            <v>3354</v>
          </cell>
          <cell r="AA18">
            <v>3366</v>
          </cell>
          <cell r="AB18">
            <v>3363</v>
          </cell>
          <cell r="AC18">
            <v>3321</v>
          </cell>
          <cell r="AD18">
            <v>3289</v>
          </cell>
          <cell r="AE18">
            <v>3282</v>
          </cell>
          <cell r="AF18">
            <v>3247</v>
          </cell>
          <cell r="AG18">
            <v>3276</v>
          </cell>
          <cell r="AH18">
            <v>3339</v>
          </cell>
          <cell r="AI18">
            <v>3362</v>
          </cell>
          <cell r="AJ18">
            <v>103586</v>
          </cell>
          <cell r="AK18">
            <v>3341.483870967742</v>
          </cell>
        </row>
        <row r="19">
          <cell r="B19" t="str">
            <v>TOTAL GENERAL</v>
          </cell>
          <cell r="E19">
            <v>7055</v>
          </cell>
          <cell r="F19">
            <v>7064</v>
          </cell>
          <cell r="G19">
            <v>6968</v>
          </cell>
          <cell r="H19">
            <v>6897</v>
          </cell>
          <cell r="I19">
            <v>6962</v>
          </cell>
          <cell r="J19">
            <v>6922</v>
          </cell>
          <cell r="K19">
            <v>6919</v>
          </cell>
          <cell r="L19">
            <v>6896</v>
          </cell>
          <cell r="M19">
            <v>6954</v>
          </cell>
          <cell r="N19">
            <v>6801</v>
          </cell>
          <cell r="O19">
            <v>6845</v>
          </cell>
          <cell r="P19">
            <v>6982</v>
          </cell>
          <cell r="Q19">
            <v>6946</v>
          </cell>
          <cell r="R19">
            <v>6987</v>
          </cell>
          <cell r="S19">
            <v>6875</v>
          </cell>
          <cell r="T19">
            <v>6808</v>
          </cell>
          <cell r="U19">
            <v>6752</v>
          </cell>
          <cell r="V19">
            <v>6788</v>
          </cell>
          <cell r="W19">
            <v>6778</v>
          </cell>
          <cell r="X19">
            <v>6763</v>
          </cell>
          <cell r="Y19">
            <v>6723</v>
          </cell>
          <cell r="Z19">
            <v>6802</v>
          </cell>
          <cell r="AA19">
            <v>6786</v>
          </cell>
          <cell r="AB19">
            <v>6782</v>
          </cell>
          <cell r="AC19">
            <v>6717</v>
          </cell>
          <cell r="AD19">
            <v>6694</v>
          </cell>
          <cell r="AE19">
            <v>6685</v>
          </cell>
          <cell r="AF19">
            <v>6864</v>
          </cell>
          <cell r="AG19">
            <v>6938</v>
          </cell>
          <cell r="AH19">
            <v>7184</v>
          </cell>
          <cell r="AI19">
            <v>7508</v>
          </cell>
          <cell r="AJ19">
            <v>213645</v>
          </cell>
          <cell r="AK19">
            <v>6891.7741935483873</v>
          </cell>
        </row>
        <row r="20">
          <cell r="B20" t="str">
            <v>GASOLINA  (BBLS)</v>
          </cell>
        </row>
        <row r="21">
          <cell r="B21" t="str">
            <v>CRC</v>
          </cell>
          <cell r="C21" t="str">
            <v>CARRASCO</v>
          </cell>
          <cell r="D21" t="str">
            <v>E</v>
          </cell>
          <cell r="E21">
            <v>380</v>
          </cell>
          <cell r="F21">
            <v>381</v>
          </cell>
          <cell r="G21">
            <v>386</v>
          </cell>
          <cell r="H21">
            <v>207</v>
          </cell>
          <cell r="I21">
            <v>220</v>
          </cell>
          <cell r="J21">
            <v>373</v>
          </cell>
          <cell r="K21">
            <v>365</v>
          </cell>
          <cell r="L21">
            <v>372</v>
          </cell>
          <cell r="M21">
            <v>370</v>
          </cell>
          <cell r="N21">
            <v>363</v>
          </cell>
          <cell r="O21">
            <v>372</v>
          </cell>
          <cell r="P21">
            <v>374</v>
          </cell>
          <cell r="Q21">
            <v>385</v>
          </cell>
          <cell r="R21">
            <v>376</v>
          </cell>
          <cell r="S21">
            <v>392</v>
          </cell>
          <cell r="T21">
            <v>375</v>
          </cell>
          <cell r="U21">
            <v>374</v>
          </cell>
          <cell r="V21">
            <v>388</v>
          </cell>
          <cell r="W21">
            <v>401</v>
          </cell>
          <cell r="X21">
            <v>391</v>
          </cell>
          <cell r="Y21">
            <v>378</v>
          </cell>
          <cell r="Z21">
            <v>393</v>
          </cell>
          <cell r="AA21">
            <v>394</v>
          </cell>
          <cell r="AB21">
            <v>391</v>
          </cell>
          <cell r="AC21">
            <v>357</v>
          </cell>
          <cell r="AD21">
            <v>332</v>
          </cell>
          <cell r="AE21">
            <v>340</v>
          </cell>
          <cell r="AF21">
            <v>332</v>
          </cell>
          <cell r="AG21">
            <v>328</v>
          </cell>
          <cell r="AH21">
            <v>325</v>
          </cell>
          <cell r="AI21">
            <v>355</v>
          </cell>
          <cell r="AJ21">
            <v>11170</v>
          </cell>
          <cell r="AK21">
            <v>360.32258064516128</v>
          </cell>
        </row>
        <row r="22">
          <cell r="B22" t="str">
            <v>CRC</v>
          </cell>
          <cell r="C22" t="str">
            <v>CARRASCO-4</v>
          </cell>
          <cell r="D22" t="str">
            <v>N</v>
          </cell>
          <cell r="E22">
            <v>6</v>
          </cell>
          <cell r="F22">
            <v>7</v>
          </cell>
          <cell r="G22">
            <v>6</v>
          </cell>
          <cell r="H22">
            <v>1</v>
          </cell>
          <cell r="I22">
            <v>3</v>
          </cell>
          <cell r="J22">
            <v>6</v>
          </cell>
          <cell r="K22">
            <v>6</v>
          </cell>
          <cell r="L22">
            <v>6</v>
          </cell>
          <cell r="M22">
            <v>6</v>
          </cell>
          <cell r="N22">
            <v>6</v>
          </cell>
          <cell r="O22">
            <v>6</v>
          </cell>
          <cell r="P22">
            <v>6</v>
          </cell>
          <cell r="Q22">
            <v>7</v>
          </cell>
          <cell r="R22">
            <v>7</v>
          </cell>
          <cell r="S22">
            <v>7</v>
          </cell>
          <cell r="T22">
            <v>7</v>
          </cell>
          <cell r="U22">
            <v>6</v>
          </cell>
          <cell r="V22">
            <v>7</v>
          </cell>
          <cell r="W22">
            <v>7</v>
          </cell>
          <cell r="X22">
            <v>7</v>
          </cell>
          <cell r="Y22">
            <v>7</v>
          </cell>
          <cell r="Z22">
            <v>7</v>
          </cell>
          <cell r="AA22">
            <v>6</v>
          </cell>
          <cell r="AB22">
            <v>7</v>
          </cell>
          <cell r="AC22">
            <v>6</v>
          </cell>
          <cell r="AD22">
            <v>6</v>
          </cell>
          <cell r="AE22">
            <v>6</v>
          </cell>
          <cell r="AF22">
            <v>6</v>
          </cell>
          <cell r="AG22">
            <v>6</v>
          </cell>
          <cell r="AH22">
            <v>5</v>
          </cell>
          <cell r="AI22">
            <v>6</v>
          </cell>
          <cell r="AJ22">
            <v>188</v>
          </cell>
          <cell r="AK22">
            <v>6.064516129032258</v>
          </cell>
        </row>
        <row r="23">
          <cell r="B23" t="str">
            <v>SNQ</v>
          </cell>
          <cell r="C23" t="str">
            <v>SAN ROQUE</v>
          </cell>
          <cell r="D23" t="str">
            <v>N</v>
          </cell>
          <cell r="E23">
            <v>128</v>
          </cell>
          <cell r="F23">
            <v>118</v>
          </cell>
          <cell r="G23">
            <v>124</v>
          </cell>
          <cell r="H23">
            <v>114</v>
          </cell>
          <cell r="I23">
            <v>123</v>
          </cell>
          <cell r="J23">
            <v>130</v>
          </cell>
          <cell r="K23">
            <v>137</v>
          </cell>
          <cell r="L23">
            <v>139</v>
          </cell>
          <cell r="M23">
            <v>132</v>
          </cell>
          <cell r="N23">
            <v>110</v>
          </cell>
          <cell r="O23">
            <v>118</v>
          </cell>
          <cell r="P23">
            <v>115</v>
          </cell>
          <cell r="Q23">
            <v>120</v>
          </cell>
          <cell r="R23">
            <v>126</v>
          </cell>
          <cell r="S23">
            <v>125</v>
          </cell>
          <cell r="T23">
            <v>125</v>
          </cell>
          <cell r="U23">
            <v>125</v>
          </cell>
          <cell r="V23">
            <v>123</v>
          </cell>
          <cell r="W23">
            <v>121</v>
          </cell>
          <cell r="X23">
            <v>128</v>
          </cell>
          <cell r="Y23">
            <v>132</v>
          </cell>
          <cell r="Z23">
            <v>125</v>
          </cell>
          <cell r="AA23">
            <v>120</v>
          </cell>
          <cell r="AB23">
            <v>123</v>
          </cell>
          <cell r="AC23">
            <v>121</v>
          </cell>
          <cell r="AD23">
            <v>125</v>
          </cell>
          <cell r="AE23">
            <v>126</v>
          </cell>
          <cell r="AF23">
            <v>123</v>
          </cell>
          <cell r="AG23">
            <v>125</v>
          </cell>
          <cell r="AH23">
            <v>133</v>
          </cell>
          <cell r="AI23">
            <v>134</v>
          </cell>
          <cell r="AJ23">
            <v>3868</v>
          </cell>
          <cell r="AK23">
            <v>124.7741935483871</v>
          </cell>
        </row>
        <row r="24">
          <cell r="B24" t="str">
            <v>VGR</v>
          </cell>
          <cell r="C24" t="str">
            <v>VUELTA GRANDE</v>
          </cell>
          <cell r="D24" t="str">
            <v>E</v>
          </cell>
          <cell r="E24">
            <v>795</v>
          </cell>
          <cell r="F24">
            <v>794</v>
          </cell>
          <cell r="G24">
            <v>751</v>
          </cell>
          <cell r="H24">
            <v>758</v>
          </cell>
          <cell r="I24">
            <v>777</v>
          </cell>
          <cell r="J24">
            <v>802</v>
          </cell>
          <cell r="K24">
            <v>830</v>
          </cell>
          <cell r="L24">
            <v>859</v>
          </cell>
          <cell r="M24">
            <v>912</v>
          </cell>
          <cell r="N24">
            <v>906</v>
          </cell>
          <cell r="O24">
            <v>881</v>
          </cell>
          <cell r="P24">
            <v>898</v>
          </cell>
          <cell r="Q24">
            <v>901</v>
          </cell>
          <cell r="R24">
            <v>856</v>
          </cell>
          <cell r="S24">
            <v>800</v>
          </cell>
          <cell r="T24">
            <v>871</v>
          </cell>
          <cell r="U24">
            <v>865</v>
          </cell>
          <cell r="V24">
            <v>856</v>
          </cell>
          <cell r="W24">
            <v>811</v>
          </cell>
          <cell r="X24">
            <v>867</v>
          </cell>
          <cell r="Y24">
            <v>826</v>
          </cell>
          <cell r="Z24">
            <v>862</v>
          </cell>
          <cell r="AA24">
            <v>845</v>
          </cell>
          <cell r="AB24">
            <v>848</v>
          </cell>
          <cell r="AC24">
            <v>853</v>
          </cell>
          <cell r="AD24">
            <v>839</v>
          </cell>
          <cell r="AE24">
            <v>834</v>
          </cell>
          <cell r="AF24">
            <v>840</v>
          </cell>
          <cell r="AG24">
            <v>854</v>
          </cell>
          <cell r="AH24">
            <v>826</v>
          </cell>
          <cell r="AI24">
            <v>847</v>
          </cell>
          <cell r="AJ24">
            <v>26064</v>
          </cell>
          <cell r="AK24">
            <v>840.77419354838707</v>
          </cell>
        </row>
        <row r="25">
          <cell r="B25" t="str">
            <v>TOTAL   NUEVO</v>
          </cell>
          <cell r="E25">
            <v>134</v>
          </cell>
          <cell r="F25">
            <v>125</v>
          </cell>
          <cell r="G25">
            <v>130</v>
          </cell>
          <cell r="H25">
            <v>115</v>
          </cell>
          <cell r="I25">
            <v>126</v>
          </cell>
          <cell r="J25">
            <v>136</v>
          </cell>
          <cell r="K25">
            <v>143</v>
          </cell>
          <cell r="L25">
            <v>145</v>
          </cell>
          <cell r="M25">
            <v>138</v>
          </cell>
          <cell r="N25">
            <v>116</v>
          </cell>
          <cell r="O25">
            <v>124</v>
          </cell>
          <cell r="P25">
            <v>121</v>
          </cell>
          <cell r="Q25">
            <v>127</v>
          </cell>
          <cell r="R25">
            <v>133</v>
          </cell>
          <cell r="S25">
            <v>132</v>
          </cell>
          <cell r="T25">
            <v>132</v>
          </cell>
          <cell r="U25">
            <v>131</v>
          </cell>
          <cell r="V25">
            <v>130</v>
          </cell>
          <cell r="W25">
            <v>128</v>
          </cell>
          <cell r="X25">
            <v>135</v>
          </cell>
          <cell r="Y25">
            <v>139</v>
          </cell>
          <cell r="Z25">
            <v>132</v>
          </cell>
          <cell r="AA25">
            <v>126</v>
          </cell>
          <cell r="AB25">
            <v>130</v>
          </cell>
          <cell r="AC25">
            <v>127</v>
          </cell>
          <cell r="AD25">
            <v>131</v>
          </cell>
          <cell r="AE25">
            <v>132</v>
          </cell>
          <cell r="AF25">
            <v>129</v>
          </cell>
          <cell r="AG25">
            <v>131</v>
          </cell>
          <cell r="AH25">
            <v>138</v>
          </cell>
          <cell r="AI25">
            <v>140</v>
          </cell>
          <cell r="AJ25">
            <v>4056</v>
          </cell>
          <cell r="AK25">
            <v>130.83870967741936</v>
          </cell>
        </row>
        <row r="26">
          <cell r="B26" t="str">
            <v>TOTAL EXISTENTE</v>
          </cell>
          <cell r="E26">
            <v>1175</v>
          </cell>
          <cell r="F26">
            <v>1175</v>
          </cell>
          <cell r="G26">
            <v>1137</v>
          </cell>
          <cell r="H26">
            <v>965</v>
          </cell>
          <cell r="I26">
            <v>997</v>
          </cell>
          <cell r="J26">
            <v>1175</v>
          </cell>
          <cell r="K26">
            <v>1195</v>
          </cell>
          <cell r="L26">
            <v>1231</v>
          </cell>
          <cell r="M26">
            <v>1282</v>
          </cell>
          <cell r="N26">
            <v>1269</v>
          </cell>
          <cell r="O26">
            <v>1253</v>
          </cell>
          <cell r="P26">
            <v>1272</v>
          </cell>
          <cell r="Q26">
            <v>1286</v>
          </cell>
          <cell r="R26">
            <v>1232</v>
          </cell>
          <cell r="S26">
            <v>1192</v>
          </cell>
          <cell r="T26">
            <v>1246</v>
          </cell>
          <cell r="U26">
            <v>1239</v>
          </cell>
          <cell r="V26">
            <v>1244</v>
          </cell>
          <cell r="W26">
            <v>1212</v>
          </cell>
          <cell r="X26">
            <v>1258</v>
          </cell>
          <cell r="Y26">
            <v>1204</v>
          </cell>
          <cell r="Z26">
            <v>1255</v>
          </cell>
          <cell r="AA26">
            <v>1239</v>
          </cell>
          <cell r="AB26">
            <v>1239</v>
          </cell>
          <cell r="AC26">
            <v>1210</v>
          </cell>
          <cell r="AD26">
            <v>1171</v>
          </cell>
          <cell r="AE26">
            <v>1174</v>
          </cell>
          <cell r="AF26">
            <v>1172</v>
          </cell>
          <cell r="AG26">
            <v>1182</v>
          </cell>
          <cell r="AH26">
            <v>1151</v>
          </cell>
          <cell r="AI26">
            <v>1202</v>
          </cell>
          <cell r="AJ26">
            <v>37234</v>
          </cell>
          <cell r="AK26">
            <v>1201.0967741935483</v>
          </cell>
        </row>
        <row r="27">
          <cell r="B27" t="str">
            <v>TOTAL GENERAL</v>
          </cell>
          <cell r="E27">
            <v>1309</v>
          </cell>
          <cell r="F27">
            <v>1300</v>
          </cell>
          <cell r="G27">
            <v>1267</v>
          </cell>
          <cell r="H27">
            <v>1080</v>
          </cell>
          <cell r="I27">
            <v>1123</v>
          </cell>
          <cell r="J27">
            <v>1311</v>
          </cell>
          <cell r="K27">
            <v>1338</v>
          </cell>
          <cell r="L27">
            <v>1376</v>
          </cell>
          <cell r="M27">
            <v>1420</v>
          </cell>
          <cell r="N27">
            <v>1385</v>
          </cell>
          <cell r="O27">
            <v>1377</v>
          </cell>
          <cell r="P27">
            <v>1393</v>
          </cell>
          <cell r="Q27">
            <v>1413</v>
          </cell>
          <cell r="R27">
            <v>1365</v>
          </cell>
          <cell r="S27">
            <v>1324</v>
          </cell>
          <cell r="T27">
            <v>1378</v>
          </cell>
          <cell r="U27">
            <v>1370</v>
          </cell>
          <cell r="V27">
            <v>1374</v>
          </cell>
          <cell r="W27">
            <v>1340</v>
          </cell>
          <cell r="X27">
            <v>1393</v>
          </cell>
          <cell r="Y27">
            <v>1343</v>
          </cell>
          <cell r="Z27">
            <v>1387</v>
          </cell>
          <cell r="AA27">
            <v>1365</v>
          </cell>
          <cell r="AB27">
            <v>1369</v>
          </cell>
          <cell r="AC27">
            <v>1337</v>
          </cell>
          <cell r="AD27">
            <v>1302</v>
          </cell>
          <cell r="AE27">
            <v>1306</v>
          </cell>
          <cell r="AF27">
            <v>1301</v>
          </cell>
          <cell r="AG27">
            <v>1313</v>
          </cell>
          <cell r="AH27">
            <v>1289</v>
          </cell>
          <cell r="AI27">
            <v>1342</v>
          </cell>
          <cell r="AJ27">
            <v>41290</v>
          </cell>
          <cell r="AK27">
            <v>1331.9354838709678</v>
          </cell>
        </row>
        <row r="28">
          <cell r="B28" t="str">
            <v>G.L.P.  (MC)</v>
          </cell>
        </row>
        <row r="29">
          <cell r="B29" t="str">
            <v>CRC</v>
          </cell>
          <cell r="C29" t="str">
            <v>CARRASCO</v>
          </cell>
          <cell r="D29" t="str">
            <v>E</v>
          </cell>
          <cell r="E29">
            <v>195.2</v>
          </cell>
          <cell r="F29">
            <v>191.98</v>
          </cell>
          <cell r="G29">
            <v>193.25</v>
          </cell>
          <cell r="H29">
            <v>105.46</v>
          </cell>
          <cell r="I29">
            <v>127.82</v>
          </cell>
          <cell r="J29">
            <v>179.07</v>
          </cell>
          <cell r="K29">
            <v>186.98</v>
          </cell>
          <cell r="L29">
            <v>188.44</v>
          </cell>
          <cell r="M29">
            <v>187.99</v>
          </cell>
          <cell r="N29">
            <v>183.55</v>
          </cell>
          <cell r="O29">
            <v>189.19</v>
          </cell>
          <cell r="P29">
            <v>191.7</v>
          </cell>
          <cell r="Q29">
            <v>188.44</v>
          </cell>
          <cell r="R29">
            <v>187.9</v>
          </cell>
          <cell r="S29">
            <v>185.84</v>
          </cell>
          <cell r="T29">
            <v>185.77</v>
          </cell>
          <cell r="U29">
            <v>186.23</v>
          </cell>
          <cell r="V29">
            <v>185.51</v>
          </cell>
          <cell r="W29">
            <v>191.39</v>
          </cell>
          <cell r="X29">
            <v>185.42</v>
          </cell>
          <cell r="Y29">
            <v>185.08</v>
          </cell>
          <cell r="Z29">
            <v>191.92</v>
          </cell>
          <cell r="AA29">
            <v>193.93</v>
          </cell>
          <cell r="AB29">
            <v>194.47</v>
          </cell>
          <cell r="AC29">
            <v>185.88</v>
          </cell>
          <cell r="AD29">
            <v>180.25</v>
          </cell>
          <cell r="AE29">
            <v>182.3</v>
          </cell>
          <cell r="AF29">
            <v>184.43</v>
          </cell>
          <cell r="AG29">
            <v>173.01</v>
          </cell>
          <cell r="AH29">
            <v>137.82</v>
          </cell>
          <cell r="AI29">
            <v>121.14</v>
          </cell>
          <cell r="AJ29">
            <v>5547.3600000000015</v>
          </cell>
          <cell r="AK29">
            <v>178.9470967741936</v>
          </cell>
        </row>
        <row r="30">
          <cell r="B30" t="str">
            <v>CRC</v>
          </cell>
          <cell r="C30" t="str">
            <v>CARRASCO-4</v>
          </cell>
          <cell r="D30" t="str">
            <v>N</v>
          </cell>
          <cell r="E30">
            <v>6.82</v>
          </cell>
          <cell r="F30">
            <v>6.83</v>
          </cell>
          <cell r="G30">
            <v>6.75</v>
          </cell>
          <cell r="H30">
            <v>1.51</v>
          </cell>
          <cell r="I30">
            <v>3.06</v>
          </cell>
          <cell r="J30">
            <v>6.4</v>
          </cell>
          <cell r="K30">
            <v>6.69</v>
          </cell>
          <cell r="L30">
            <v>6.76</v>
          </cell>
          <cell r="M30">
            <v>6.66</v>
          </cell>
          <cell r="N30">
            <v>6.59</v>
          </cell>
          <cell r="O30">
            <v>6.59</v>
          </cell>
          <cell r="P30">
            <v>6.7</v>
          </cell>
          <cell r="Q30">
            <v>6.77</v>
          </cell>
          <cell r="R30">
            <v>6.73</v>
          </cell>
          <cell r="S30">
            <v>6.67</v>
          </cell>
          <cell r="T30">
            <v>6.69</v>
          </cell>
          <cell r="U30">
            <v>6.15</v>
          </cell>
          <cell r="V30">
            <v>6.64</v>
          </cell>
          <cell r="W30">
            <v>6.74</v>
          </cell>
          <cell r="X30">
            <v>6.64</v>
          </cell>
          <cell r="Y30">
            <v>6.71</v>
          </cell>
          <cell r="Z30">
            <v>6.69</v>
          </cell>
          <cell r="AA30">
            <v>6.66</v>
          </cell>
          <cell r="AB30">
            <v>6.76</v>
          </cell>
          <cell r="AC30">
            <v>6.65</v>
          </cell>
          <cell r="AD30">
            <v>6.42</v>
          </cell>
          <cell r="AE30">
            <v>6.52</v>
          </cell>
          <cell r="AF30">
            <v>6.57</v>
          </cell>
          <cell r="AG30">
            <v>6.11</v>
          </cell>
          <cell r="AH30">
            <v>4.84</v>
          </cell>
          <cell r="AI30">
            <v>4.2300000000000004</v>
          </cell>
          <cell r="AJ30">
            <v>192.54999999999998</v>
          </cell>
          <cell r="AK30">
            <v>6.2112903225806448</v>
          </cell>
        </row>
        <row r="31">
          <cell r="B31" t="str">
            <v>VGR</v>
          </cell>
          <cell r="C31" t="str">
            <v>VUELTA GRANDE</v>
          </cell>
          <cell r="D31" t="str">
            <v>E</v>
          </cell>
          <cell r="E31">
            <v>329.15</v>
          </cell>
          <cell r="F31">
            <v>329.77</v>
          </cell>
          <cell r="G31">
            <v>324.26</v>
          </cell>
          <cell r="H31">
            <v>317.95</v>
          </cell>
          <cell r="I31">
            <v>320.54000000000002</v>
          </cell>
          <cell r="J31">
            <v>308.19</v>
          </cell>
          <cell r="K31">
            <v>321.77999999999997</v>
          </cell>
          <cell r="L31">
            <v>322.44</v>
          </cell>
          <cell r="M31">
            <v>254.12</v>
          </cell>
          <cell r="N31">
            <v>267.89999999999998</v>
          </cell>
          <cell r="O31">
            <v>268.95999999999998</v>
          </cell>
          <cell r="P31">
            <v>261.51</v>
          </cell>
          <cell r="Q31">
            <v>255.4</v>
          </cell>
          <cell r="R31">
            <v>274.97000000000003</v>
          </cell>
          <cell r="S31">
            <v>282.79000000000002</v>
          </cell>
          <cell r="T31">
            <v>265.62</v>
          </cell>
          <cell r="U31">
            <v>281.45</v>
          </cell>
          <cell r="V31">
            <v>276.39</v>
          </cell>
          <cell r="W31">
            <v>305.76</v>
          </cell>
          <cell r="X31">
            <v>319.2</v>
          </cell>
          <cell r="Y31">
            <v>331.55</v>
          </cell>
          <cell r="Z31">
            <v>332.3</v>
          </cell>
          <cell r="AA31">
            <v>319.41000000000003</v>
          </cell>
          <cell r="AB31">
            <v>328</v>
          </cell>
          <cell r="AC31">
            <v>332.1</v>
          </cell>
          <cell r="AD31">
            <v>320.99</v>
          </cell>
          <cell r="AE31">
            <v>338.12</v>
          </cell>
          <cell r="AF31">
            <v>340.02</v>
          </cell>
          <cell r="AG31">
            <v>336.25</v>
          </cell>
          <cell r="AH31">
            <v>336.67</v>
          </cell>
          <cell r="AI31">
            <v>334.35</v>
          </cell>
          <cell r="AJ31">
            <v>9537.91</v>
          </cell>
          <cell r="AK31">
            <v>307.67451612903227</v>
          </cell>
        </row>
        <row r="32">
          <cell r="B32" t="str">
            <v>TOTAL EXISTENTE</v>
          </cell>
          <cell r="E32">
            <v>524.34999999999991</v>
          </cell>
          <cell r="F32">
            <v>521.75</v>
          </cell>
          <cell r="G32">
            <v>517.51</v>
          </cell>
          <cell r="H32">
            <v>423.40999999999997</v>
          </cell>
          <cell r="I32">
            <v>448.36</v>
          </cell>
          <cell r="J32">
            <v>487.26</v>
          </cell>
          <cell r="K32">
            <v>508.76</v>
          </cell>
          <cell r="L32">
            <v>510.88</v>
          </cell>
          <cell r="M32">
            <v>442.11</v>
          </cell>
          <cell r="N32">
            <v>451.45</v>
          </cell>
          <cell r="O32">
            <v>458.15</v>
          </cell>
          <cell r="P32">
            <v>453.21</v>
          </cell>
          <cell r="Q32">
            <v>443.84000000000003</v>
          </cell>
          <cell r="R32">
            <v>462.87</v>
          </cell>
          <cell r="S32">
            <v>468.63</v>
          </cell>
          <cell r="T32">
            <v>451.39</v>
          </cell>
          <cell r="U32">
            <v>467.67999999999995</v>
          </cell>
          <cell r="V32">
            <v>461.9</v>
          </cell>
          <cell r="W32">
            <v>497.15</v>
          </cell>
          <cell r="X32">
            <v>504.62</v>
          </cell>
          <cell r="Y32">
            <v>516.63</v>
          </cell>
          <cell r="Z32">
            <v>524.22</v>
          </cell>
          <cell r="AA32">
            <v>513.34</v>
          </cell>
          <cell r="AB32">
            <v>522.47</v>
          </cell>
          <cell r="AC32">
            <v>517.98</v>
          </cell>
          <cell r="AD32">
            <v>501.24</v>
          </cell>
          <cell r="AE32">
            <v>520.42000000000007</v>
          </cell>
          <cell r="AF32">
            <v>524.45000000000005</v>
          </cell>
          <cell r="AG32">
            <v>509.26</v>
          </cell>
          <cell r="AH32">
            <v>474.49</v>
          </cell>
          <cell r="AI32">
            <v>455.49</v>
          </cell>
          <cell r="AJ32">
            <v>15085.269999999999</v>
          </cell>
          <cell r="AK32">
            <v>486.62161290322575</v>
          </cell>
        </row>
        <row r="33">
          <cell r="B33" t="str">
            <v>TOTAL GENERAL</v>
          </cell>
          <cell r="E33">
            <v>531.16999999999996</v>
          </cell>
          <cell r="F33">
            <v>528.58000000000004</v>
          </cell>
          <cell r="G33">
            <v>524.26</v>
          </cell>
          <cell r="H33">
            <v>424.91999999999996</v>
          </cell>
          <cell r="I33">
            <v>451.42</v>
          </cell>
          <cell r="J33">
            <v>493.65999999999997</v>
          </cell>
          <cell r="K33">
            <v>515.45000000000005</v>
          </cell>
          <cell r="L33">
            <v>517.64</v>
          </cell>
          <cell r="M33">
            <v>448.77000000000004</v>
          </cell>
          <cell r="N33">
            <v>458.03999999999996</v>
          </cell>
          <cell r="O33">
            <v>464.73999999999995</v>
          </cell>
          <cell r="P33">
            <v>459.90999999999997</v>
          </cell>
          <cell r="Q33">
            <v>450.61</v>
          </cell>
          <cell r="R33">
            <v>469.6</v>
          </cell>
          <cell r="S33">
            <v>475.3</v>
          </cell>
          <cell r="T33">
            <v>458.08</v>
          </cell>
          <cell r="U33">
            <v>473.82999999999993</v>
          </cell>
          <cell r="V33">
            <v>468.53999999999996</v>
          </cell>
          <cell r="W33">
            <v>503.89</v>
          </cell>
          <cell r="X33">
            <v>511.26</v>
          </cell>
          <cell r="Y33">
            <v>523.34</v>
          </cell>
          <cell r="Z33">
            <v>530.91000000000008</v>
          </cell>
          <cell r="AA33">
            <v>520</v>
          </cell>
          <cell r="AB33">
            <v>529.23</v>
          </cell>
          <cell r="AC33">
            <v>524.63</v>
          </cell>
          <cell r="AD33">
            <v>507.66</v>
          </cell>
          <cell r="AE33">
            <v>526.94000000000005</v>
          </cell>
          <cell r="AF33">
            <v>531.0200000000001</v>
          </cell>
          <cell r="AG33">
            <v>515.37</v>
          </cell>
          <cell r="AH33">
            <v>479.33</v>
          </cell>
          <cell r="AI33">
            <v>459.72</v>
          </cell>
          <cell r="AJ33">
            <v>15277.82</v>
          </cell>
          <cell r="AK33">
            <v>492.83290322580643</v>
          </cell>
        </row>
        <row r="34">
          <cell r="B34" t="str">
            <v>PETROLEO / CONDENSADO  ENTREGADO  (BBLS)</v>
          </cell>
        </row>
        <row r="35">
          <cell r="B35" t="str">
            <v>DIAS</v>
          </cell>
          <cell r="E35">
            <v>1</v>
          </cell>
          <cell r="F35">
            <v>2</v>
          </cell>
          <cell r="G35">
            <v>3</v>
          </cell>
          <cell r="H35">
            <v>4</v>
          </cell>
          <cell r="I35">
            <v>5</v>
          </cell>
          <cell r="J35">
            <v>6</v>
          </cell>
          <cell r="K35">
            <v>7</v>
          </cell>
          <cell r="L35">
            <v>8</v>
          </cell>
          <cell r="M35">
            <v>9</v>
          </cell>
          <cell r="N35">
            <v>10</v>
          </cell>
          <cell r="O35">
            <v>11</v>
          </cell>
          <cell r="P35">
            <v>12</v>
          </cell>
          <cell r="Q35">
            <v>13</v>
          </cell>
          <cell r="R35">
            <v>14</v>
          </cell>
          <cell r="S35">
            <v>15</v>
          </cell>
          <cell r="T35">
            <v>16</v>
          </cell>
          <cell r="U35">
            <v>17</v>
          </cell>
          <cell r="V35">
            <v>18</v>
          </cell>
          <cell r="W35">
            <v>19</v>
          </cell>
          <cell r="X35">
            <v>20</v>
          </cell>
          <cell r="Y35">
            <v>21</v>
          </cell>
          <cell r="Z35">
            <v>22</v>
          </cell>
          <cell r="AA35">
            <v>23</v>
          </cell>
          <cell r="AB35">
            <v>24</v>
          </cell>
          <cell r="AC35">
            <v>25</v>
          </cell>
          <cell r="AD35">
            <v>26</v>
          </cell>
          <cell r="AE35">
            <v>27</v>
          </cell>
          <cell r="AF35">
            <v>28</v>
          </cell>
          <cell r="AG35">
            <v>29</v>
          </cell>
          <cell r="AH35">
            <v>30</v>
          </cell>
          <cell r="AI35">
            <v>31</v>
          </cell>
          <cell r="AJ35" t="str">
            <v>TOTAL</v>
          </cell>
          <cell r="AK35" t="str">
            <v>PROM.</v>
          </cell>
        </row>
        <row r="36">
          <cell r="B36" t="str">
            <v>CRC</v>
          </cell>
          <cell r="C36" t="str">
            <v>CARRASCO</v>
          </cell>
          <cell r="D36" t="str">
            <v>E</v>
          </cell>
          <cell r="E36">
            <v>2365</v>
          </cell>
          <cell r="F36">
            <v>2551</v>
          </cell>
          <cell r="G36">
            <v>2556</v>
          </cell>
          <cell r="H36">
            <v>2570</v>
          </cell>
          <cell r="I36">
            <v>2333</v>
          </cell>
          <cell r="J36">
            <v>2368</v>
          </cell>
          <cell r="K36">
            <v>2803</v>
          </cell>
          <cell r="L36">
            <v>2487</v>
          </cell>
          <cell r="M36">
            <v>2516</v>
          </cell>
          <cell r="N36">
            <v>2271</v>
          </cell>
          <cell r="O36">
            <v>2488</v>
          </cell>
          <cell r="P36">
            <v>2529</v>
          </cell>
          <cell r="Q36">
            <v>2264</v>
          </cell>
          <cell r="R36">
            <v>2866</v>
          </cell>
          <cell r="S36">
            <v>2423</v>
          </cell>
          <cell r="T36">
            <v>2519</v>
          </cell>
          <cell r="U36">
            <v>2148</v>
          </cell>
          <cell r="V36">
            <v>2143</v>
          </cell>
          <cell r="W36">
            <v>2417</v>
          </cell>
          <cell r="X36">
            <v>2413</v>
          </cell>
          <cell r="Y36">
            <v>2215</v>
          </cell>
          <cell r="Z36">
            <v>2401</v>
          </cell>
          <cell r="AA36">
            <v>2949</v>
          </cell>
          <cell r="AB36">
            <v>3161</v>
          </cell>
          <cell r="AC36">
            <v>2283</v>
          </cell>
          <cell r="AD36">
            <v>2250</v>
          </cell>
          <cell r="AE36">
            <v>2132</v>
          </cell>
          <cell r="AF36">
            <v>2209</v>
          </cell>
          <cell r="AG36">
            <v>2969</v>
          </cell>
          <cell r="AH36">
            <v>2612</v>
          </cell>
          <cell r="AI36">
            <v>2344</v>
          </cell>
          <cell r="AJ36">
            <v>76555</v>
          </cell>
          <cell r="AK36">
            <v>2469.516129032258</v>
          </cell>
        </row>
        <row r="37">
          <cell r="B37" t="str">
            <v>CRC</v>
          </cell>
          <cell r="C37" t="str">
            <v>CARRASCO-4</v>
          </cell>
          <cell r="D37" t="str">
            <v>N</v>
          </cell>
          <cell r="E37">
            <v>254</v>
          </cell>
          <cell r="F37">
            <v>254</v>
          </cell>
          <cell r="G37">
            <v>254</v>
          </cell>
          <cell r="H37">
            <v>254</v>
          </cell>
          <cell r="I37">
            <v>254</v>
          </cell>
          <cell r="J37">
            <v>254</v>
          </cell>
          <cell r="K37">
            <v>254</v>
          </cell>
          <cell r="L37">
            <v>254</v>
          </cell>
          <cell r="M37">
            <v>254</v>
          </cell>
          <cell r="N37">
            <v>254</v>
          </cell>
          <cell r="O37">
            <v>254</v>
          </cell>
          <cell r="P37">
            <v>254</v>
          </cell>
          <cell r="Q37">
            <v>254</v>
          </cell>
          <cell r="R37">
            <v>254</v>
          </cell>
          <cell r="S37">
            <v>254</v>
          </cell>
          <cell r="T37">
            <v>254</v>
          </cell>
          <cell r="U37">
            <v>254</v>
          </cell>
          <cell r="V37">
            <v>254</v>
          </cell>
          <cell r="W37">
            <v>254</v>
          </cell>
          <cell r="X37">
            <v>254</v>
          </cell>
          <cell r="Y37">
            <v>254</v>
          </cell>
          <cell r="Z37">
            <v>254</v>
          </cell>
          <cell r="AA37">
            <v>254</v>
          </cell>
          <cell r="AB37">
            <v>254</v>
          </cell>
          <cell r="AC37">
            <v>254</v>
          </cell>
          <cell r="AD37">
            <v>254</v>
          </cell>
          <cell r="AE37">
            <v>254</v>
          </cell>
          <cell r="AF37">
            <v>254</v>
          </cell>
          <cell r="AG37">
            <v>238</v>
          </cell>
          <cell r="AH37">
            <v>238</v>
          </cell>
          <cell r="AI37">
            <v>238</v>
          </cell>
          <cell r="AJ37">
            <v>7826</v>
          </cell>
          <cell r="AK37">
            <v>252.45161290322579</v>
          </cell>
        </row>
        <row r="38">
          <cell r="B38" t="str">
            <v>HSR</v>
          </cell>
          <cell r="C38" t="str">
            <v>H.SUAREZ R.</v>
          </cell>
          <cell r="D38" t="str">
            <v>N</v>
          </cell>
          <cell r="E38">
            <v>86</v>
          </cell>
          <cell r="F38">
            <v>87</v>
          </cell>
          <cell r="G38">
            <v>84</v>
          </cell>
          <cell r="H38">
            <v>86</v>
          </cell>
          <cell r="I38">
            <v>84</v>
          </cell>
          <cell r="J38">
            <v>84</v>
          </cell>
          <cell r="K38">
            <v>85</v>
          </cell>
          <cell r="L38">
            <v>81</v>
          </cell>
          <cell r="M38">
            <v>80</v>
          </cell>
          <cell r="N38">
            <v>83</v>
          </cell>
          <cell r="O38">
            <v>82</v>
          </cell>
          <cell r="P38">
            <v>80</v>
          </cell>
          <cell r="Q38">
            <v>80</v>
          </cell>
          <cell r="R38">
            <v>82</v>
          </cell>
          <cell r="S38">
            <v>84</v>
          </cell>
          <cell r="T38">
            <v>86</v>
          </cell>
          <cell r="U38">
            <v>85</v>
          </cell>
          <cell r="V38">
            <v>83</v>
          </cell>
          <cell r="W38">
            <v>82</v>
          </cell>
          <cell r="X38">
            <v>85</v>
          </cell>
          <cell r="Y38">
            <v>86</v>
          </cell>
          <cell r="Z38">
            <v>87</v>
          </cell>
          <cell r="AA38">
            <v>85</v>
          </cell>
          <cell r="AB38">
            <v>86</v>
          </cell>
          <cell r="AC38">
            <v>84</v>
          </cell>
          <cell r="AD38">
            <v>83</v>
          </cell>
          <cell r="AE38">
            <v>84</v>
          </cell>
          <cell r="AF38">
            <v>85</v>
          </cell>
          <cell r="AG38">
            <v>85</v>
          </cell>
          <cell r="AH38">
            <v>83</v>
          </cell>
          <cell r="AI38">
            <v>56</v>
          </cell>
          <cell r="AJ38">
            <v>2573</v>
          </cell>
          <cell r="AK38">
            <v>83</v>
          </cell>
        </row>
        <row r="39">
          <cell r="B39" t="str">
            <v>KTR</v>
          </cell>
          <cell r="C39" t="str">
            <v>KATARI</v>
          </cell>
          <cell r="D39" t="str">
            <v>N</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row>
        <row r="40">
          <cell r="B40" t="str">
            <v>LCS</v>
          </cell>
          <cell r="C40" t="str">
            <v>LOS CUSIS</v>
          </cell>
          <cell r="D40" t="str">
            <v>N</v>
          </cell>
          <cell r="E40">
            <v>833</v>
          </cell>
          <cell r="F40">
            <v>1203</v>
          </cell>
          <cell r="G40">
            <v>835</v>
          </cell>
          <cell r="H40">
            <v>904</v>
          </cell>
          <cell r="I40">
            <v>801</v>
          </cell>
          <cell r="J40">
            <v>980</v>
          </cell>
          <cell r="K40">
            <v>843</v>
          </cell>
          <cell r="L40">
            <v>855</v>
          </cell>
          <cell r="M40">
            <v>955</v>
          </cell>
          <cell r="N40">
            <v>877</v>
          </cell>
          <cell r="O40">
            <v>859</v>
          </cell>
          <cell r="P40">
            <v>962</v>
          </cell>
          <cell r="Q40">
            <v>671</v>
          </cell>
          <cell r="R40">
            <v>710</v>
          </cell>
          <cell r="S40">
            <v>889</v>
          </cell>
          <cell r="T40">
            <v>759</v>
          </cell>
          <cell r="U40">
            <v>830</v>
          </cell>
          <cell r="V40">
            <v>724</v>
          </cell>
          <cell r="W40">
            <v>906</v>
          </cell>
          <cell r="X40">
            <v>775</v>
          </cell>
          <cell r="Y40">
            <v>664</v>
          </cell>
          <cell r="Z40">
            <v>758</v>
          </cell>
          <cell r="AA40">
            <v>735</v>
          </cell>
          <cell r="AB40">
            <v>841</v>
          </cell>
          <cell r="AC40">
            <v>739</v>
          </cell>
          <cell r="AD40">
            <v>678</v>
          </cell>
          <cell r="AE40">
            <v>928</v>
          </cell>
          <cell r="AF40">
            <v>394</v>
          </cell>
          <cell r="AG40">
            <v>1638</v>
          </cell>
          <cell r="AH40">
            <v>1411</v>
          </cell>
          <cell r="AI40">
            <v>1490</v>
          </cell>
          <cell r="AJ40">
            <v>27447</v>
          </cell>
          <cell r="AK40">
            <v>885.38709677419354</v>
          </cell>
        </row>
        <row r="41">
          <cell r="B41" t="str">
            <v>MCT</v>
          </cell>
          <cell r="C41" t="str">
            <v>MONTECRISTO</v>
          </cell>
          <cell r="D41" t="str">
            <v>N</v>
          </cell>
          <cell r="E41">
            <v>0</v>
          </cell>
          <cell r="F41">
            <v>0</v>
          </cell>
          <cell r="G41">
            <v>0</v>
          </cell>
          <cell r="H41">
            <v>0</v>
          </cell>
          <cell r="I41">
            <v>0</v>
          </cell>
          <cell r="J41">
            <v>65</v>
          </cell>
          <cell r="K41">
            <v>65</v>
          </cell>
          <cell r="L41">
            <v>65</v>
          </cell>
          <cell r="M41">
            <v>0</v>
          </cell>
          <cell r="N41">
            <v>65</v>
          </cell>
          <cell r="O41">
            <v>0</v>
          </cell>
          <cell r="P41">
            <v>0</v>
          </cell>
          <cell r="Q41">
            <v>0</v>
          </cell>
          <cell r="R41">
            <v>0</v>
          </cell>
          <cell r="S41">
            <v>0</v>
          </cell>
          <cell r="T41">
            <v>70</v>
          </cell>
          <cell r="U41">
            <v>0</v>
          </cell>
          <cell r="V41">
            <v>65</v>
          </cell>
          <cell r="W41">
            <v>0</v>
          </cell>
          <cell r="X41">
            <v>0</v>
          </cell>
          <cell r="Y41">
            <v>70</v>
          </cell>
          <cell r="Z41">
            <v>0</v>
          </cell>
          <cell r="AA41">
            <v>0</v>
          </cell>
          <cell r="AB41">
            <v>0</v>
          </cell>
          <cell r="AC41">
            <v>65</v>
          </cell>
          <cell r="AD41">
            <v>0</v>
          </cell>
          <cell r="AE41">
            <v>0</v>
          </cell>
          <cell r="AF41">
            <v>0</v>
          </cell>
          <cell r="AG41">
            <v>0</v>
          </cell>
          <cell r="AH41">
            <v>70</v>
          </cell>
          <cell r="AI41">
            <v>0</v>
          </cell>
          <cell r="AJ41">
            <v>600</v>
          </cell>
          <cell r="AK41">
            <v>19.35483870967742</v>
          </cell>
        </row>
        <row r="42">
          <cell r="B42" t="str">
            <v>PJS</v>
          </cell>
          <cell r="C42" t="str">
            <v>PATUJUSAL</v>
          </cell>
          <cell r="D42" t="str">
            <v>N</v>
          </cell>
          <cell r="E42">
            <v>1286</v>
          </cell>
          <cell r="F42">
            <v>1992</v>
          </cell>
          <cell r="G42">
            <v>1659</v>
          </cell>
          <cell r="H42">
            <v>2008</v>
          </cell>
          <cell r="I42">
            <v>2243</v>
          </cell>
          <cell r="J42">
            <v>1723</v>
          </cell>
          <cell r="K42">
            <v>1852</v>
          </cell>
          <cell r="L42">
            <v>2232</v>
          </cell>
          <cell r="M42">
            <v>1891</v>
          </cell>
          <cell r="N42">
            <v>1877</v>
          </cell>
          <cell r="O42">
            <v>1913</v>
          </cell>
          <cell r="P42">
            <v>1954</v>
          </cell>
          <cell r="Q42">
            <v>1881</v>
          </cell>
          <cell r="R42">
            <v>1957</v>
          </cell>
          <cell r="S42">
            <v>1532</v>
          </cell>
          <cell r="T42">
            <v>2104</v>
          </cell>
          <cell r="U42">
            <v>2091</v>
          </cell>
          <cell r="V42">
            <v>1911</v>
          </cell>
          <cell r="W42">
            <v>1820</v>
          </cell>
          <cell r="X42">
            <v>1779</v>
          </cell>
          <cell r="Y42">
            <v>2177</v>
          </cell>
          <cell r="Z42">
            <v>1824</v>
          </cell>
          <cell r="AA42">
            <v>1923</v>
          </cell>
          <cell r="AB42">
            <v>1820</v>
          </cell>
          <cell r="AC42">
            <v>1901</v>
          </cell>
          <cell r="AD42">
            <v>1828</v>
          </cell>
          <cell r="AE42">
            <v>1841</v>
          </cell>
          <cell r="AF42">
            <v>1785</v>
          </cell>
          <cell r="AG42">
            <v>2081</v>
          </cell>
          <cell r="AH42">
            <v>1947</v>
          </cell>
          <cell r="AI42">
            <v>1947</v>
          </cell>
          <cell r="AJ42">
            <v>58779</v>
          </cell>
          <cell r="AK42">
            <v>1896.0967741935483</v>
          </cell>
        </row>
        <row r="43">
          <cell r="B43" t="str">
            <v>SNQ</v>
          </cell>
          <cell r="C43" t="str">
            <v>SAN ROQUE</v>
          </cell>
          <cell r="D43" t="str">
            <v>N</v>
          </cell>
          <cell r="E43">
            <v>0</v>
          </cell>
          <cell r="F43">
            <v>0</v>
          </cell>
          <cell r="G43">
            <v>0</v>
          </cell>
          <cell r="H43">
            <v>0</v>
          </cell>
          <cell r="I43">
            <v>3737</v>
          </cell>
          <cell r="J43">
            <v>0</v>
          </cell>
          <cell r="K43">
            <v>0</v>
          </cell>
          <cell r="L43">
            <v>0</v>
          </cell>
          <cell r="M43">
            <v>0</v>
          </cell>
          <cell r="N43">
            <v>0</v>
          </cell>
          <cell r="O43">
            <v>0</v>
          </cell>
          <cell r="P43">
            <v>0</v>
          </cell>
          <cell r="Q43">
            <v>0</v>
          </cell>
          <cell r="R43">
            <v>3497</v>
          </cell>
          <cell r="S43">
            <v>0</v>
          </cell>
          <cell r="T43">
            <v>0</v>
          </cell>
          <cell r="U43">
            <v>0</v>
          </cell>
          <cell r="V43">
            <v>3360</v>
          </cell>
          <cell r="W43">
            <v>0</v>
          </cell>
          <cell r="X43">
            <v>0</v>
          </cell>
          <cell r="Y43">
            <v>0</v>
          </cell>
          <cell r="Z43">
            <v>0</v>
          </cell>
          <cell r="AA43">
            <v>0</v>
          </cell>
          <cell r="AB43">
            <v>0</v>
          </cell>
          <cell r="AC43">
            <v>0</v>
          </cell>
          <cell r="AD43">
            <v>3624</v>
          </cell>
          <cell r="AE43">
            <v>767</v>
          </cell>
          <cell r="AF43">
            <v>0</v>
          </cell>
          <cell r="AG43">
            <v>0</v>
          </cell>
          <cell r="AH43">
            <v>0</v>
          </cell>
          <cell r="AI43">
            <v>2746</v>
          </cell>
          <cell r="AJ43">
            <v>17731</v>
          </cell>
          <cell r="AK43">
            <v>571.9677419354839</v>
          </cell>
        </row>
        <row r="44">
          <cell r="B44" t="str">
            <v>VGR</v>
          </cell>
          <cell r="C44" t="str">
            <v>VUELTA GRANDE</v>
          </cell>
          <cell r="D44" t="str">
            <v>E</v>
          </cell>
          <cell r="E44">
            <v>0</v>
          </cell>
          <cell r="F44">
            <v>4099</v>
          </cell>
          <cell r="G44">
            <v>2945</v>
          </cell>
          <cell r="H44">
            <v>512</v>
          </cell>
          <cell r="I44">
            <v>3136</v>
          </cell>
          <cell r="J44">
            <v>0</v>
          </cell>
          <cell r="K44">
            <v>0</v>
          </cell>
          <cell r="L44">
            <v>0</v>
          </cell>
          <cell r="M44">
            <v>3261</v>
          </cell>
          <cell r="N44">
            <v>3604</v>
          </cell>
          <cell r="O44">
            <v>1640</v>
          </cell>
          <cell r="P44">
            <v>3133</v>
          </cell>
          <cell r="Q44">
            <v>0</v>
          </cell>
          <cell r="R44">
            <v>5062</v>
          </cell>
          <cell r="S44">
            <v>5102</v>
          </cell>
          <cell r="T44">
            <v>3730</v>
          </cell>
          <cell r="U44">
            <v>0</v>
          </cell>
          <cell r="V44">
            <v>2023</v>
          </cell>
          <cell r="W44">
            <v>3033</v>
          </cell>
          <cell r="X44">
            <v>0</v>
          </cell>
          <cell r="Y44">
            <v>0</v>
          </cell>
          <cell r="Z44">
            <v>0</v>
          </cell>
          <cell r="AA44">
            <v>6024</v>
          </cell>
          <cell r="AB44">
            <v>750</v>
          </cell>
          <cell r="AC44">
            <v>1616</v>
          </cell>
          <cell r="AD44">
            <v>5529</v>
          </cell>
          <cell r="AE44">
            <v>2426</v>
          </cell>
          <cell r="AF44">
            <v>0</v>
          </cell>
          <cell r="AG44">
            <v>0</v>
          </cell>
          <cell r="AH44">
            <v>4101</v>
          </cell>
          <cell r="AI44">
            <v>8130</v>
          </cell>
          <cell r="AJ44">
            <v>69856</v>
          </cell>
          <cell r="AK44">
            <v>2253.4193548387098</v>
          </cell>
        </row>
        <row r="45">
          <cell r="B45" t="str">
            <v>TOTAL   NUEVO</v>
          </cell>
          <cell r="E45">
            <v>2459</v>
          </cell>
          <cell r="F45">
            <v>3536</v>
          </cell>
          <cell r="G45">
            <v>2832</v>
          </cell>
          <cell r="H45">
            <v>3252</v>
          </cell>
          <cell r="I45">
            <v>7119</v>
          </cell>
          <cell r="J45">
            <v>3106</v>
          </cell>
          <cell r="K45">
            <v>3099</v>
          </cell>
          <cell r="L45">
            <v>3487</v>
          </cell>
          <cell r="M45">
            <v>3180</v>
          </cell>
          <cell r="N45">
            <v>3156</v>
          </cell>
          <cell r="O45">
            <v>3108</v>
          </cell>
          <cell r="P45">
            <v>3250</v>
          </cell>
          <cell r="Q45">
            <v>2886</v>
          </cell>
          <cell r="R45">
            <v>6500</v>
          </cell>
          <cell r="S45">
            <v>2759</v>
          </cell>
          <cell r="T45">
            <v>3273</v>
          </cell>
          <cell r="U45">
            <v>3260</v>
          </cell>
          <cell r="V45">
            <v>6397</v>
          </cell>
          <cell r="W45">
            <v>3062</v>
          </cell>
          <cell r="X45">
            <v>2893</v>
          </cell>
          <cell r="Y45">
            <v>3251</v>
          </cell>
          <cell r="Z45">
            <v>2923</v>
          </cell>
          <cell r="AA45">
            <v>2997</v>
          </cell>
          <cell r="AB45">
            <v>3001</v>
          </cell>
          <cell r="AC45">
            <v>3043</v>
          </cell>
          <cell r="AD45">
            <v>6467</v>
          </cell>
          <cell r="AE45">
            <v>3874</v>
          </cell>
          <cell r="AF45">
            <v>2518</v>
          </cell>
          <cell r="AG45">
            <v>4042</v>
          </cell>
          <cell r="AH45">
            <v>3749</v>
          </cell>
          <cell r="AI45">
            <v>6477</v>
          </cell>
          <cell r="AJ45">
            <v>114956</v>
          </cell>
          <cell r="AK45">
            <v>3708.2580645161293</v>
          </cell>
        </row>
        <row r="46">
          <cell r="B46" t="str">
            <v>TOTAL   EXISTENTE</v>
          </cell>
          <cell r="E46">
            <v>2365</v>
          </cell>
          <cell r="F46">
            <v>6650</v>
          </cell>
          <cell r="G46">
            <v>5501</v>
          </cell>
          <cell r="H46">
            <v>3082</v>
          </cell>
          <cell r="I46">
            <v>5469</v>
          </cell>
          <cell r="J46">
            <v>2368</v>
          </cell>
          <cell r="K46">
            <v>2803</v>
          </cell>
          <cell r="L46">
            <v>2487</v>
          </cell>
          <cell r="M46">
            <v>5777</v>
          </cell>
          <cell r="N46">
            <v>5875</v>
          </cell>
          <cell r="O46">
            <v>4128</v>
          </cell>
          <cell r="P46">
            <v>5662</v>
          </cell>
          <cell r="Q46">
            <v>2264</v>
          </cell>
          <cell r="R46">
            <v>7928</v>
          </cell>
          <cell r="S46">
            <v>7525</v>
          </cell>
          <cell r="T46">
            <v>6249</v>
          </cell>
          <cell r="U46">
            <v>2148</v>
          </cell>
          <cell r="V46">
            <v>4166</v>
          </cell>
          <cell r="W46">
            <v>5450</v>
          </cell>
          <cell r="X46">
            <v>2413</v>
          </cell>
          <cell r="Y46">
            <v>2215</v>
          </cell>
          <cell r="Z46">
            <v>2401</v>
          </cell>
          <cell r="AA46">
            <v>8973</v>
          </cell>
          <cell r="AB46">
            <v>3911</v>
          </cell>
          <cell r="AC46">
            <v>3899</v>
          </cell>
          <cell r="AD46">
            <v>7779</v>
          </cell>
          <cell r="AE46">
            <v>4558</v>
          </cell>
          <cell r="AF46">
            <v>2209</v>
          </cell>
          <cell r="AG46">
            <v>2969</v>
          </cell>
          <cell r="AH46">
            <v>6713</v>
          </cell>
          <cell r="AI46">
            <v>10474</v>
          </cell>
          <cell r="AJ46">
            <v>146411</v>
          </cell>
          <cell r="AK46">
            <v>4722.9354838709678</v>
          </cell>
        </row>
        <row r="47">
          <cell r="B47" t="str">
            <v>TOTAL GENERAL</v>
          </cell>
          <cell r="E47">
            <v>4824</v>
          </cell>
          <cell r="F47">
            <v>10186</v>
          </cell>
          <cell r="G47">
            <v>8333</v>
          </cell>
          <cell r="H47">
            <v>6334</v>
          </cell>
          <cell r="I47">
            <v>12588</v>
          </cell>
          <cell r="J47">
            <v>5474</v>
          </cell>
          <cell r="K47">
            <v>5902</v>
          </cell>
          <cell r="L47">
            <v>5974</v>
          </cell>
          <cell r="M47">
            <v>8957</v>
          </cell>
          <cell r="N47">
            <v>9031</v>
          </cell>
          <cell r="O47">
            <v>7236</v>
          </cell>
          <cell r="P47">
            <v>8912</v>
          </cell>
          <cell r="Q47">
            <v>5150</v>
          </cell>
          <cell r="R47">
            <v>14428</v>
          </cell>
          <cell r="S47">
            <v>10284</v>
          </cell>
          <cell r="T47">
            <v>9522</v>
          </cell>
          <cell r="U47">
            <v>5408</v>
          </cell>
          <cell r="V47">
            <v>10563</v>
          </cell>
          <cell r="W47">
            <v>8512</v>
          </cell>
          <cell r="X47">
            <v>5306</v>
          </cell>
          <cell r="Y47">
            <v>5466</v>
          </cell>
          <cell r="Z47">
            <v>5324</v>
          </cell>
          <cell r="AA47">
            <v>11970</v>
          </cell>
          <cell r="AB47">
            <v>6912</v>
          </cell>
          <cell r="AC47">
            <v>6942</v>
          </cell>
          <cell r="AD47">
            <v>14246</v>
          </cell>
          <cell r="AE47">
            <v>8432</v>
          </cell>
          <cell r="AF47">
            <v>4727</v>
          </cell>
          <cell r="AG47">
            <v>7011</v>
          </cell>
          <cell r="AH47">
            <v>10462</v>
          </cell>
          <cell r="AI47">
            <v>16951</v>
          </cell>
          <cell r="AJ47">
            <v>261367</v>
          </cell>
          <cell r="AK47">
            <v>8431.1935483870966</v>
          </cell>
        </row>
        <row r="48">
          <cell r="B48" t="str">
            <v>AGUA  (BBLS)</v>
          </cell>
        </row>
        <row r="49">
          <cell r="B49" t="str">
            <v>DIAS</v>
          </cell>
          <cell r="E49">
            <v>1</v>
          </cell>
          <cell r="F49">
            <v>2</v>
          </cell>
          <cell r="G49">
            <v>3</v>
          </cell>
          <cell r="H49">
            <v>4</v>
          </cell>
          <cell r="I49">
            <v>5</v>
          </cell>
          <cell r="J49">
            <v>6</v>
          </cell>
          <cell r="K49">
            <v>7</v>
          </cell>
          <cell r="L49">
            <v>8</v>
          </cell>
          <cell r="M49">
            <v>9</v>
          </cell>
          <cell r="N49">
            <v>10</v>
          </cell>
          <cell r="O49">
            <v>11</v>
          </cell>
          <cell r="P49">
            <v>12</v>
          </cell>
          <cell r="Q49">
            <v>13</v>
          </cell>
          <cell r="R49">
            <v>14</v>
          </cell>
          <cell r="S49">
            <v>15</v>
          </cell>
          <cell r="T49">
            <v>16</v>
          </cell>
          <cell r="U49">
            <v>17</v>
          </cell>
          <cell r="V49">
            <v>18</v>
          </cell>
          <cell r="W49">
            <v>19</v>
          </cell>
          <cell r="X49">
            <v>20</v>
          </cell>
          <cell r="Y49">
            <v>21</v>
          </cell>
          <cell r="Z49">
            <v>22</v>
          </cell>
          <cell r="AA49">
            <v>23</v>
          </cell>
          <cell r="AB49">
            <v>24</v>
          </cell>
          <cell r="AC49">
            <v>25</v>
          </cell>
          <cell r="AD49">
            <v>26</v>
          </cell>
          <cell r="AE49">
            <v>27</v>
          </cell>
          <cell r="AF49">
            <v>28</v>
          </cell>
          <cell r="AG49">
            <v>29</v>
          </cell>
          <cell r="AH49">
            <v>30</v>
          </cell>
          <cell r="AI49">
            <v>31</v>
          </cell>
          <cell r="AJ49" t="str">
            <v>TOTAL</v>
          </cell>
          <cell r="AK49" t="str">
            <v>PROM.</v>
          </cell>
        </row>
        <row r="50">
          <cell r="B50" t="str">
            <v>CRC</v>
          </cell>
          <cell r="C50" t="str">
            <v>CARRASCO</v>
          </cell>
          <cell r="D50" t="str">
            <v>E</v>
          </cell>
          <cell r="E50">
            <v>868</v>
          </cell>
          <cell r="F50">
            <v>877</v>
          </cell>
          <cell r="G50">
            <v>881</v>
          </cell>
          <cell r="H50">
            <v>874</v>
          </cell>
          <cell r="I50">
            <v>879</v>
          </cell>
          <cell r="J50">
            <v>897</v>
          </cell>
          <cell r="K50">
            <v>912</v>
          </cell>
          <cell r="L50">
            <v>909</v>
          </cell>
          <cell r="M50">
            <v>915</v>
          </cell>
          <cell r="N50">
            <v>916</v>
          </cell>
          <cell r="O50">
            <v>1058</v>
          </cell>
          <cell r="P50">
            <v>1001</v>
          </cell>
          <cell r="Q50">
            <v>932</v>
          </cell>
          <cell r="R50">
            <v>910</v>
          </cell>
          <cell r="S50">
            <v>923</v>
          </cell>
          <cell r="T50">
            <v>948</v>
          </cell>
          <cell r="U50">
            <v>962</v>
          </cell>
          <cell r="V50">
            <v>1028</v>
          </cell>
          <cell r="W50">
            <v>1036</v>
          </cell>
          <cell r="X50">
            <v>1014</v>
          </cell>
          <cell r="Y50">
            <v>1034</v>
          </cell>
          <cell r="Z50">
            <v>1095</v>
          </cell>
          <cell r="AA50">
            <v>1104</v>
          </cell>
          <cell r="AB50">
            <v>1114</v>
          </cell>
          <cell r="AC50">
            <v>1134</v>
          </cell>
          <cell r="AD50">
            <v>1155</v>
          </cell>
          <cell r="AE50">
            <v>1162</v>
          </cell>
          <cell r="AF50">
            <v>1151</v>
          </cell>
          <cell r="AG50">
            <v>1159</v>
          </cell>
          <cell r="AH50">
            <v>1177</v>
          </cell>
          <cell r="AI50">
            <v>1172</v>
          </cell>
          <cell r="AJ50">
            <v>31197</v>
          </cell>
          <cell r="AK50">
            <v>1006.3548387096774</v>
          </cell>
        </row>
        <row r="51">
          <cell r="B51" t="str">
            <v>CRC</v>
          </cell>
          <cell r="C51" t="str">
            <v>CARRASCO-4</v>
          </cell>
          <cell r="D51" t="str">
            <v>N</v>
          </cell>
          <cell r="E51">
            <v>1</v>
          </cell>
          <cell r="F51">
            <v>1</v>
          </cell>
          <cell r="G51">
            <v>1</v>
          </cell>
          <cell r="H51">
            <v>1</v>
          </cell>
          <cell r="I51">
            <v>1</v>
          </cell>
          <cell r="J51">
            <v>1</v>
          </cell>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E51">
            <v>1</v>
          </cell>
          <cell r="AF51">
            <v>1</v>
          </cell>
          <cell r="AG51">
            <v>18</v>
          </cell>
          <cell r="AH51">
            <v>18</v>
          </cell>
          <cell r="AI51">
            <v>18</v>
          </cell>
          <cell r="AJ51">
            <v>82</v>
          </cell>
          <cell r="AK51">
            <v>2.6451612903225805</v>
          </cell>
        </row>
        <row r="52">
          <cell r="B52" t="str">
            <v>HSR</v>
          </cell>
          <cell r="C52" t="str">
            <v>H.SUAREZ R.</v>
          </cell>
          <cell r="D52" t="str">
            <v>N</v>
          </cell>
          <cell r="E52">
            <v>164</v>
          </cell>
          <cell r="F52">
            <v>165</v>
          </cell>
          <cell r="G52">
            <v>166</v>
          </cell>
          <cell r="H52">
            <v>167</v>
          </cell>
          <cell r="I52">
            <v>165</v>
          </cell>
          <cell r="J52">
            <v>164</v>
          </cell>
          <cell r="K52">
            <v>166</v>
          </cell>
          <cell r="L52">
            <v>165</v>
          </cell>
          <cell r="M52">
            <v>168</v>
          </cell>
          <cell r="N52">
            <v>167</v>
          </cell>
          <cell r="O52">
            <v>168</v>
          </cell>
          <cell r="P52">
            <v>169</v>
          </cell>
          <cell r="Q52">
            <v>166</v>
          </cell>
          <cell r="R52">
            <v>167</v>
          </cell>
          <cell r="S52">
            <v>165</v>
          </cell>
          <cell r="T52">
            <v>164</v>
          </cell>
          <cell r="U52">
            <v>166</v>
          </cell>
          <cell r="V52">
            <v>169</v>
          </cell>
          <cell r="W52">
            <v>169</v>
          </cell>
          <cell r="X52">
            <v>165</v>
          </cell>
          <cell r="Y52">
            <v>166</v>
          </cell>
          <cell r="Z52">
            <v>168</v>
          </cell>
          <cell r="AA52">
            <v>165</v>
          </cell>
          <cell r="AB52">
            <v>167</v>
          </cell>
          <cell r="AC52">
            <v>163</v>
          </cell>
          <cell r="AD52">
            <v>161</v>
          </cell>
          <cell r="AE52">
            <v>163</v>
          </cell>
          <cell r="AF52">
            <v>165</v>
          </cell>
          <cell r="AG52">
            <v>166</v>
          </cell>
          <cell r="AH52">
            <v>160</v>
          </cell>
          <cell r="AI52">
            <v>162</v>
          </cell>
          <cell r="AJ52">
            <v>5131</v>
          </cell>
          <cell r="AK52">
            <v>165.51612903225808</v>
          </cell>
        </row>
        <row r="53">
          <cell r="B53" t="str">
            <v>KTR</v>
          </cell>
          <cell r="C53" t="str">
            <v>KATARI</v>
          </cell>
          <cell r="D53" t="str">
            <v>N</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row>
        <row r="54">
          <cell r="B54" t="str">
            <v>LCS</v>
          </cell>
          <cell r="C54" t="str">
            <v>LOS CUSIS</v>
          </cell>
          <cell r="D54" t="str">
            <v>N</v>
          </cell>
          <cell r="E54">
            <v>199</v>
          </cell>
          <cell r="F54">
            <v>196</v>
          </cell>
          <cell r="G54">
            <v>73</v>
          </cell>
          <cell r="H54">
            <v>61</v>
          </cell>
          <cell r="I54">
            <v>67</v>
          </cell>
          <cell r="J54">
            <v>64</v>
          </cell>
          <cell r="K54">
            <v>61</v>
          </cell>
          <cell r="L54">
            <v>42</v>
          </cell>
          <cell r="M54">
            <v>56</v>
          </cell>
          <cell r="N54">
            <v>42</v>
          </cell>
          <cell r="O54">
            <v>49</v>
          </cell>
          <cell r="P54">
            <v>64</v>
          </cell>
          <cell r="Q54">
            <v>74</v>
          </cell>
          <cell r="R54">
            <v>56</v>
          </cell>
          <cell r="S54">
            <v>25</v>
          </cell>
          <cell r="T54">
            <v>1</v>
          </cell>
          <cell r="U54">
            <v>0</v>
          </cell>
          <cell r="V54">
            <v>19</v>
          </cell>
          <cell r="W54">
            <v>7</v>
          </cell>
          <cell r="X54">
            <v>51</v>
          </cell>
          <cell r="Y54">
            <v>26</v>
          </cell>
          <cell r="Z54">
            <v>46</v>
          </cell>
          <cell r="AA54">
            <v>35</v>
          </cell>
          <cell r="AB54">
            <v>43</v>
          </cell>
          <cell r="AC54">
            <v>44</v>
          </cell>
          <cell r="AD54">
            <v>34</v>
          </cell>
          <cell r="AE54">
            <v>75</v>
          </cell>
          <cell r="AF54">
            <v>222</v>
          </cell>
          <cell r="AG54">
            <v>180</v>
          </cell>
          <cell r="AH54">
            <v>316</v>
          </cell>
          <cell r="AI54">
            <v>300</v>
          </cell>
          <cell r="AJ54">
            <v>2528</v>
          </cell>
          <cell r="AK54">
            <v>81.548387096774192</v>
          </cell>
        </row>
        <row r="55">
          <cell r="B55" t="str">
            <v>MCT</v>
          </cell>
          <cell r="C55" t="str">
            <v>MONTECRISTO</v>
          </cell>
          <cell r="D55" t="str">
            <v>N</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row>
        <row r="56">
          <cell r="B56" t="str">
            <v>PJS</v>
          </cell>
          <cell r="C56" t="str">
            <v>PATUJUSAL</v>
          </cell>
          <cell r="D56" t="str">
            <v>N</v>
          </cell>
          <cell r="E56">
            <v>325</v>
          </cell>
          <cell r="F56">
            <v>333</v>
          </cell>
          <cell r="G56">
            <v>318</v>
          </cell>
          <cell r="H56">
            <v>311</v>
          </cell>
          <cell r="I56">
            <v>320</v>
          </cell>
          <cell r="J56">
            <v>309</v>
          </cell>
          <cell r="K56">
            <v>312</v>
          </cell>
          <cell r="L56">
            <v>320</v>
          </cell>
          <cell r="M56">
            <v>332</v>
          </cell>
          <cell r="N56">
            <v>329</v>
          </cell>
          <cell r="O56">
            <v>452</v>
          </cell>
          <cell r="P56">
            <v>358</v>
          </cell>
          <cell r="Q56">
            <v>331</v>
          </cell>
          <cell r="R56">
            <v>378</v>
          </cell>
          <cell r="S56">
            <v>378</v>
          </cell>
          <cell r="T56">
            <v>343</v>
          </cell>
          <cell r="U56">
            <v>317</v>
          </cell>
          <cell r="V56">
            <v>324</v>
          </cell>
          <cell r="W56">
            <v>348</v>
          </cell>
          <cell r="X56">
            <v>330</v>
          </cell>
          <cell r="Y56">
            <v>343</v>
          </cell>
          <cell r="Z56">
            <v>445</v>
          </cell>
          <cell r="AA56">
            <v>363</v>
          </cell>
          <cell r="AB56">
            <v>316</v>
          </cell>
          <cell r="AC56">
            <v>339</v>
          </cell>
          <cell r="AD56">
            <v>338</v>
          </cell>
          <cell r="AE56">
            <v>331</v>
          </cell>
          <cell r="AF56">
            <v>281</v>
          </cell>
          <cell r="AG56">
            <v>316</v>
          </cell>
          <cell r="AH56">
            <v>316</v>
          </cell>
          <cell r="AI56">
            <v>321</v>
          </cell>
          <cell r="AJ56">
            <v>10477</v>
          </cell>
          <cell r="AK56">
            <v>337.96774193548384</v>
          </cell>
        </row>
        <row r="57">
          <cell r="B57" t="str">
            <v>SNQ</v>
          </cell>
          <cell r="C57" t="str">
            <v>SAN ROQUE</v>
          </cell>
          <cell r="D57" t="str">
            <v>N</v>
          </cell>
          <cell r="E57">
            <v>216</v>
          </cell>
          <cell r="F57">
            <v>222</v>
          </cell>
          <cell r="G57">
            <v>222</v>
          </cell>
          <cell r="H57">
            <v>225</v>
          </cell>
          <cell r="I57">
            <v>224</v>
          </cell>
          <cell r="J57">
            <v>227</v>
          </cell>
          <cell r="K57">
            <v>231</v>
          </cell>
          <cell r="L57">
            <v>229</v>
          </cell>
          <cell r="M57">
            <v>229</v>
          </cell>
          <cell r="N57">
            <v>226</v>
          </cell>
          <cell r="O57">
            <v>227</v>
          </cell>
          <cell r="P57">
            <v>226</v>
          </cell>
          <cell r="Q57">
            <v>226</v>
          </cell>
          <cell r="R57">
            <v>224</v>
          </cell>
          <cell r="S57">
            <v>225</v>
          </cell>
          <cell r="T57">
            <v>227</v>
          </cell>
          <cell r="U57">
            <v>227</v>
          </cell>
          <cell r="V57">
            <v>224</v>
          </cell>
          <cell r="W57">
            <v>222</v>
          </cell>
          <cell r="X57">
            <v>224</v>
          </cell>
          <cell r="Y57">
            <v>225</v>
          </cell>
          <cell r="Z57">
            <v>224</v>
          </cell>
          <cell r="AA57">
            <v>221</v>
          </cell>
          <cell r="AB57">
            <v>223</v>
          </cell>
          <cell r="AC57">
            <v>224</v>
          </cell>
          <cell r="AD57">
            <v>220</v>
          </cell>
          <cell r="AE57">
            <v>223</v>
          </cell>
          <cell r="AF57">
            <v>225</v>
          </cell>
          <cell r="AG57">
            <v>229</v>
          </cell>
          <cell r="AH57">
            <v>232</v>
          </cell>
          <cell r="AI57">
            <v>233</v>
          </cell>
          <cell r="AJ57">
            <v>6982</v>
          </cell>
          <cell r="AK57">
            <v>225.2258064516129</v>
          </cell>
        </row>
        <row r="58">
          <cell r="B58" t="str">
            <v>VGR</v>
          </cell>
          <cell r="C58" t="str">
            <v>VUELTA GRANDE</v>
          </cell>
          <cell r="D58" t="str">
            <v>E</v>
          </cell>
          <cell r="E58">
            <v>170</v>
          </cell>
          <cell r="F58">
            <v>172</v>
          </cell>
          <cell r="G58">
            <v>174</v>
          </cell>
          <cell r="H58">
            <v>175</v>
          </cell>
          <cell r="I58">
            <v>175</v>
          </cell>
          <cell r="J58">
            <v>176</v>
          </cell>
          <cell r="K58">
            <v>174</v>
          </cell>
          <cell r="L58">
            <v>175</v>
          </cell>
          <cell r="M58">
            <v>173</v>
          </cell>
          <cell r="N58">
            <v>176</v>
          </cell>
          <cell r="O58">
            <v>178</v>
          </cell>
          <cell r="P58">
            <v>173</v>
          </cell>
          <cell r="Q58">
            <v>172</v>
          </cell>
          <cell r="R58">
            <v>179</v>
          </cell>
          <cell r="S58">
            <v>179</v>
          </cell>
          <cell r="T58">
            <v>177</v>
          </cell>
          <cell r="U58">
            <v>179</v>
          </cell>
          <cell r="V58">
            <v>177</v>
          </cell>
          <cell r="W58">
            <v>178</v>
          </cell>
          <cell r="X58">
            <v>175</v>
          </cell>
          <cell r="Y58">
            <v>177</v>
          </cell>
          <cell r="Z58">
            <v>176</v>
          </cell>
          <cell r="AA58">
            <v>178</v>
          </cell>
          <cell r="AB58">
            <v>177</v>
          </cell>
          <cell r="AC58">
            <v>178</v>
          </cell>
          <cell r="AD58">
            <v>179</v>
          </cell>
          <cell r="AE58">
            <v>177</v>
          </cell>
          <cell r="AF58">
            <v>178</v>
          </cell>
          <cell r="AG58">
            <v>180</v>
          </cell>
          <cell r="AH58">
            <v>181</v>
          </cell>
          <cell r="AI58">
            <v>181</v>
          </cell>
          <cell r="AJ58">
            <v>5469</v>
          </cell>
          <cell r="AK58">
            <v>176.41935483870967</v>
          </cell>
        </row>
        <row r="59">
          <cell r="B59" t="str">
            <v>TOTAL   NUEVO</v>
          </cell>
          <cell r="E59">
            <v>905</v>
          </cell>
          <cell r="F59">
            <v>917</v>
          </cell>
          <cell r="G59">
            <v>780</v>
          </cell>
          <cell r="H59">
            <v>765</v>
          </cell>
          <cell r="I59">
            <v>777</v>
          </cell>
          <cell r="J59">
            <v>765</v>
          </cell>
          <cell r="K59">
            <v>771</v>
          </cell>
          <cell r="L59">
            <v>757</v>
          </cell>
          <cell r="M59">
            <v>786</v>
          </cell>
          <cell r="N59">
            <v>765</v>
          </cell>
          <cell r="O59">
            <v>897</v>
          </cell>
          <cell r="P59">
            <v>818</v>
          </cell>
          <cell r="Q59">
            <v>798</v>
          </cell>
          <cell r="R59">
            <v>826</v>
          </cell>
          <cell r="S59">
            <v>794</v>
          </cell>
          <cell r="T59">
            <v>736</v>
          </cell>
          <cell r="U59">
            <v>711</v>
          </cell>
          <cell r="V59">
            <v>737</v>
          </cell>
          <cell r="W59">
            <v>747</v>
          </cell>
          <cell r="X59">
            <v>771</v>
          </cell>
          <cell r="Y59">
            <v>761</v>
          </cell>
          <cell r="Z59">
            <v>884</v>
          </cell>
          <cell r="AA59">
            <v>785</v>
          </cell>
          <cell r="AB59">
            <v>750</v>
          </cell>
          <cell r="AC59">
            <v>771</v>
          </cell>
          <cell r="AD59">
            <v>754</v>
          </cell>
          <cell r="AE59">
            <v>793</v>
          </cell>
          <cell r="AF59">
            <v>894</v>
          </cell>
          <cell r="AG59">
            <v>909</v>
          </cell>
          <cell r="AH59">
            <v>1042</v>
          </cell>
          <cell r="AI59">
            <v>1034</v>
          </cell>
          <cell r="AJ59">
            <v>25200</v>
          </cell>
          <cell r="AK59">
            <v>812.90322580645159</v>
          </cell>
        </row>
        <row r="60">
          <cell r="B60" t="str">
            <v>TOTAL   EXISTENTE</v>
          </cell>
          <cell r="E60">
            <v>1038</v>
          </cell>
          <cell r="F60">
            <v>1049</v>
          </cell>
          <cell r="G60">
            <v>1055</v>
          </cell>
          <cell r="H60">
            <v>1049</v>
          </cell>
          <cell r="I60">
            <v>1054</v>
          </cell>
          <cell r="J60">
            <v>1073</v>
          </cell>
          <cell r="K60">
            <v>1086</v>
          </cell>
          <cell r="L60">
            <v>1084</v>
          </cell>
          <cell r="M60">
            <v>1088</v>
          </cell>
          <cell r="N60">
            <v>1092</v>
          </cell>
          <cell r="O60">
            <v>1236</v>
          </cell>
          <cell r="P60">
            <v>1174</v>
          </cell>
          <cell r="Q60">
            <v>1104</v>
          </cell>
          <cell r="R60">
            <v>1089</v>
          </cell>
          <cell r="S60">
            <v>1102</v>
          </cell>
          <cell r="T60">
            <v>1125</v>
          </cell>
          <cell r="U60">
            <v>1141</v>
          </cell>
          <cell r="V60">
            <v>1205</v>
          </cell>
          <cell r="W60">
            <v>1214</v>
          </cell>
          <cell r="X60">
            <v>1189</v>
          </cell>
          <cell r="Y60">
            <v>1211</v>
          </cell>
          <cell r="Z60">
            <v>1271</v>
          </cell>
          <cell r="AA60">
            <v>1282</v>
          </cell>
          <cell r="AB60">
            <v>1291</v>
          </cell>
          <cell r="AC60">
            <v>1312</v>
          </cell>
          <cell r="AD60">
            <v>1334</v>
          </cell>
          <cell r="AE60">
            <v>1339</v>
          </cell>
          <cell r="AF60">
            <v>1329</v>
          </cell>
          <cell r="AG60">
            <v>1339</v>
          </cell>
          <cell r="AH60">
            <v>1358</v>
          </cell>
          <cell r="AI60">
            <v>1353</v>
          </cell>
          <cell r="AJ60">
            <v>36666</v>
          </cell>
          <cell r="AK60">
            <v>1182.7741935483871</v>
          </cell>
        </row>
        <row r="61">
          <cell r="B61" t="str">
            <v>TOTAL GENERAL</v>
          </cell>
          <cell r="E61">
            <v>1943</v>
          </cell>
          <cell r="F61">
            <v>1966</v>
          </cell>
          <cell r="G61">
            <v>1835</v>
          </cell>
          <cell r="H61">
            <v>1814</v>
          </cell>
          <cell r="I61">
            <v>1831</v>
          </cell>
          <cell r="J61">
            <v>1838</v>
          </cell>
          <cell r="K61">
            <v>1857</v>
          </cell>
          <cell r="L61">
            <v>1841</v>
          </cell>
          <cell r="M61">
            <v>1874</v>
          </cell>
          <cell r="N61">
            <v>1857</v>
          </cell>
          <cell r="O61">
            <v>2133</v>
          </cell>
          <cell r="P61">
            <v>1992</v>
          </cell>
          <cell r="Q61">
            <v>1902</v>
          </cell>
          <cell r="R61">
            <v>1915</v>
          </cell>
          <cell r="S61">
            <v>1896</v>
          </cell>
          <cell r="T61">
            <v>1861</v>
          </cell>
          <cell r="U61">
            <v>1852</v>
          </cell>
          <cell r="V61">
            <v>1942</v>
          </cell>
          <cell r="W61">
            <v>1961</v>
          </cell>
          <cell r="X61">
            <v>1960</v>
          </cell>
          <cell r="Y61">
            <v>1972</v>
          </cell>
          <cell r="Z61">
            <v>2155</v>
          </cell>
          <cell r="AA61">
            <v>2067</v>
          </cell>
          <cell r="AB61">
            <v>2041</v>
          </cell>
          <cell r="AC61">
            <v>2083</v>
          </cell>
          <cell r="AD61">
            <v>2088</v>
          </cell>
          <cell r="AE61">
            <v>2132</v>
          </cell>
          <cell r="AF61">
            <v>2223</v>
          </cell>
          <cell r="AG61">
            <v>2248</v>
          </cell>
          <cell r="AH61">
            <v>2400</v>
          </cell>
          <cell r="AI61">
            <v>2387</v>
          </cell>
          <cell r="AJ61">
            <v>61866</v>
          </cell>
          <cell r="AK61">
            <v>1995.6774193548388</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APBEXqueries"/>
      <sheetName val="SAPBEXfilters"/>
      <sheetName val="Summary Mth"/>
      <sheetName val="Variance Month"/>
      <sheetName val="Summary YTD"/>
      <sheetName val="Variance YTD"/>
      <sheetName val="ExCapexBW"/>
      <sheetName val="Exp G&amp;G"/>
      <sheetName val="Exp G&amp;A"/>
      <sheetName val="Exp WWO"/>
      <sheetName val="YTD"/>
      <sheetName val="Month"/>
    </sheetNames>
    <sheetDataSet>
      <sheetData sheetId="0"/>
      <sheetData sheetId="1"/>
      <sheetData sheetId="2"/>
      <sheetData sheetId="3"/>
      <sheetData sheetId="4"/>
      <sheetData sheetId="5"/>
      <sheetData sheetId="6"/>
      <sheetData sheetId="7"/>
      <sheetData sheetId="8"/>
      <sheetData sheetId="9"/>
      <sheetData sheetId="10">
        <row r="19">
          <cell r="A19" t="str">
            <v>Central North Sea</v>
          </cell>
          <cell r="E19">
            <v>37.761099999999999</v>
          </cell>
          <cell r="F19">
            <v>82</v>
          </cell>
          <cell r="I19">
            <v>446.55</v>
          </cell>
          <cell r="L19">
            <v>0</v>
          </cell>
        </row>
        <row r="20">
          <cell r="A20" t="str">
            <v>Egypt East Mediterra</v>
          </cell>
          <cell r="E20">
            <v>72.666390000000007</v>
          </cell>
          <cell r="F20">
            <v>143.69999999999999</v>
          </cell>
          <cell r="I20">
            <v>271.81</v>
          </cell>
          <cell r="L20">
            <v>0</v>
          </cell>
        </row>
        <row r="21">
          <cell r="A21" t="str">
            <v>India</v>
          </cell>
          <cell r="E21">
            <v>0</v>
          </cell>
          <cell r="F21">
            <v>0</v>
          </cell>
          <cell r="I21">
            <v>0</v>
          </cell>
          <cell r="L21">
            <v>0</v>
          </cell>
        </row>
        <row r="22">
          <cell r="A22" t="str">
            <v>Indonesia</v>
          </cell>
          <cell r="E22">
            <v>0.59794999999999998</v>
          </cell>
          <cell r="F22">
            <v>0</v>
          </cell>
          <cell r="I22">
            <v>0</v>
          </cell>
          <cell r="L22">
            <v>0</v>
          </cell>
        </row>
        <row r="23">
          <cell r="A23" t="str">
            <v>Italy</v>
          </cell>
          <cell r="E23">
            <v>-1.97889</v>
          </cell>
          <cell r="F23">
            <v>1100</v>
          </cell>
          <cell r="I23">
            <v>399.46</v>
          </cell>
          <cell r="L23">
            <v>0</v>
          </cell>
        </row>
        <row r="24">
          <cell r="A24" t="str">
            <v>Kazakhstan</v>
          </cell>
          <cell r="E24">
            <v>128.78205</v>
          </cell>
          <cell r="F24">
            <v>95.48</v>
          </cell>
          <cell r="I24">
            <v>508.16</v>
          </cell>
          <cell r="L24">
            <v>0</v>
          </cell>
        </row>
        <row r="25">
          <cell r="A25" t="str">
            <v>Middle East - AEMB</v>
          </cell>
          <cell r="E25">
            <v>-0.54449999999999998</v>
          </cell>
          <cell r="F25">
            <v>0</v>
          </cell>
          <cell r="I25">
            <v>620.61</v>
          </cell>
          <cell r="L25">
            <v>0</v>
          </cell>
        </row>
        <row r="26">
          <cell r="A26" t="str">
            <v>North South West</v>
          </cell>
          <cell r="E26">
            <v>63.771590000000003</v>
          </cell>
          <cell r="F26">
            <v>219</v>
          </cell>
          <cell r="I26">
            <v>649.78</v>
          </cell>
          <cell r="L26">
            <v>0</v>
          </cell>
        </row>
        <row r="27">
          <cell r="A27" t="str">
            <v>Other</v>
          </cell>
          <cell r="E27">
            <v>1600</v>
          </cell>
          <cell r="F27">
            <v>500</v>
          </cell>
          <cell r="I27">
            <v>578</v>
          </cell>
          <cell r="L27">
            <v>262</v>
          </cell>
        </row>
        <row r="28">
          <cell r="A28" t="str">
            <v>Southeast Asia</v>
          </cell>
          <cell r="E28">
            <v>-9.5836199999999998</v>
          </cell>
          <cell r="F28">
            <v>0</v>
          </cell>
          <cell r="I28">
            <v>143.78</v>
          </cell>
          <cell r="L28">
            <v>0</v>
          </cell>
        </row>
        <row r="29">
          <cell r="A29" t="str">
            <v>Southern Cone</v>
          </cell>
          <cell r="E29">
            <v>245.56291999999999</v>
          </cell>
          <cell r="F29">
            <v>859.98</v>
          </cell>
          <cell r="I29">
            <v>1315.44</v>
          </cell>
          <cell r="L29">
            <v>0</v>
          </cell>
        </row>
        <row r="30">
          <cell r="A30" t="str">
            <v>Spain</v>
          </cell>
          <cell r="E30">
            <v>0</v>
          </cell>
          <cell r="F30">
            <v>100.66</v>
          </cell>
          <cell r="I30">
            <v>230.02</v>
          </cell>
          <cell r="L30">
            <v>0</v>
          </cell>
        </row>
        <row r="31">
          <cell r="A31" t="str">
            <v>Trinidad</v>
          </cell>
          <cell r="E31">
            <v>-371.19173000000001</v>
          </cell>
          <cell r="F31">
            <v>64.52</v>
          </cell>
          <cell r="I31">
            <v>998.41</v>
          </cell>
          <cell r="L31">
            <v>0</v>
          </cell>
        </row>
        <row r="32">
          <cell r="A32" t="str">
            <v>Tunisia</v>
          </cell>
          <cell r="E32">
            <v>-14.68538</v>
          </cell>
          <cell r="F32">
            <v>0</v>
          </cell>
          <cell r="I32">
            <v>321.93</v>
          </cell>
          <cell r="L32">
            <v>0</v>
          </cell>
        </row>
        <row r="33">
          <cell r="A33" t="str">
            <v>Overall result</v>
          </cell>
          <cell r="E33">
            <v>1751.15788</v>
          </cell>
          <cell r="F33">
            <v>3165.34</v>
          </cell>
          <cell r="I33">
            <v>6483.95</v>
          </cell>
          <cell r="L33">
            <v>262</v>
          </cell>
        </row>
      </sheetData>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5"/>
  </sheetPr>
  <dimension ref="A1:DN44"/>
  <sheetViews>
    <sheetView topLeftCell="B1" zoomScaleNormal="100" zoomScaleSheetLayoutView="130" workbookViewId="0">
      <pane xSplit="5" ySplit="5" topLeftCell="G30" activePane="bottomRight" state="frozen"/>
      <selection activeCell="B1" sqref="B1"/>
      <selection pane="topRight" activeCell="G1" sqref="G1"/>
      <selection pane="bottomLeft" activeCell="B6" sqref="B6"/>
      <selection pane="bottomRight" activeCell="AD23" sqref="AD23"/>
    </sheetView>
  </sheetViews>
  <sheetFormatPr baseColWidth="10" defaultRowHeight="11.25"/>
  <cols>
    <col min="1" max="1" width="2.7109375" style="4" customWidth="1"/>
    <col min="2" max="2" width="3.28515625" style="1" customWidth="1"/>
    <col min="3" max="3" width="52.140625" style="2" customWidth="1"/>
    <col min="4" max="5" width="7.85546875" style="3" customWidth="1"/>
    <col min="6" max="6" width="6.42578125" style="1" customWidth="1"/>
    <col min="7" max="68" width="1.28515625" style="4" customWidth="1"/>
    <col min="69" max="259" width="1.28515625" style="31" customWidth="1"/>
    <col min="260" max="16384" width="11.42578125" style="31"/>
  </cols>
  <sheetData>
    <row r="1" spans="1:118" s="4" customFormat="1">
      <c r="B1" s="1"/>
      <c r="C1" s="2"/>
      <c r="D1" s="3"/>
      <c r="E1" s="3"/>
      <c r="F1" s="1"/>
    </row>
    <row r="2" spans="1:118" s="4" customFormat="1" ht="15.75">
      <c r="B2" s="1392" t="s">
        <v>0</v>
      </c>
      <c r="C2" s="1392"/>
      <c r="D2" s="1392"/>
      <c r="E2" s="1392"/>
      <c r="F2" s="1392"/>
      <c r="G2" s="1392"/>
      <c r="H2" s="1392"/>
      <c r="I2" s="1392"/>
      <c r="J2" s="1392"/>
      <c r="K2" s="1392"/>
      <c r="L2" s="1392"/>
      <c r="M2" s="1392"/>
      <c r="N2" s="1392"/>
      <c r="O2" s="1392"/>
      <c r="P2" s="1392"/>
      <c r="Q2" s="1392"/>
      <c r="R2" s="1392"/>
      <c r="S2" s="1392"/>
      <c r="T2" s="1392"/>
      <c r="U2" s="1392"/>
      <c r="V2" s="1392"/>
      <c r="W2" s="1392"/>
      <c r="X2" s="1392"/>
      <c r="Y2" s="1392"/>
      <c r="Z2" s="1392"/>
      <c r="AA2" s="1392"/>
      <c r="AB2" s="1392"/>
      <c r="AC2" s="1392"/>
      <c r="AD2" s="1392"/>
      <c r="AE2" s="1392"/>
      <c r="AF2" s="1392"/>
      <c r="AG2" s="1392"/>
      <c r="AH2" s="1392"/>
      <c r="AI2" s="1392"/>
      <c r="AJ2" s="1392"/>
      <c r="AK2" s="1392"/>
      <c r="AL2" s="1392"/>
      <c r="AM2" s="1392"/>
      <c r="AN2" s="1392"/>
      <c r="AO2" s="1392"/>
      <c r="AP2" s="1392"/>
      <c r="AQ2" s="1392"/>
      <c r="AR2" s="1392"/>
      <c r="AS2" s="1392"/>
      <c r="AT2" s="1392"/>
      <c r="AU2" s="1392"/>
      <c r="AV2" s="1392"/>
      <c r="AW2" s="1392"/>
      <c r="AX2" s="1392"/>
      <c r="AY2" s="1392"/>
      <c r="AZ2" s="1392"/>
      <c r="BA2" s="1392"/>
      <c r="BB2" s="1392"/>
      <c r="BC2" s="1392"/>
      <c r="BD2" s="1392"/>
      <c r="BE2" s="1392"/>
      <c r="BF2" s="1392"/>
      <c r="BG2" s="1392"/>
      <c r="BH2" s="1392"/>
      <c r="BI2" s="1392"/>
      <c r="BJ2" s="1392"/>
      <c r="BK2" s="1392"/>
      <c r="BL2" s="1392"/>
    </row>
    <row r="3" spans="1:118" s="4" customFormat="1">
      <c r="B3" s="1"/>
      <c r="C3" s="2"/>
      <c r="D3" s="1"/>
      <c r="E3" s="1"/>
      <c r="F3" s="1"/>
    </row>
    <row r="4" spans="1:118" s="5" customFormat="1">
      <c r="B4" s="1393" t="s">
        <v>1</v>
      </c>
      <c r="C4" s="1393" t="s">
        <v>2</v>
      </c>
      <c r="D4" s="1394" t="s">
        <v>3</v>
      </c>
      <c r="E4" s="1394" t="s">
        <v>4</v>
      </c>
      <c r="F4" s="1395" t="s">
        <v>34</v>
      </c>
      <c r="G4" s="1388" t="s">
        <v>5</v>
      </c>
      <c r="H4" s="1389"/>
      <c r="I4" s="1389"/>
      <c r="J4" s="1389"/>
      <c r="K4" s="1389"/>
      <c r="L4" s="1389"/>
      <c r="M4" s="1389"/>
      <c r="N4" s="1389"/>
      <c r="O4" s="1389"/>
      <c r="P4" s="1389"/>
      <c r="Q4" s="1389"/>
      <c r="R4" s="1389"/>
      <c r="S4" s="1389"/>
      <c r="T4" s="1389"/>
      <c r="U4" s="1389"/>
      <c r="V4" s="1389"/>
      <c r="W4" s="1389"/>
      <c r="X4" s="1389"/>
      <c r="Y4" s="1389"/>
      <c r="Z4" s="1389"/>
      <c r="AA4" s="1389"/>
      <c r="AB4" s="1389"/>
      <c r="AC4" s="1389"/>
      <c r="AD4" s="1389"/>
      <c r="AE4" s="1389"/>
      <c r="AF4" s="1389"/>
      <c r="AG4" s="1389"/>
      <c r="AH4" s="1389"/>
      <c r="AI4" s="1389"/>
      <c r="AJ4" s="1389"/>
      <c r="AK4" s="1390"/>
      <c r="AL4" s="1388" t="s">
        <v>6</v>
      </c>
      <c r="AM4" s="1389"/>
      <c r="AN4" s="1389"/>
      <c r="AO4" s="1389"/>
      <c r="AP4" s="1389"/>
      <c r="AQ4" s="1389"/>
      <c r="AR4" s="1389"/>
      <c r="AS4" s="1389"/>
      <c r="AT4" s="1389"/>
      <c r="AU4" s="1389"/>
      <c r="AV4" s="1389"/>
      <c r="AW4" s="1389"/>
      <c r="AX4" s="1389"/>
      <c r="AY4" s="1389"/>
      <c r="AZ4" s="1389"/>
      <c r="BA4" s="1389"/>
      <c r="BB4" s="1389"/>
      <c r="BC4" s="1389"/>
      <c r="BD4" s="1389"/>
      <c r="BE4" s="1389"/>
      <c r="BF4" s="1389"/>
      <c r="BG4" s="1389"/>
      <c r="BH4" s="1389"/>
      <c r="BI4" s="1389"/>
      <c r="BJ4" s="1389"/>
      <c r="BK4" s="1389"/>
      <c r="BL4" s="1389"/>
      <c r="BM4" s="1389"/>
      <c r="BN4" s="1389"/>
      <c r="BO4" s="1389"/>
      <c r="BP4" s="1390"/>
      <c r="BQ4" s="1388" t="s">
        <v>7</v>
      </c>
      <c r="BR4" s="1389"/>
      <c r="BS4" s="1389"/>
      <c r="BT4" s="1389"/>
      <c r="BU4" s="1389"/>
      <c r="BV4" s="1389"/>
      <c r="BW4" s="1389"/>
      <c r="BX4" s="1389"/>
      <c r="BY4" s="1389"/>
      <c r="BZ4" s="1389"/>
      <c r="CA4" s="1389"/>
      <c r="CB4" s="1389"/>
      <c r="CC4" s="1389"/>
      <c r="CD4" s="1389"/>
      <c r="CE4" s="1389"/>
      <c r="CF4" s="1389"/>
      <c r="CG4" s="1389"/>
      <c r="CH4" s="1389"/>
      <c r="CI4" s="1389"/>
      <c r="CJ4" s="1389"/>
      <c r="CK4" s="1389"/>
      <c r="CL4" s="1389"/>
      <c r="CM4" s="1389"/>
      <c r="CN4" s="1389"/>
      <c r="CO4" s="1389"/>
      <c r="CP4" s="1389"/>
      <c r="CQ4" s="1389"/>
      <c r="CR4" s="1389"/>
      <c r="CS4" s="1389"/>
      <c r="CT4" s="1390"/>
      <c r="CU4" s="1388" t="s">
        <v>8</v>
      </c>
      <c r="CV4" s="1389"/>
      <c r="CW4" s="1389"/>
      <c r="CX4" s="1389"/>
      <c r="CY4" s="1389"/>
      <c r="CZ4" s="1389"/>
      <c r="DA4" s="1389"/>
      <c r="DB4" s="1389"/>
      <c r="DC4" s="1389"/>
      <c r="DD4" s="1389"/>
      <c r="DE4" s="1389"/>
      <c r="DF4" s="1389"/>
      <c r="DG4" s="1389"/>
      <c r="DH4" s="1389"/>
      <c r="DI4" s="1389"/>
      <c r="DJ4" s="1389"/>
      <c r="DK4" s="1389"/>
      <c r="DL4" s="1389"/>
      <c r="DM4" s="1389"/>
      <c r="DN4" s="1390"/>
    </row>
    <row r="5" spans="1:118" s="5" customFormat="1">
      <c r="B5" s="1393"/>
      <c r="C5" s="1393"/>
      <c r="D5" s="1394"/>
      <c r="E5" s="1394"/>
      <c r="F5" s="1394"/>
      <c r="G5" s="1391" t="s">
        <v>9</v>
      </c>
      <c r="H5" s="1391"/>
      <c r="I5" s="1391"/>
      <c r="J5" s="1391"/>
      <c r="K5" s="1391"/>
      <c r="L5" s="1391"/>
      <c r="M5" s="1391"/>
      <c r="N5" s="1391" t="s">
        <v>10</v>
      </c>
      <c r="O5" s="1391"/>
      <c r="P5" s="1391"/>
      <c r="Q5" s="1391"/>
      <c r="R5" s="1391"/>
      <c r="S5" s="1391"/>
      <c r="T5" s="1391"/>
      <c r="U5" s="1391" t="s">
        <v>11</v>
      </c>
      <c r="V5" s="1391"/>
      <c r="W5" s="1391"/>
      <c r="X5" s="1391"/>
      <c r="Y5" s="1391"/>
      <c r="Z5" s="1391"/>
      <c r="AA5" s="1391"/>
      <c r="AB5" s="1391" t="s">
        <v>12</v>
      </c>
      <c r="AC5" s="1391"/>
      <c r="AD5" s="1391"/>
      <c r="AE5" s="1391"/>
      <c r="AF5" s="1391"/>
      <c r="AG5" s="1391"/>
      <c r="AH5" s="1391"/>
      <c r="AI5" s="1391" t="s">
        <v>13</v>
      </c>
      <c r="AJ5" s="1391"/>
      <c r="AK5" s="1391"/>
      <c r="AL5" s="1391"/>
      <c r="AM5" s="1391"/>
      <c r="AN5" s="1391"/>
      <c r="AO5" s="1391"/>
      <c r="AP5" s="1391" t="s">
        <v>14</v>
      </c>
      <c r="AQ5" s="1391"/>
      <c r="AR5" s="1391"/>
      <c r="AS5" s="1391"/>
      <c r="AT5" s="1391"/>
      <c r="AU5" s="1391"/>
      <c r="AV5" s="1391"/>
      <c r="AW5" s="1391" t="s">
        <v>15</v>
      </c>
      <c r="AX5" s="1391"/>
      <c r="AY5" s="1391"/>
      <c r="AZ5" s="1391"/>
      <c r="BA5" s="1391"/>
      <c r="BB5" s="1391"/>
      <c r="BC5" s="1391"/>
      <c r="BD5" s="1391" t="s">
        <v>16</v>
      </c>
      <c r="BE5" s="1391"/>
      <c r="BF5" s="1391"/>
      <c r="BG5" s="1391"/>
      <c r="BH5" s="1391"/>
      <c r="BI5" s="1391"/>
      <c r="BJ5" s="1391"/>
      <c r="BK5" s="1391" t="s">
        <v>17</v>
      </c>
      <c r="BL5" s="1391"/>
      <c r="BM5" s="1391"/>
      <c r="BN5" s="1391"/>
      <c r="BO5" s="1391"/>
      <c r="BP5" s="1391"/>
      <c r="BQ5" s="1391"/>
      <c r="BR5" s="1391" t="s">
        <v>18</v>
      </c>
      <c r="BS5" s="1391"/>
      <c r="BT5" s="1391"/>
      <c r="BU5" s="1391"/>
      <c r="BV5" s="1391"/>
      <c r="BW5" s="1391"/>
      <c r="BX5" s="1391"/>
      <c r="BY5" s="1397" t="s">
        <v>19</v>
      </c>
      <c r="BZ5" s="1391"/>
      <c r="CA5" s="1391"/>
      <c r="CB5" s="1391"/>
      <c r="CC5" s="1391"/>
      <c r="CD5" s="1391"/>
      <c r="CE5" s="1391"/>
      <c r="CF5" s="1391" t="s">
        <v>20</v>
      </c>
      <c r="CG5" s="1391"/>
      <c r="CH5" s="1391"/>
      <c r="CI5" s="1391"/>
      <c r="CJ5" s="1391"/>
      <c r="CK5" s="1391"/>
      <c r="CL5" s="1391"/>
      <c r="CM5" s="1391" t="s">
        <v>21</v>
      </c>
      <c r="CN5" s="1391"/>
      <c r="CO5" s="1391"/>
      <c r="CP5" s="1391"/>
      <c r="CQ5" s="1391"/>
      <c r="CR5" s="1391"/>
      <c r="CS5" s="1391"/>
      <c r="CT5" s="1396" t="s">
        <v>22</v>
      </c>
      <c r="CU5" s="1386"/>
      <c r="CV5" s="1386"/>
      <c r="CW5" s="1386"/>
      <c r="CX5" s="1386"/>
      <c r="CY5" s="1386"/>
      <c r="CZ5" s="1387"/>
      <c r="DA5" s="1391" t="s">
        <v>37</v>
      </c>
      <c r="DB5" s="1391"/>
      <c r="DC5" s="1391"/>
      <c r="DD5" s="1391"/>
      <c r="DE5" s="1391"/>
      <c r="DF5" s="1391"/>
      <c r="DG5" s="1391"/>
      <c r="DH5" s="1385" t="s">
        <v>41</v>
      </c>
      <c r="DI5" s="1386"/>
      <c r="DJ5" s="1386"/>
      <c r="DK5" s="1386"/>
      <c r="DL5" s="1386"/>
      <c r="DM5" s="1386"/>
      <c r="DN5" s="1387"/>
    </row>
    <row r="6" spans="1:118" s="4" customFormat="1">
      <c r="B6" s="6"/>
      <c r="C6" s="7"/>
      <c r="D6" s="7"/>
      <c r="E6" s="7"/>
      <c r="F6" s="8"/>
      <c r="G6" s="9"/>
      <c r="H6" s="10"/>
      <c r="I6" s="10"/>
      <c r="J6" s="10"/>
      <c r="K6" s="10"/>
      <c r="L6" s="10"/>
      <c r="M6" s="10"/>
      <c r="N6" s="11"/>
      <c r="O6" s="10"/>
      <c r="P6" s="10"/>
      <c r="Q6" s="10"/>
      <c r="R6" s="10"/>
      <c r="S6" s="10"/>
      <c r="T6" s="12"/>
      <c r="U6" s="10"/>
      <c r="V6" s="10"/>
      <c r="W6" s="10"/>
      <c r="X6" s="10"/>
      <c r="Y6" s="10"/>
      <c r="Z6" s="10"/>
      <c r="AA6" s="10"/>
      <c r="AB6" s="11"/>
      <c r="AC6" s="10"/>
      <c r="AD6" s="10"/>
      <c r="AE6" s="10"/>
      <c r="AF6" s="10"/>
      <c r="AG6" s="10"/>
      <c r="AH6" s="12"/>
      <c r="AI6" s="10"/>
      <c r="AJ6" s="10"/>
      <c r="AK6" s="10"/>
      <c r="AL6" s="9"/>
      <c r="AM6" s="10"/>
      <c r="AN6" s="10"/>
      <c r="AO6" s="10"/>
      <c r="AP6" s="11"/>
      <c r="AQ6" s="10"/>
      <c r="AR6" s="10"/>
      <c r="AS6" s="10"/>
      <c r="AT6" s="10"/>
      <c r="AU6" s="10"/>
      <c r="AV6" s="12"/>
      <c r="AW6" s="10"/>
      <c r="AX6" s="10"/>
      <c r="AY6" s="10"/>
      <c r="AZ6" s="10"/>
      <c r="BA6" s="10"/>
      <c r="BB6" s="10"/>
      <c r="BC6" s="10"/>
      <c r="BD6" s="11"/>
      <c r="BE6" s="10"/>
      <c r="BF6" s="10"/>
      <c r="BG6" s="10"/>
      <c r="BH6" s="10"/>
      <c r="BI6" s="10"/>
      <c r="BJ6" s="12"/>
      <c r="BK6" s="10"/>
      <c r="BL6" s="10"/>
      <c r="BM6" s="10"/>
      <c r="BN6" s="10"/>
      <c r="BO6" s="10"/>
      <c r="BP6" s="13"/>
      <c r="BQ6" s="9"/>
      <c r="BR6" s="11"/>
      <c r="BS6" s="10"/>
      <c r="BT6" s="10"/>
      <c r="BU6" s="10"/>
      <c r="BV6" s="10"/>
      <c r="BW6" s="10"/>
      <c r="BX6" s="13"/>
      <c r="BY6" s="10"/>
      <c r="BZ6" s="10"/>
      <c r="CA6" s="10"/>
      <c r="CB6" s="10"/>
      <c r="CC6" s="10"/>
      <c r="CD6" s="10"/>
      <c r="CE6" s="12"/>
      <c r="CF6" s="11"/>
      <c r="CG6" s="10"/>
      <c r="CH6" s="10"/>
      <c r="CI6" s="10"/>
      <c r="CJ6" s="10"/>
      <c r="CK6" s="10"/>
      <c r="CL6" s="12"/>
      <c r="CM6" s="11"/>
      <c r="CN6" s="10"/>
      <c r="CO6" s="10"/>
      <c r="CP6" s="10"/>
      <c r="CQ6" s="10"/>
      <c r="CR6" s="10"/>
      <c r="CS6" s="12"/>
      <c r="CT6" s="11"/>
      <c r="CU6" s="9"/>
      <c r="CV6" s="10"/>
      <c r="CW6" s="10"/>
      <c r="CX6" s="10"/>
      <c r="CY6" s="10"/>
      <c r="CZ6" s="12"/>
      <c r="DA6" s="11"/>
      <c r="DB6" s="10"/>
      <c r="DC6" s="10"/>
      <c r="DD6" s="10"/>
      <c r="DE6" s="10"/>
      <c r="DF6" s="10"/>
      <c r="DG6" s="12"/>
      <c r="DH6" s="10"/>
      <c r="DI6" s="10"/>
      <c r="DJ6" s="10"/>
      <c r="DK6" s="10"/>
      <c r="DL6" s="10"/>
      <c r="DM6" s="10"/>
      <c r="DN6" s="13"/>
    </row>
    <row r="7" spans="1:118" s="4" customFormat="1">
      <c r="B7" s="14">
        <v>1</v>
      </c>
      <c r="C7" s="15" t="s">
        <v>23</v>
      </c>
      <c r="D7" s="16">
        <v>41095</v>
      </c>
      <c r="E7" s="16">
        <f>+D7+F7-1</f>
        <v>41095</v>
      </c>
      <c r="F7" s="46">
        <v>1</v>
      </c>
      <c r="G7" s="17"/>
      <c r="H7" s="22"/>
      <c r="I7" s="18"/>
      <c r="J7" s="18"/>
      <c r="K7" s="45"/>
      <c r="M7" s="18"/>
      <c r="N7" s="19"/>
      <c r="O7" s="18"/>
      <c r="P7" s="18"/>
      <c r="Q7" s="18"/>
      <c r="R7" s="18"/>
      <c r="S7" s="18"/>
      <c r="T7" s="20"/>
      <c r="U7" s="18"/>
      <c r="V7" s="18"/>
      <c r="W7" s="18"/>
      <c r="X7" s="18"/>
      <c r="Y7" s="18"/>
      <c r="Z7" s="18"/>
      <c r="AA7" s="18"/>
      <c r="AB7" s="19"/>
      <c r="AC7" s="18"/>
      <c r="AD7" s="18"/>
      <c r="AE7" s="18"/>
      <c r="AF7" s="18"/>
      <c r="AG7" s="18"/>
      <c r="AH7" s="20"/>
      <c r="AI7" s="18"/>
      <c r="AJ7" s="18"/>
      <c r="AK7" s="18"/>
      <c r="AL7" s="17"/>
      <c r="AM7" s="18"/>
      <c r="AN7" s="18"/>
      <c r="AO7" s="18"/>
      <c r="AP7" s="19"/>
      <c r="AQ7" s="18"/>
      <c r="AR7" s="18"/>
      <c r="AS7" s="18"/>
      <c r="AT7" s="18"/>
      <c r="AU7" s="18"/>
      <c r="AV7" s="20"/>
      <c r="AW7" s="18"/>
      <c r="AX7" s="18"/>
      <c r="AY7" s="18"/>
      <c r="AZ7" s="18"/>
      <c r="BA7" s="18"/>
      <c r="BB7" s="18"/>
      <c r="BC7" s="18"/>
      <c r="BD7" s="19"/>
      <c r="BE7" s="18"/>
      <c r="BF7" s="18"/>
      <c r="BG7" s="18"/>
      <c r="BH7" s="18"/>
      <c r="BI7" s="18"/>
      <c r="BJ7" s="20"/>
      <c r="BK7" s="18"/>
      <c r="BL7" s="18"/>
      <c r="BM7" s="18"/>
      <c r="BN7" s="18"/>
      <c r="BO7" s="18"/>
      <c r="BP7" s="21"/>
      <c r="BQ7" s="17"/>
      <c r="BR7" s="19"/>
      <c r="BS7" s="18"/>
      <c r="BT7" s="18"/>
      <c r="BU7" s="18"/>
      <c r="BV7" s="18"/>
      <c r="BW7" s="18"/>
      <c r="BX7" s="21"/>
      <c r="BY7" s="18"/>
      <c r="BZ7" s="18"/>
      <c r="CA7" s="18"/>
      <c r="CB7" s="18"/>
      <c r="CC7" s="18"/>
      <c r="CD7" s="18"/>
      <c r="CE7" s="20"/>
      <c r="CF7" s="19"/>
      <c r="CG7" s="18"/>
      <c r="CH7" s="18"/>
      <c r="CI7" s="18"/>
      <c r="CJ7" s="18"/>
      <c r="CK7" s="18"/>
      <c r="CL7" s="20"/>
      <c r="CM7" s="19"/>
      <c r="CN7" s="18"/>
      <c r="CO7" s="18"/>
      <c r="CP7" s="18"/>
      <c r="CQ7" s="18"/>
      <c r="CR7" s="18"/>
      <c r="CS7" s="20"/>
      <c r="CT7" s="19"/>
      <c r="CU7" s="17"/>
      <c r="CV7" s="18"/>
      <c r="CW7" s="18"/>
      <c r="CX7" s="18"/>
      <c r="CY7" s="18"/>
      <c r="CZ7" s="20"/>
      <c r="DA7" s="19"/>
      <c r="DB7" s="18"/>
      <c r="DC7" s="18"/>
      <c r="DD7" s="18"/>
      <c r="DE7" s="18"/>
      <c r="DF7" s="18"/>
      <c r="DG7" s="20"/>
      <c r="DH7" s="18"/>
      <c r="DI7" s="18"/>
      <c r="DJ7" s="18"/>
      <c r="DK7" s="18"/>
      <c r="DL7" s="18"/>
      <c r="DM7" s="18"/>
      <c r="DN7" s="21"/>
    </row>
    <row r="8" spans="1:118" s="4" customFormat="1">
      <c r="B8" s="14"/>
      <c r="C8" s="15"/>
      <c r="D8" s="16"/>
      <c r="E8" s="16"/>
      <c r="F8" s="46"/>
      <c r="G8" s="17"/>
      <c r="H8" s="18"/>
      <c r="I8" s="18"/>
      <c r="J8" s="18"/>
      <c r="K8" s="18"/>
      <c r="L8" s="18"/>
      <c r="M8" s="18"/>
      <c r="N8" s="19"/>
      <c r="O8" s="18"/>
      <c r="P8" s="18"/>
      <c r="Q8" s="18"/>
      <c r="R8" s="18"/>
      <c r="S8" s="18"/>
      <c r="T8" s="20"/>
      <c r="U8" s="18"/>
      <c r="V8" s="18"/>
      <c r="W8" s="18"/>
      <c r="X8" s="18"/>
      <c r="Y8" s="18"/>
      <c r="Z8" s="18"/>
      <c r="AA8" s="18"/>
      <c r="AB8" s="19"/>
      <c r="AC8" s="18"/>
      <c r="AD8" s="18"/>
      <c r="AE8" s="18"/>
      <c r="AF8" s="18"/>
      <c r="AG8" s="18"/>
      <c r="AH8" s="20"/>
      <c r="AI8" s="18"/>
      <c r="AJ8" s="18"/>
      <c r="AK8" s="18"/>
      <c r="AL8" s="17"/>
      <c r="AM8" s="18"/>
      <c r="AN8" s="18"/>
      <c r="AO8" s="18"/>
      <c r="AP8" s="19"/>
      <c r="AQ8" s="18"/>
      <c r="AR8" s="18"/>
      <c r="AS8" s="18"/>
      <c r="AT8" s="18"/>
      <c r="AU8" s="18"/>
      <c r="AV8" s="20"/>
      <c r="AW8" s="18"/>
      <c r="AX8" s="18"/>
      <c r="AY8" s="18"/>
      <c r="AZ8" s="18"/>
      <c r="BA8" s="18"/>
      <c r="BB8" s="18"/>
      <c r="BC8" s="18"/>
      <c r="BD8" s="19"/>
      <c r="BE8" s="18"/>
      <c r="BF8" s="18"/>
      <c r="BG8" s="18"/>
      <c r="BH8" s="18"/>
      <c r="BI8" s="18"/>
      <c r="BJ8" s="20"/>
      <c r="BK8" s="18"/>
      <c r="BL8" s="18"/>
      <c r="BM8" s="18"/>
      <c r="BN8" s="18"/>
      <c r="BO8" s="18"/>
      <c r="BP8" s="21"/>
      <c r="BQ8" s="17"/>
      <c r="BR8" s="19"/>
      <c r="BS8" s="18"/>
      <c r="BT8" s="18"/>
      <c r="BU8" s="18"/>
      <c r="BV8" s="18"/>
      <c r="BW8" s="18"/>
      <c r="BX8" s="21"/>
      <c r="BY8" s="18"/>
      <c r="BZ8" s="18"/>
      <c r="CA8" s="18"/>
      <c r="CB8" s="18"/>
      <c r="CC8" s="18"/>
      <c r="CD8" s="18"/>
      <c r="CE8" s="20"/>
      <c r="CF8" s="19"/>
      <c r="CG8" s="18"/>
      <c r="CH8" s="18"/>
      <c r="CI8" s="18"/>
      <c r="CJ8" s="18"/>
      <c r="CK8" s="18"/>
      <c r="CL8" s="20"/>
      <c r="CM8" s="19"/>
      <c r="CN8" s="18"/>
      <c r="CO8" s="18"/>
      <c r="CP8" s="18"/>
      <c r="CQ8" s="18"/>
      <c r="CR8" s="18"/>
      <c r="CS8" s="20"/>
      <c r="CT8" s="19"/>
      <c r="CU8" s="17"/>
      <c r="CV8" s="18"/>
      <c r="CW8" s="18"/>
      <c r="CX8" s="18"/>
      <c r="CY8" s="18"/>
      <c r="CZ8" s="20"/>
      <c r="DA8" s="19"/>
      <c r="DB8" s="18"/>
      <c r="DC8" s="18"/>
      <c r="DD8" s="18"/>
      <c r="DE8" s="18"/>
      <c r="DF8" s="18"/>
      <c r="DG8" s="20"/>
      <c r="DH8" s="18"/>
      <c r="DI8" s="18"/>
      <c r="DJ8" s="18"/>
      <c r="DK8" s="18"/>
      <c r="DL8" s="18"/>
      <c r="DM8" s="18"/>
      <c r="DN8" s="21"/>
    </row>
    <row r="9" spans="1:118" s="4" customFormat="1" ht="22.5" customHeight="1">
      <c r="B9" s="14">
        <v>2</v>
      </c>
      <c r="C9" s="60" t="s">
        <v>31</v>
      </c>
      <c r="D9" s="16">
        <v>41092</v>
      </c>
      <c r="E9" s="16">
        <v>41096</v>
      </c>
      <c r="F9" s="46">
        <v>5</v>
      </c>
      <c r="G9" s="17"/>
      <c r="H9" s="44"/>
      <c r="I9" s="44"/>
      <c r="J9" s="44"/>
      <c r="K9" s="44"/>
      <c r="L9" s="44"/>
      <c r="M9" s="22"/>
      <c r="N9" s="19"/>
      <c r="O9" s="18"/>
      <c r="P9" s="18"/>
      <c r="Q9" s="18"/>
      <c r="R9" s="18"/>
      <c r="S9" s="18"/>
      <c r="T9" s="20"/>
      <c r="U9" s="18"/>
      <c r="V9" s="18"/>
      <c r="W9" s="18"/>
      <c r="X9" s="18"/>
      <c r="Y9" s="18"/>
      <c r="Z9" s="18"/>
      <c r="AA9" s="18"/>
      <c r="AB9" s="19"/>
      <c r="AC9" s="18"/>
      <c r="AD9" s="18"/>
      <c r="AE9" s="18"/>
      <c r="AF9" s="18"/>
      <c r="AG9" s="18"/>
      <c r="AH9" s="20"/>
      <c r="AI9" s="18"/>
      <c r="AJ9" s="18"/>
      <c r="AK9" s="18"/>
      <c r="AL9" s="17"/>
      <c r="AM9" s="18"/>
      <c r="AN9" s="18"/>
      <c r="AO9" s="18"/>
      <c r="AP9" s="19"/>
      <c r="AQ9" s="18"/>
      <c r="AR9" s="18"/>
      <c r="AS9" s="18"/>
      <c r="AT9" s="18"/>
      <c r="AU9" s="18"/>
      <c r="AV9" s="20"/>
      <c r="AW9" s="18"/>
      <c r="AX9" s="18"/>
      <c r="AY9" s="18"/>
      <c r="AZ9" s="18"/>
      <c r="BA9" s="18"/>
      <c r="BB9" s="18"/>
      <c r="BC9" s="18"/>
      <c r="BD9" s="19"/>
      <c r="BE9" s="18"/>
      <c r="BF9" s="18"/>
      <c r="BG9" s="18"/>
      <c r="BH9" s="18"/>
      <c r="BI9" s="18"/>
      <c r="BJ9" s="20"/>
      <c r="BK9" s="18"/>
      <c r="BL9" s="18"/>
      <c r="BM9" s="18"/>
      <c r="BN9" s="18"/>
      <c r="BO9" s="18"/>
      <c r="BP9" s="21"/>
      <c r="BQ9" s="17"/>
      <c r="BR9" s="19"/>
      <c r="BS9" s="18"/>
      <c r="BT9" s="18"/>
      <c r="BU9" s="18"/>
      <c r="BV9" s="18"/>
      <c r="BW9" s="18"/>
      <c r="BX9" s="21"/>
      <c r="BY9" s="18"/>
      <c r="BZ9" s="18"/>
      <c r="CA9" s="18"/>
      <c r="CB9" s="18"/>
      <c r="CC9" s="18"/>
      <c r="CD9" s="18"/>
      <c r="CE9" s="20"/>
      <c r="CF9" s="19"/>
      <c r="CG9" s="18"/>
      <c r="CH9" s="18"/>
      <c r="CI9" s="18"/>
      <c r="CJ9" s="18"/>
      <c r="CK9" s="18"/>
      <c r="CL9" s="20"/>
      <c r="CM9" s="19"/>
      <c r="CN9" s="18"/>
      <c r="CO9" s="18"/>
      <c r="CP9" s="18"/>
      <c r="CQ9" s="18"/>
      <c r="CR9" s="18"/>
      <c r="CS9" s="20"/>
      <c r="CT9" s="19"/>
      <c r="CU9" s="17"/>
      <c r="CV9" s="18"/>
      <c r="CW9" s="18"/>
      <c r="CX9" s="18"/>
      <c r="CY9" s="18"/>
      <c r="CZ9" s="20"/>
      <c r="DA9" s="19"/>
      <c r="DB9" s="18"/>
      <c r="DC9" s="18"/>
      <c r="DD9" s="18"/>
      <c r="DE9" s="18"/>
      <c r="DF9" s="18"/>
      <c r="DG9" s="20"/>
      <c r="DH9" s="18"/>
      <c r="DI9" s="18"/>
      <c r="DJ9" s="18"/>
      <c r="DK9" s="18"/>
      <c r="DL9" s="18"/>
      <c r="DM9" s="18"/>
      <c r="DN9" s="21"/>
    </row>
    <row r="10" spans="1:118">
      <c r="A10" s="31"/>
      <c r="B10" s="23"/>
      <c r="C10" s="24"/>
      <c r="D10" s="25"/>
      <c r="E10" s="25"/>
      <c r="F10" s="47"/>
      <c r="G10" s="27"/>
      <c r="H10" s="22"/>
      <c r="I10" s="22"/>
      <c r="J10" s="22"/>
      <c r="K10" s="22"/>
      <c r="L10" s="22"/>
      <c r="M10" s="22"/>
      <c r="N10" s="28"/>
      <c r="O10" s="22"/>
      <c r="P10" s="22"/>
      <c r="Q10" s="22"/>
      <c r="R10" s="22"/>
      <c r="S10" s="22"/>
      <c r="T10" s="29"/>
      <c r="U10" s="22"/>
      <c r="V10" s="22"/>
      <c r="W10" s="22"/>
      <c r="X10" s="22"/>
      <c r="Y10" s="22"/>
      <c r="Z10" s="22"/>
      <c r="AA10" s="22"/>
      <c r="AB10" s="28"/>
      <c r="AC10" s="22"/>
      <c r="AD10" s="22"/>
      <c r="AE10" s="22"/>
      <c r="AF10" s="22"/>
      <c r="AG10" s="22"/>
      <c r="AH10" s="29"/>
      <c r="AI10" s="22"/>
      <c r="AJ10" s="22"/>
      <c r="AK10" s="22"/>
      <c r="AL10" s="27"/>
      <c r="AM10" s="22"/>
      <c r="AN10" s="22"/>
      <c r="AO10" s="22"/>
      <c r="AP10" s="28"/>
      <c r="AQ10" s="22"/>
      <c r="AR10" s="22"/>
      <c r="AS10" s="22"/>
      <c r="AT10" s="22"/>
      <c r="AU10" s="22"/>
      <c r="AV10" s="29"/>
      <c r="AW10" s="22"/>
      <c r="AX10" s="22"/>
      <c r="AY10" s="22"/>
      <c r="AZ10" s="22"/>
      <c r="BA10" s="22"/>
      <c r="BB10" s="22"/>
      <c r="BC10" s="22"/>
      <c r="BD10" s="28"/>
      <c r="BE10" s="22"/>
      <c r="BF10" s="22"/>
      <c r="BG10" s="22"/>
      <c r="BH10" s="22"/>
      <c r="BI10" s="22"/>
      <c r="BJ10" s="29"/>
      <c r="BK10" s="22"/>
      <c r="BL10" s="22"/>
      <c r="BM10" s="22"/>
      <c r="BN10" s="22"/>
      <c r="BO10" s="22"/>
      <c r="BP10" s="30"/>
      <c r="BQ10" s="27"/>
      <c r="BR10" s="28"/>
      <c r="BS10" s="22"/>
      <c r="BT10" s="22"/>
      <c r="BU10" s="22"/>
      <c r="BV10" s="22"/>
      <c r="BW10" s="22"/>
      <c r="BX10" s="30"/>
      <c r="BY10" s="22"/>
      <c r="BZ10" s="22"/>
      <c r="CA10" s="22"/>
      <c r="CB10" s="22"/>
      <c r="CC10" s="22"/>
      <c r="CD10" s="22"/>
      <c r="CE10" s="29"/>
      <c r="CF10" s="28"/>
      <c r="CG10" s="22"/>
      <c r="CH10" s="22"/>
      <c r="CI10" s="22"/>
      <c r="CJ10" s="22"/>
      <c r="CK10" s="22"/>
      <c r="CL10" s="29"/>
      <c r="CM10" s="28"/>
      <c r="CN10" s="22"/>
      <c r="CO10" s="22"/>
      <c r="CP10" s="22"/>
      <c r="CQ10" s="22"/>
      <c r="CR10" s="22"/>
      <c r="CS10" s="29"/>
      <c r="CT10" s="28"/>
      <c r="CU10" s="27"/>
      <c r="CV10" s="22"/>
      <c r="CW10" s="22"/>
      <c r="CX10" s="22"/>
      <c r="CY10" s="22"/>
      <c r="CZ10" s="29"/>
      <c r="DA10" s="28"/>
      <c r="DB10" s="22"/>
      <c r="DC10" s="22"/>
      <c r="DD10" s="22"/>
      <c r="DE10" s="22"/>
      <c r="DF10" s="22"/>
      <c r="DG10" s="29"/>
      <c r="DH10" s="22"/>
      <c r="DI10" s="22"/>
      <c r="DJ10" s="22"/>
      <c r="DK10" s="22"/>
      <c r="DL10" s="22"/>
      <c r="DM10" s="22"/>
      <c r="DN10" s="30"/>
    </row>
    <row r="11" spans="1:118" s="4" customFormat="1" ht="22.5">
      <c r="B11" s="14">
        <v>3</v>
      </c>
      <c r="C11" s="60" t="s">
        <v>24</v>
      </c>
      <c r="D11" s="16">
        <v>41099</v>
      </c>
      <c r="E11" s="16">
        <v>41110</v>
      </c>
      <c r="F11" s="46">
        <v>10</v>
      </c>
      <c r="G11" s="17"/>
      <c r="H11" s="22"/>
      <c r="I11" s="22"/>
      <c r="J11" s="22"/>
      <c r="K11" s="22"/>
      <c r="L11" s="22"/>
      <c r="M11" s="22"/>
      <c r="N11" s="28"/>
      <c r="O11" s="44"/>
      <c r="P11" s="44"/>
      <c r="Q11" s="44"/>
      <c r="R11" s="44"/>
      <c r="S11" s="44"/>
      <c r="T11" s="49"/>
      <c r="U11" s="44"/>
      <c r="V11" s="44"/>
      <c r="W11" s="44"/>
      <c r="X11" s="44"/>
      <c r="Y11" s="44"/>
      <c r="Z11" s="44"/>
      <c r="AA11" s="22"/>
      <c r="AB11" s="19"/>
      <c r="AC11" s="18"/>
      <c r="AD11" s="18"/>
      <c r="AE11" s="18"/>
      <c r="AF11" s="18"/>
      <c r="AG11" s="18"/>
      <c r="AH11" s="20"/>
      <c r="AI11" s="18"/>
      <c r="AJ11" s="18"/>
      <c r="AK11" s="18"/>
      <c r="AL11" s="17"/>
      <c r="AM11" s="18"/>
      <c r="AN11" s="18"/>
      <c r="AO11" s="18"/>
      <c r="AP11" s="19"/>
      <c r="AQ11" s="18"/>
      <c r="AR11" s="18"/>
      <c r="AS11" s="18"/>
      <c r="AT11" s="18"/>
      <c r="AU11" s="18"/>
      <c r="AV11" s="20"/>
      <c r="AW11" s="18"/>
      <c r="AX11" s="18"/>
      <c r="AY11" s="18"/>
      <c r="AZ11" s="18"/>
      <c r="BA11" s="18"/>
      <c r="BB11" s="18"/>
      <c r="BC11" s="18"/>
      <c r="BD11" s="19"/>
      <c r="BE11" s="18"/>
      <c r="BF11" s="18"/>
      <c r="BG11" s="18"/>
      <c r="BH11" s="18"/>
      <c r="BI11" s="18"/>
      <c r="BJ11" s="20"/>
      <c r="BK11" s="18"/>
      <c r="BL11" s="18"/>
      <c r="BM11" s="18"/>
      <c r="BN11" s="18"/>
      <c r="BO11" s="18"/>
      <c r="BP11" s="21"/>
      <c r="BQ11" s="17"/>
      <c r="BR11" s="19"/>
      <c r="BS11" s="18"/>
      <c r="BT11" s="18"/>
      <c r="BU11" s="18"/>
      <c r="BV11" s="18"/>
      <c r="BW11" s="18"/>
      <c r="BX11" s="21"/>
      <c r="BY11" s="18"/>
      <c r="BZ11" s="18"/>
      <c r="CA11" s="18"/>
      <c r="CB11" s="18"/>
      <c r="CC11" s="18"/>
      <c r="CD11" s="18"/>
      <c r="CE11" s="20"/>
      <c r="CF11" s="19"/>
      <c r="CG11" s="18"/>
      <c r="CH11" s="18"/>
      <c r="CI11" s="18"/>
      <c r="CJ11" s="18"/>
      <c r="CK11" s="18"/>
      <c r="CL11" s="20"/>
      <c r="CM11" s="19"/>
      <c r="CN11" s="18"/>
      <c r="CO11" s="18"/>
      <c r="CP11" s="18"/>
      <c r="CQ11" s="18"/>
      <c r="CR11" s="18"/>
      <c r="CS11" s="20"/>
      <c r="CT11" s="19"/>
      <c r="CU11" s="17"/>
      <c r="CV11" s="18"/>
      <c r="CW11" s="18"/>
      <c r="CX11" s="18"/>
      <c r="CY11" s="18"/>
      <c r="CZ11" s="20"/>
      <c r="DA11" s="19"/>
      <c r="DB11" s="18"/>
      <c r="DC11" s="18"/>
      <c r="DD11" s="18"/>
      <c r="DE11" s="18"/>
      <c r="DF11" s="18"/>
      <c r="DG11" s="20"/>
      <c r="DH11" s="18"/>
      <c r="DI11" s="18"/>
      <c r="DJ11" s="18"/>
      <c r="DK11" s="18"/>
      <c r="DL11" s="18"/>
      <c r="DM11" s="18"/>
      <c r="DN11" s="21"/>
    </row>
    <row r="12" spans="1:118" s="4" customFormat="1">
      <c r="B12" s="14"/>
      <c r="C12" s="15"/>
      <c r="D12" s="16"/>
      <c r="E12" s="16"/>
      <c r="F12" s="46"/>
      <c r="G12" s="17"/>
      <c r="H12" s="18"/>
      <c r="I12" s="18"/>
      <c r="J12" s="18"/>
      <c r="K12" s="18"/>
      <c r="L12" s="18"/>
      <c r="M12" s="18"/>
      <c r="N12" s="19"/>
      <c r="O12" s="18"/>
      <c r="P12" s="18"/>
      <c r="Q12" s="18"/>
      <c r="R12" s="18"/>
      <c r="S12" s="18"/>
      <c r="T12" s="20"/>
      <c r="U12" s="18"/>
      <c r="V12" s="18"/>
      <c r="W12" s="18"/>
      <c r="X12" s="18"/>
      <c r="Y12" s="18"/>
      <c r="Z12" s="18"/>
      <c r="AA12" s="18"/>
      <c r="AB12" s="19"/>
      <c r="AC12" s="18"/>
      <c r="AD12" s="18"/>
      <c r="AE12" s="18"/>
      <c r="AF12" s="18"/>
      <c r="AG12" s="18"/>
      <c r="AH12" s="20"/>
      <c r="AI12" s="18"/>
      <c r="AJ12" s="18"/>
      <c r="AK12" s="18"/>
      <c r="AL12" s="17"/>
      <c r="AM12" s="18"/>
      <c r="AN12" s="18"/>
      <c r="AO12" s="18"/>
      <c r="AP12" s="19"/>
      <c r="AQ12" s="18"/>
      <c r="AR12" s="18"/>
      <c r="AS12" s="18"/>
      <c r="AT12" s="18"/>
      <c r="AU12" s="18"/>
      <c r="AV12" s="20"/>
      <c r="AW12" s="18"/>
      <c r="AX12" s="18"/>
      <c r="AY12" s="18"/>
      <c r="AZ12" s="18"/>
      <c r="BA12" s="18"/>
      <c r="BB12" s="18"/>
      <c r="BC12" s="18"/>
      <c r="BD12" s="19"/>
      <c r="BE12" s="18"/>
      <c r="BF12" s="18"/>
      <c r="BG12" s="18"/>
      <c r="BH12" s="18"/>
      <c r="BI12" s="18"/>
      <c r="BJ12" s="20"/>
      <c r="BK12" s="18"/>
      <c r="BL12" s="18"/>
      <c r="BM12" s="18"/>
      <c r="BN12" s="18"/>
      <c r="BO12" s="18"/>
      <c r="BP12" s="21"/>
      <c r="BQ12" s="17"/>
      <c r="BR12" s="19"/>
      <c r="BS12" s="18"/>
      <c r="BT12" s="18"/>
      <c r="BU12" s="18"/>
      <c r="BV12" s="18"/>
      <c r="BW12" s="18"/>
      <c r="BX12" s="21"/>
      <c r="BY12" s="18"/>
      <c r="BZ12" s="18"/>
      <c r="CA12" s="18"/>
      <c r="CB12" s="18"/>
      <c r="CC12" s="18"/>
      <c r="CD12" s="18"/>
      <c r="CE12" s="20"/>
      <c r="CF12" s="19"/>
      <c r="CG12" s="18"/>
      <c r="CH12" s="18"/>
      <c r="CI12" s="18"/>
      <c r="CJ12" s="18"/>
      <c r="CK12" s="18"/>
      <c r="CL12" s="20"/>
      <c r="CM12" s="19"/>
      <c r="CN12" s="18"/>
      <c r="CO12" s="18"/>
      <c r="CP12" s="18"/>
      <c r="CQ12" s="18"/>
      <c r="CR12" s="18"/>
      <c r="CS12" s="20"/>
      <c r="CT12" s="19"/>
      <c r="CU12" s="17"/>
      <c r="CV12" s="18"/>
      <c r="CW12" s="18"/>
      <c r="CX12" s="18"/>
      <c r="CY12" s="18"/>
      <c r="CZ12" s="20"/>
      <c r="DA12" s="19"/>
      <c r="DB12" s="18"/>
      <c r="DC12" s="18"/>
      <c r="DD12" s="18"/>
      <c r="DE12" s="18"/>
      <c r="DF12" s="18"/>
      <c r="DG12" s="20"/>
      <c r="DH12" s="18"/>
      <c r="DI12" s="18"/>
      <c r="DJ12" s="18"/>
      <c r="DK12" s="18"/>
      <c r="DL12" s="18"/>
      <c r="DM12" s="18"/>
      <c r="DN12" s="21"/>
    </row>
    <row r="13" spans="1:118" s="4" customFormat="1">
      <c r="B13" s="14">
        <v>3</v>
      </c>
      <c r="C13" s="43" t="s">
        <v>39</v>
      </c>
      <c r="D13" s="16">
        <v>41106</v>
      </c>
      <c r="E13" s="16">
        <v>41108</v>
      </c>
      <c r="F13" s="46">
        <v>3</v>
      </c>
      <c r="G13" s="17"/>
      <c r="H13" s="22"/>
      <c r="I13" s="22"/>
      <c r="J13" s="22"/>
      <c r="K13" s="22"/>
      <c r="L13" s="22"/>
      <c r="M13" s="22"/>
      <c r="N13" s="28"/>
      <c r="O13" s="22"/>
      <c r="P13" s="22"/>
      <c r="Q13" s="22"/>
      <c r="R13" s="22"/>
      <c r="S13" s="22"/>
      <c r="T13" s="29"/>
      <c r="U13" s="22"/>
      <c r="V13" s="50"/>
      <c r="W13" s="50"/>
      <c r="X13" s="50"/>
      <c r="Y13" s="22"/>
      <c r="Z13" s="22"/>
      <c r="AA13" s="22"/>
      <c r="AB13" s="28"/>
      <c r="AC13" s="22"/>
      <c r="AD13" s="22"/>
      <c r="AE13" s="18"/>
      <c r="AF13" s="18"/>
      <c r="AG13" s="18"/>
      <c r="AH13" s="20"/>
      <c r="AI13" s="18"/>
      <c r="AJ13" s="18"/>
      <c r="AK13" s="18"/>
      <c r="AL13" s="17"/>
      <c r="AM13" s="18"/>
      <c r="AN13" s="18"/>
      <c r="AO13" s="18"/>
      <c r="AP13" s="19"/>
      <c r="AQ13" s="18"/>
      <c r="AR13" s="18"/>
      <c r="AS13" s="18"/>
      <c r="AT13" s="18"/>
      <c r="AU13" s="18"/>
      <c r="AV13" s="20"/>
      <c r="AW13" s="18"/>
      <c r="AX13" s="18"/>
      <c r="AY13" s="18"/>
      <c r="AZ13" s="18"/>
      <c r="BA13" s="18"/>
      <c r="BB13" s="18"/>
      <c r="BC13" s="18"/>
      <c r="BD13" s="19"/>
      <c r="BE13" s="18"/>
      <c r="BF13" s="18"/>
      <c r="BG13" s="18"/>
      <c r="BH13" s="18"/>
      <c r="BI13" s="18"/>
      <c r="BJ13" s="20"/>
      <c r="BK13" s="18"/>
      <c r="BL13" s="18"/>
      <c r="BM13" s="18"/>
      <c r="BN13" s="18"/>
      <c r="BO13" s="18"/>
      <c r="BP13" s="21"/>
      <c r="BQ13" s="17"/>
      <c r="BR13" s="19"/>
      <c r="BS13" s="18"/>
      <c r="BT13" s="18"/>
      <c r="BU13" s="18"/>
      <c r="BV13" s="18"/>
      <c r="BW13" s="18"/>
      <c r="BX13" s="21"/>
      <c r="BY13" s="18"/>
      <c r="BZ13" s="18"/>
      <c r="CA13" s="18"/>
      <c r="CB13" s="18"/>
      <c r="CC13" s="18"/>
      <c r="CD13" s="18"/>
      <c r="CE13" s="20"/>
      <c r="CF13" s="19"/>
      <c r="CG13" s="18"/>
      <c r="CH13" s="18"/>
      <c r="CI13" s="18"/>
      <c r="CJ13" s="18"/>
      <c r="CK13" s="18"/>
      <c r="CL13" s="20"/>
      <c r="CM13" s="19"/>
      <c r="CN13" s="18"/>
      <c r="CO13" s="18"/>
      <c r="CP13" s="18"/>
      <c r="CQ13" s="18"/>
      <c r="CR13" s="18"/>
      <c r="CS13" s="20"/>
      <c r="CT13" s="19"/>
      <c r="CU13" s="17"/>
      <c r="CV13" s="18"/>
      <c r="CW13" s="18"/>
      <c r="CX13" s="18"/>
      <c r="CY13" s="18"/>
      <c r="CZ13" s="20"/>
      <c r="DA13" s="19"/>
      <c r="DB13" s="18"/>
      <c r="DC13" s="18"/>
      <c r="DD13" s="18"/>
      <c r="DE13" s="18"/>
      <c r="DF13" s="18"/>
      <c r="DG13" s="20"/>
      <c r="DH13" s="18"/>
      <c r="DI13" s="18"/>
      <c r="DJ13" s="18"/>
      <c r="DK13" s="18"/>
      <c r="DL13" s="18"/>
      <c r="DM13" s="18"/>
      <c r="DN13" s="21"/>
    </row>
    <row r="14" spans="1:118">
      <c r="A14" s="31"/>
      <c r="B14" s="23"/>
      <c r="C14" s="24"/>
      <c r="D14" s="25"/>
      <c r="E14" s="25"/>
      <c r="F14" s="47"/>
      <c r="G14" s="27"/>
      <c r="H14" s="22"/>
      <c r="I14" s="22"/>
      <c r="J14" s="22"/>
      <c r="K14" s="22"/>
      <c r="L14" s="22"/>
      <c r="M14" s="22"/>
      <c r="N14" s="28"/>
      <c r="O14" s="22"/>
      <c r="P14" s="22"/>
      <c r="Q14" s="22"/>
      <c r="R14" s="22"/>
      <c r="S14" s="22"/>
      <c r="T14" s="29"/>
      <c r="U14" s="22"/>
      <c r="V14" s="22"/>
      <c r="W14" s="22"/>
      <c r="X14" s="22"/>
      <c r="Y14" s="22"/>
      <c r="Z14" s="22"/>
      <c r="AA14" s="22"/>
      <c r="AB14" s="28"/>
      <c r="AC14" s="22"/>
      <c r="AD14" s="22"/>
      <c r="AE14" s="22"/>
      <c r="AF14" s="22"/>
      <c r="AG14" s="22"/>
      <c r="AH14" s="29"/>
      <c r="AI14" s="22"/>
      <c r="AJ14" s="22"/>
      <c r="AK14" s="22"/>
      <c r="AL14" s="27"/>
      <c r="AM14" s="22"/>
      <c r="AN14" s="22"/>
      <c r="AO14" s="22"/>
      <c r="AP14" s="28"/>
      <c r="AQ14" s="22"/>
      <c r="AR14" s="22"/>
      <c r="AS14" s="22"/>
      <c r="AT14" s="22"/>
      <c r="AU14" s="22"/>
      <c r="AV14" s="29"/>
      <c r="AW14" s="22"/>
      <c r="AX14" s="22"/>
      <c r="AY14" s="22"/>
      <c r="AZ14" s="22"/>
      <c r="BA14" s="22"/>
      <c r="BB14" s="22"/>
      <c r="BC14" s="22"/>
      <c r="BD14" s="28"/>
      <c r="BE14" s="22"/>
      <c r="BF14" s="22"/>
      <c r="BG14" s="22"/>
      <c r="BH14" s="22"/>
      <c r="BI14" s="22"/>
      <c r="BJ14" s="29"/>
      <c r="BK14" s="22"/>
      <c r="BL14" s="22"/>
      <c r="BM14" s="22"/>
      <c r="BN14" s="22"/>
      <c r="BO14" s="22"/>
      <c r="BP14" s="30"/>
      <c r="BQ14" s="27"/>
      <c r="BR14" s="28"/>
      <c r="BS14" s="22"/>
      <c r="BT14" s="22"/>
      <c r="BU14" s="22"/>
      <c r="BV14" s="22"/>
      <c r="BW14" s="22"/>
      <c r="BX14" s="30"/>
      <c r="BY14" s="22"/>
      <c r="BZ14" s="22"/>
      <c r="CA14" s="22"/>
      <c r="CB14" s="22"/>
      <c r="CC14" s="22"/>
      <c r="CD14" s="22"/>
      <c r="CE14" s="29"/>
      <c r="CF14" s="28"/>
      <c r="CG14" s="22"/>
      <c r="CH14" s="22"/>
      <c r="CI14" s="22"/>
      <c r="CJ14" s="22"/>
      <c r="CK14" s="22"/>
      <c r="CL14" s="29"/>
      <c r="CM14" s="28"/>
      <c r="CN14" s="22"/>
      <c r="CO14" s="22"/>
      <c r="CP14" s="22"/>
      <c r="CQ14" s="22"/>
      <c r="CR14" s="22"/>
      <c r="CS14" s="29"/>
      <c r="CT14" s="28"/>
      <c r="CU14" s="27"/>
      <c r="CV14" s="22"/>
      <c r="CW14" s="22"/>
      <c r="CX14" s="22"/>
      <c r="CY14" s="22"/>
      <c r="CZ14" s="29"/>
      <c r="DA14" s="28"/>
      <c r="DB14" s="22"/>
      <c r="DC14" s="22"/>
      <c r="DD14" s="22"/>
      <c r="DE14" s="22"/>
      <c r="DF14" s="22"/>
      <c r="DG14" s="29"/>
      <c r="DH14" s="22"/>
      <c r="DI14" s="22"/>
      <c r="DJ14" s="22"/>
      <c r="DK14" s="22"/>
      <c r="DL14" s="22"/>
      <c r="DM14" s="22"/>
      <c r="DN14" s="30"/>
    </row>
    <row r="15" spans="1:118" s="4" customFormat="1" ht="22.5">
      <c r="B15" s="14">
        <v>4</v>
      </c>
      <c r="C15" s="60" t="s">
        <v>25</v>
      </c>
      <c r="D15" s="16">
        <v>41113</v>
      </c>
      <c r="E15" s="16">
        <v>41117</v>
      </c>
      <c r="F15" s="46">
        <v>5</v>
      </c>
      <c r="G15" s="17"/>
      <c r="H15" s="18"/>
      <c r="I15" s="18"/>
      <c r="J15" s="18"/>
      <c r="K15" s="18"/>
      <c r="L15" s="18"/>
      <c r="M15" s="18"/>
      <c r="N15" s="28"/>
      <c r="O15" s="22"/>
      <c r="P15" s="22"/>
      <c r="Q15" s="22"/>
      <c r="R15" s="22"/>
      <c r="S15" s="22"/>
      <c r="T15" s="29"/>
      <c r="U15" s="22"/>
      <c r="V15" s="22"/>
      <c r="W15" s="22"/>
      <c r="X15" s="22"/>
      <c r="Y15" s="22"/>
      <c r="Z15" s="22"/>
      <c r="AA15" s="22"/>
      <c r="AB15" s="28"/>
      <c r="AC15" s="44"/>
      <c r="AD15" s="44"/>
      <c r="AE15" s="44"/>
      <c r="AF15" s="44"/>
      <c r="AG15" s="44"/>
      <c r="AH15" s="29"/>
      <c r="AI15" s="18"/>
      <c r="AJ15" s="18"/>
      <c r="AK15" s="18"/>
      <c r="AL15" s="17"/>
      <c r="AM15" s="18"/>
      <c r="AN15" s="18"/>
      <c r="AO15" s="18"/>
      <c r="AP15" s="19"/>
      <c r="AQ15" s="18"/>
      <c r="AR15" s="18"/>
      <c r="AS15" s="18"/>
      <c r="AT15" s="18"/>
      <c r="AU15" s="18"/>
      <c r="AV15" s="20"/>
      <c r="AW15" s="18"/>
      <c r="AX15" s="18"/>
      <c r="AY15" s="18"/>
      <c r="AZ15" s="18"/>
      <c r="BA15" s="18"/>
      <c r="BB15" s="18"/>
      <c r="BC15" s="18"/>
      <c r="BD15" s="19"/>
      <c r="BE15" s="18"/>
      <c r="BF15" s="18"/>
      <c r="BG15" s="18"/>
      <c r="BH15" s="18"/>
      <c r="BI15" s="18"/>
      <c r="BJ15" s="20"/>
      <c r="BK15" s="18"/>
      <c r="BL15" s="18"/>
      <c r="BM15" s="18"/>
      <c r="BN15" s="18"/>
      <c r="BO15" s="18"/>
      <c r="BP15" s="21"/>
      <c r="BQ15" s="17"/>
      <c r="BR15" s="19"/>
      <c r="BS15" s="18"/>
      <c r="BT15" s="18"/>
      <c r="BU15" s="18"/>
      <c r="BV15" s="18"/>
      <c r="BW15" s="18"/>
      <c r="BX15" s="21"/>
      <c r="BY15" s="18"/>
      <c r="BZ15" s="18"/>
      <c r="CA15" s="18"/>
      <c r="CB15" s="18"/>
      <c r="CC15" s="18"/>
      <c r="CD15" s="18"/>
      <c r="CE15" s="20"/>
      <c r="CF15" s="19"/>
      <c r="CG15" s="18"/>
      <c r="CH15" s="18"/>
      <c r="CI15" s="18"/>
      <c r="CJ15" s="18"/>
      <c r="CK15" s="18"/>
      <c r="CL15" s="20"/>
      <c r="CM15" s="19"/>
      <c r="CN15" s="18"/>
      <c r="CO15" s="18"/>
      <c r="CP15" s="18"/>
      <c r="CQ15" s="18"/>
      <c r="CR15" s="18"/>
      <c r="CS15" s="20"/>
      <c r="CT15" s="19"/>
      <c r="CU15" s="17"/>
      <c r="CV15" s="18"/>
      <c r="CW15" s="18"/>
      <c r="CX15" s="18"/>
      <c r="CY15" s="18"/>
      <c r="CZ15" s="20"/>
      <c r="DA15" s="19"/>
      <c r="DB15" s="18"/>
      <c r="DC15" s="18"/>
      <c r="DD15" s="18"/>
      <c r="DE15" s="18"/>
      <c r="DF15" s="18"/>
      <c r="DG15" s="20"/>
      <c r="DH15" s="18"/>
      <c r="DI15" s="18"/>
      <c r="DJ15" s="18"/>
      <c r="DK15" s="18"/>
      <c r="DL15" s="18"/>
      <c r="DM15" s="18"/>
      <c r="DN15" s="21"/>
    </row>
    <row r="16" spans="1:118">
      <c r="A16" s="31"/>
      <c r="B16" s="23"/>
      <c r="C16" s="24"/>
      <c r="D16" s="32"/>
      <c r="E16" s="32"/>
      <c r="F16" s="47"/>
      <c r="G16" s="27"/>
      <c r="H16" s="22"/>
      <c r="I16" s="22"/>
      <c r="J16" s="22"/>
      <c r="K16" s="22"/>
      <c r="L16" s="22"/>
      <c r="M16" s="22"/>
      <c r="N16" s="28"/>
      <c r="O16" s="22"/>
      <c r="P16" s="22"/>
      <c r="Q16" s="22"/>
      <c r="R16" s="22"/>
      <c r="S16" s="22"/>
      <c r="T16" s="29"/>
      <c r="U16" s="22"/>
      <c r="V16" s="22"/>
      <c r="W16" s="22"/>
      <c r="X16" s="22"/>
      <c r="Y16" s="22"/>
      <c r="Z16" s="22"/>
      <c r="AA16" s="22"/>
      <c r="AB16" s="28"/>
      <c r="AC16" s="22"/>
      <c r="AD16" s="22"/>
      <c r="AE16" s="22"/>
      <c r="AF16" s="22"/>
      <c r="AG16" s="22"/>
      <c r="AH16" s="29"/>
      <c r="AI16" s="22"/>
      <c r="AJ16" s="22"/>
      <c r="AK16" s="22"/>
      <c r="AL16" s="27"/>
      <c r="AM16" s="22"/>
      <c r="AN16" s="22"/>
      <c r="AO16" s="22"/>
      <c r="AP16" s="28"/>
      <c r="AQ16" s="22"/>
      <c r="AR16" s="22"/>
      <c r="AS16" s="22"/>
      <c r="AT16" s="22"/>
      <c r="AU16" s="22"/>
      <c r="AV16" s="29"/>
      <c r="AW16" s="22"/>
      <c r="AX16" s="22"/>
      <c r="AY16" s="22"/>
      <c r="AZ16" s="22"/>
      <c r="BA16" s="22"/>
      <c r="BB16" s="22"/>
      <c r="BC16" s="22"/>
      <c r="BD16" s="28"/>
      <c r="BE16" s="22"/>
      <c r="BF16" s="22"/>
      <c r="BG16" s="22"/>
      <c r="BH16" s="22"/>
      <c r="BI16" s="22"/>
      <c r="BJ16" s="29"/>
      <c r="BK16" s="22"/>
      <c r="BL16" s="22"/>
      <c r="BM16" s="22"/>
      <c r="BN16" s="22"/>
      <c r="BO16" s="22"/>
      <c r="BP16" s="30"/>
      <c r="BQ16" s="27"/>
      <c r="BR16" s="28"/>
      <c r="BS16" s="22"/>
      <c r="BT16" s="22"/>
      <c r="BU16" s="22"/>
      <c r="BV16" s="22"/>
      <c r="BW16" s="22"/>
      <c r="BX16" s="30"/>
      <c r="BY16" s="22"/>
      <c r="BZ16" s="22"/>
      <c r="CA16" s="22"/>
      <c r="CB16" s="22"/>
      <c r="CC16" s="22"/>
      <c r="CD16" s="22"/>
      <c r="CE16" s="29"/>
      <c r="CF16" s="28"/>
      <c r="CG16" s="22"/>
      <c r="CH16" s="22"/>
      <c r="CI16" s="22"/>
      <c r="CJ16" s="22"/>
      <c r="CK16" s="22"/>
      <c r="CL16" s="29"/>
      <c r="CM16" s="28"/>
      <c r="CN16" s="22"/>
      <c r="CO16" s="22"/>
      <c r="CP16" s="22"/>
      <c r="CQ16" s="22"/>
      <c r="CR16" s="22"/>
      <c r="CS16" s="29"/>
      <c r="CT16" s="28"/>
      <c r="CU16" s="27"/>
      <c r="CV16" s="22"/>
      <c r="CW16" s="22"/>
      <c r="CX16" s="22"/>
      <c r="CY16" s="22"/>
      <c r="CZ16" s="29"/>
      <c r="DA16" s="28"/>
      <c r="DB16" s="22"/>
      <c r="DC16" s="22"/>
      <c r="DD16" s="22"/>
      <c r="DE16" s="22"/>
      <c r="DF16" s="22"/>
      <c r="DG16" s="29"/>
      <c r="DH16" s="22"/>
      <c r="DI16" s="22"/>
      <c r="DJ16" s="22"/>
      <c r="DK16" s="22"/>
      <c r="DL16" s="22"/>
      <c r="DM16" s="22"/>
      <c r="DN16" s="30"/>
    </row>
    <row r="17" spans="1:118" s="4" customFormat="1" ht="22.5">
      <c r="B17" s="14">
        <v>5</v>
      </c>
      <c r="C17" s="60" t="s">
        <v>26</v>
      </c>
      <c r="D17" s="16">
        <v>41120</v>
      </c>
      <c r="E17" s="16">
        <v>41131</v>
      </c>
      <c r="F17" s="46">
        <v>10</v>
      </c>
      <c r="G17" s="17"/>
      <c r="H17" s="18"/>
      <c r="I17" s="18"/>
      <c r="J17" s="18"/>
      <c r="K17" s="18"/>
      <c r="L17" s="18"/>
      <c r="M17" s="18"/>
      <c r="N17" s="19"/>
      <c r="O17" s="18"/>
      <c r="P17" s="18"/>
      <c r="Q17" s="18"/>
      <c r="R17" s="18"/>
      <c r="S17" s="18"/>
      <c r="T17" s="20"/>
      <c r="U17" s="18"/>
      <c r="V17" s="18"/>
      <c r="W17" s="22"/>
      <c r="X17" s="22"/>
      <c r="Y17" s="22"/>
      <c r="Z17" s="22"/>
      <c r="AA17" s="22"/>
      <c r="AB17" s="28"/>
      <c r="AC17" s="22"/>
      <c r="AD17" s="22"/>
      <c r="AE17" s="22"/>
      <c r="AF17" s="22"/>
      <c r="AG17" s="22"/>
      <c r="AH17" s="29"/>
      <c r="AI17" s="22"/>
      <c r="AJ17" s="44"/>
      <c r="AK17" s="44"/>
      <c r="AL17" s="51"/>
      <c r="AM17" s="44"/>
      <c r="AN17" s="44"/>
      <c r="AO17" s="44"/>
      <c r="AP17" s="48"/>
      <c r="AQ17" s="44"/>
      <c r="AR17" s="44"/>
      <c r="AS17" s="44"/>
      <c r="AT17" s="44"/>
      <c r="AU17" s="44"/>
      <c r="AV17" s="29"/>
      <c r="AW17" s="18"/>
      <c r="AX17" s="18"/>
      <c r="AY17" s="18"/>
      <c r="AZ17" s="18"/>
      <c r="BA17" s="18"/>
      <c r="BB17" s="18"/>
      <c r="BC17" s="18"/>
      <c r="BD17" s="19"/>
      <c r="BE17" s="18"/>
      <c r="BF17" s="18"/>
      <c r="BG17" s="18"/>
      <c r="BH17" s="18"/>
      <c r="BI17" s="18"/>
      <c r="BJ17" s="20"/>
      <c r="BK17" s="18"/>
      <c r="BL17" s="18"/>
      <c r="BM17" s="18"/>
      <c r="BN17" s="18"/>
      <c r="BO17" s="18"/>
      <c r="BP17" s="21"/>
      <c r="BQ17" s="17"/>
      <c r="BR17" s="19"/>
      <c r="BS17" s="18"/>
      <c r="BT17" s="18"/>
      <c r="BU17" s="18"/>
      <c r="BV17" s="18"/>
      <c r="BW17" s="18"/>
      <c r="BX17" s="21"/>
      <c r="BY17" s="18"/>
      <c r="BZ17" s="18"/>
      <c r="CA17" s="18"/>
      <c r="CB17" s="18"/>
      <c r="CC17" s="18"/>
      <c r="CD17" s="18"/>
      <c r="CE17" s="20"/>
      <c r="CF17" s="19"/>
      <c r="CG17" s="18"/>
      <c r="CH17" s="18"/>
      <c r="CI17" s="18"/>
      <c r="CJ17" s="18"/>
      <c r="CK17" s="18"/>
      <c r="CL17" s="20"/>
      <c r="CM17" s="19"/>
      <c r="CN17" s="18"/>
      <c r="CO17" s="18"/>
      <c r="CP17" s="18"/>
      <c r="CQ17" s="18"/>
      <c r="CR17" s="18"/>
      <c r="CS17" s="20"/>
      <c r="CT17" s="19"/>
      <c r="CU17" s="17"/>
      <c r="CV17" s="18"/>
      <c r="CW17" s="18"/>
      <c r="CX17" s="18"/>
      <c r="CY17" s="18"/>
      <c r="CZ17" s="20"/>
      <c r="DA17" s="19"/>
      <c r="DB17" s="18"/>
      <c r="DC17" s="18"/>
      <c r="DD17" s="18"/>
      <c r="DE17" s="18"/>
      <c r="DF17" s="18"/>
      <c r="DG17" s="20"/>
      <c r="DH17" s="18"/>
      <c r="DI17" s="18"/>
      <c r="DJ17" s="18"/>
      <c r="DK17" s="18"/>
      <c r="DL17" s="18"/>
      <c r="DM17" s="18"/>
      <c r="DN17" s="21"/>
    </row>
    <row r="18" spans="1:118" s="4" customFormat="1">
      <c r="B18" s="14"/>
      <c r="C18" s="15"/>
      <c r="D18" s="16"/>
      <c r="E18" s="16"/>
      <c r="F18" s="46"/>
      <c r="G18" s="17"/>
      <c r="H18" s="18"/>
      <c r="I18" s="18"/>
      <c r="J18" s="18"/>
      <c r="K18" s="18"/>
      <c r="L18" s="18"/>
      <c r="M18" s="18"/>
      <c r="N18" s="19"/>
      <c r="O18" s="18"/>
      <c r="P18" s="18"/>
      <c r="Q18" s="18"/>
      <c r="R18" s="18"/>
      <c r="S18" s="18"/>
      <c r="T18" s="20"/>
      <c r="U18" s="18"/>
      <c r="V18" s="18"/>
      <c r="W18" s="18"/>
      <c r="X18" s="18"/>
      <c r="Y18" s="18"/>
      <c r="Z18" s="18"/>
      <c r="AA18" s="18"/>
      <c r="AB18" s="19"/>
      <c r="AC18" s="18"/>
      <c r="AD18" s="18"/>
      <c r="AE18" s="18"/>
      <c r="AF18" s="18"/>
      <c r="AG18" s="18"/>
      <c r="AH18" s="20"/>
      <c r="AI18" s="18"/>
      <c r="AJ18" s="18"/>
      <c r="AK18" s="18"/>
      <c r="AL18" s="17"/>
      <c r="AM18" s="18"/>
      <c r="AN18" s="18"/>
      <c r="AO18" s="18"/>
      <c r="AP18" s="19"/>
      <c r="AQ18" s="18"/>
      <c r="AR18" s="18"/>
      <c r="AS18" s="18"/>
      <c r="AT18" s="18"/>
      <c r="AU18" s="18"/>
      <c r="AV18" s="20"/>
      <c r="AW18" s="18"/>
      <c r="AX18" s="18"/>
      <c r="AY18" s="18"/>
      <c r="AZ18" s="18"/>
      <c r="BA18" s="18"/>
      <c r="BB18" s="18"/>
      <c r="BC18" s="18"/>
      <c r="BD18" s="19"/>
      <c r="BE18" s="18"/>
      <c r="BF18" s="18"/>
      <c r="BG18" s="18"/>
      <c r="BH18" s="18"/>
      <c r="BI18" s="18"/>
      <c r="BJ18" s="20"/>
      <c r="BK18" s="18"/>
      <c r="BL18" s="18"/>
      <c r="BM18" s="18"/>
      <c r="BN18" s="18"/>
      <c r="BO18" s="18"/>
      <c r="BP18" s="21"/>
      <c r="BQ18" s="17"/>
      <c r="BR18" s="19"/>
      <c r="BS18" s="18"/>
      <c r="BT18" s="18"/>
      <c r="BU18" s="18"/>
      <c r="BV18" s="18"/>
      <c r="BW18" s="18"/>
      <c r="BX18" s="21"/>
      <c r="BY18" s="18"/>
      <c r="BZ18" s="18"/>
      <c r="CA18" s="18"/>
      <c r="CB18" s="18"/>
      <c r="CC18" s="18"/>
      <c r="CD18" s="18"/>
      <c r="CE18" s="20"/>
      <c r="CF18" s="19"/>
      <c r="CG18" s="18"/>
      <c r="CH18" s="18"/>
      <c r="CI18" s="18"/>
      <c r="CJ18" s="18"/>
      <c r="CK18" s="18"/>
      <c r="CL18" s="20"/>
      <c r="CM18" s="19"/>
      <c r="CN18" s="18"/>
      <c r="CO18" s="18"/>
      <c r="CP18" s="18"/>
      <c r="CQ18" s="18"/>
      <c r="CR18" s="18"/>
      <c r="CS18" s="20"/>
      <c r="CT18" s="19"/>
      <c r="CU18" s="17"/>
      <c r="CV18" s="18"/>
      <c r="CW18" s="18"/>
      <c r="CX18" s="18"/>
      <c r="CY18" s="18"/>
      <c r="CZ18" s="20"/>
      <c r="DA18" s="19"/>
      <c r="DB18" s="18"/>
      <c r="DC18" s="18"/>
      <c r="DD18" s="18"/>
      <c r="DE18" s="18"/>
      <c r="DF18" s="18"/>
      <c r="DG18" s="20"/>
      <c r="DH18" s="18"/>
      <c r="DI18" s="18"/>
      <c r="DJ18" s="18"/>
      <c r="DK18" s="18"/>
      <c r="DL18" s="18"/>
      <c r="DM18" s="18"/>
      <c r="DN18" s="21"/>
    </row>
    <row r="19" spans="1:118" ht="22.5">
      <c r="A19" s="31"/>
      <c r="B19" s="23">
        <v>8</v>
      </c>
      <c r="C19" s="60" t="s">
        <v>27</v>
      </c>
      <c r="D19" s="25">
        <v>41134</v>
      </c>
      <c r="E19" s="25">
        <v>41138</v>
      </c>
      <c r="F19" s="47">
        <v>10</v>
      </c>
      <c r="G19" s="27"/>
      <c r="H19" s="22"/>
      <c r="I19" s="22"/>
      <c r="J19" s="22"/>
      <c r="K19" s="22"/>
      <c r="L19" s="22"/>
      <c r="M19" s="22"/>
      <c r="N19" s="28"/>
      <c r="O19" s="22"/>
      <c r="P19" s="22"/>
      <c r="Q19" s="22"/>
      <c r="R19" s="22"/>
      <c r="S19" s="22"/>
      <c r="T19" s="29"/>
      <c r="U19" s="22"/>
      <c r="V19" s="22"/>
      <c r="W19" s="22"/>
      <c r="X19" s="22"/>
      <c r="Y19" s="22"/>
      <c r="Z19" s="22"/>
      <c r="AA19" s="22"/>
      <c r="AB19" s="28"/>
      <c r="AC19" s="22"/>
      <c r="AD19" s="22"/>
      <c r="AE19" s="22"/>
      <c r="AF19" s="22"/>
      <c r="AG19" s="22"/>
      <c r="AH19" s="29"/>
      <c r="AI19" s="22"/>
      <c r="AJ19" s="22"/>
      <c r="AK19" s="22"/>
      <c r="AL19" s="27"/>
      <c r="AM19" s="22"/>
      <c r="AN19" s="22"/>
      <c r="AO19" s="22"/>
      <c r="AP19" s="28"/>
      <c r="AQ19" s="22"/>
      <c r="AR19" s="22"/>
      <c r="AS19" s="22"/>
      <c r="AT19" s="22"/>
      <c r="AU19" s="22"/>
      <c r="AV19" s="29"/>
      <c r="AW19" s="22"/>
      <c r="AX19" s="44"/>
      <c r="AY19" s="44"/>
      <c r="AZ19" s="44"/>
      <c r="BA19" s="44"/>
      <c r="BB19" s="44"/>
      <c r="BC19" s="22"/>
      <c r="BD19" s="28"/>
      <c r="BE19" s="22"/>
      <c r="BF19" s="22"/>
      <c r="BG19" s="22"/>
      <c r="BH19" s="22"/>
      <c r="BI19" s="22"/>
      <c r="BJ19" s="29"/>
      <c r="BK19" s="22"/>
      <c r="BL19" s="22"/>
      <c r="BM19" s="22"/>
      <c r="BN19" s="22"/>
      <c r="BO19" s="22"/>
      <c r="BP19" s="30"/>
      <c r="BQ19" s="27"/>
      <c r="BR19" s="28"/>
      <c r="BS19" s="22"/>
      <c r="BT19" s="22"/>
      <c r="BU19" s="22"/>
      <c r="BV19" s="22"/>
      <c r="BW19" s="22"/>
      <c r="BX19" s="30"/>
      <c r="BY19" s="22"/>
      <c r="BZ19" s="22"/>
      <c r="CA19" s="22"/>
      <c r="CB19" s="22"/>
      <c r="CC19" s="22"/>
      <c r="CD19" s="22"/>
      <c r="CE19" s="29"/>
      <c r="CF19" s="28"/>
      <c r="CG19" s="22"/>
      <c r="CH19" s="22"/>
      <c r="CI19" s="22"/>
      <c r="CJ19" s="22"/>
      <c r="CK19" s="22"/>
      <c r="CL19" s="29"/>
      <c r="CM19" s="28"/>
      <c r="CN19" s="22"/>
      <c r="CO19" s="22"/>
      <c r="CP19" s="22"/>
      <c r="CQ19" s="22"/>
      <c r="CR19" s="22"/>
      <c r="CS19" s="29"/>
      <c r="CT19" s="28"/>
      <c r="CU19" s="27"/>
      <c r="CV19" s="22"/>
      <c r="CW19" s="22"/>
      <c r="CX19" s="22"/>
      <c r="CY19" s="22"/>
      <c r="CZ19" s="29"/>
      <c r="DA19" s="28"/>
      <c r="DB19" s="22"/>
      <c r="DC19" s="22"/>
      <c r="DD19" s="22"/>
      <c r="DE19" s="22"/>
      <c r="DF19" s="22"/>
      <c r="DG19" s="29"/>
      <c r="DH19" s="22"/>
      <c r="DI19" s="22"/>
      <c r="DJ19" s="22"/>
      <c r="DK19" s="22"/>
      <c r="DL19" s="22"/>
      <c r="DM19" s="22"/>
      <c r="DN19" s="30"/>
    </row>
    <row r="20" spans="1:118" s="4" customFormat="1">
      <c r="B20" s="14"/>
      <c r="C20" s="15"/>
      <c r="D20" s="16"/>
      <c r="E20" s="16"/>
      <c r="F20" s="46"/>
      <c r="G20" s="17"/>
      <c r="H20" s="18"/>
      <c r="I20" s="18"/>
      <c r="J20" s="18"/>
      <c r="K20" s="18"/>
      <c r="L20" s="18"/>
      <c r="M20" s="18"/>
      <c r="N20" s="19"/>
      <c r="O20" s="18"/>
      <c r="P20" s="18"/>
      <c r="Q20" s="18"/>
      <c r="R20" s="18"/>
      <c r="S20" s="18"/>
      <c r="T20" s="20"/>
      <c r="U20" s="18"/>
      <c r="V20" s="18"/>
      <c r="W20" s="18"/>
      <c r="X20" s="18"/>
      <c r="Y20" s="18"/>
      <c r="Z20" s="18"/>
      <c r="AA20" s="18"/>
      <c r="AB20" s="19"/>
      <c r="AC20" s="18"/>
      <c r="AD20" s="18"/>
      <c r="AE20" s="18"/>
      <c r="AF20" s="18"/>
      <c r="AG20" s="18"/>
      <c r="AH20" s="20"/>
      <c r="AI20" s="18"/>
      <c r="AJ20" s="18"/>
      <c r="AK20" s="18"/>
      <c r="AL20" s="17"/>
      <c r="AM20" s="18"/>
      <c r="AN20" s="18"/>
      <c r="AO20" s="18"/>
      <c r="AP20" s="19"/>
      <c r="AQ20" s="18"/>
      <c r="AR20" s="18"/>
      <c r="AS20" s="18"/>
      <c r="AT20" s="18"/>
      <c r="AU20" s="18"/>
      <c r="AV20" s="20"/>
      <c r="AW20" s="18"/>
      <c r="AX20" s="18"/>
      <c r="AY20" s="18"/>
      <c r="AZ20" s="18"/>
      <c r="BA20" s="18"/>
      <c r="BB20" s="18"/>
      <c r="BC20" s="18"/>
      <c r="BD20" s="19"/>
      <c r="BE20" s="18"/>
      <c r="BF20" s="18"/>
      <c r="BG20" s="18"/>
      <c r="BH20" s="18"/>
      <c r="BI20" s="18"/>
      <c r="BJ20" s="20"/>
      <c r="BK20" s="18"/>
      <c r="BL20" s="18"/>
      <c r="BM20" s="18"/>
      <c r="BN20" s="18"/>
      <c r="BO20" s="18"/>
      <c r="BP20" s="21"/>
      <c r="BQ20" s="17"/>
      <c r="BR20" s="19"/>
      <c r="BS20" s="18"/>
      <c r="BT20" s="18"/>
      <c r="BU20" s="18"/>
      <c r="BV20" s="18"/>
      <c r="BW20" s="18"/>
      <c r="BX20" s="21"/>
      <c r="BY20" s="18"/>
      <c r="BZ20" s="18"/>
      <c r="CA20" s="18"/>
      <c r="CB20" s="18"/>
      <c r="CC20" s="18"/>
      <c r="CD20" s="18"/>
      <c r="CE20" s="20"/>
      <c r="CF20" s="19"/>
      <c r="CG20" s="18"/>
      <c r="CH20" s="18"/>
      <c r="CI20" s="18"/>
      <c r="CJ20" s="18"/>
      <c r="CK20" s="18"/>
      <c r="CL20" s="20"/>
      <c r="CM20" s="19"/>
      <c r="CN20" s="18"/>
      <c r="CO20" s="18"/>
      <c r="CP20" s="18"/>
      <c r="CQ20" s="18"/>
      <c r="CR20" s="18"/>
      <c r="CS20" s="20"/>
      <c r="CT20" s="19"/>
      <c r="CU20" s="17"/>
      <c r="CV20" s="18"/>
      <c r="CW20" s="18"/>
      <c r="CX20" s="18"/>
      <c r="CY20" s="18"/>
      <c r="CZ20" s="20"/>
      <c r="DA20" s="19"/>
      <c r="DB20" s="18"/>
      <c r="DC20" s="18"/>
      <c r="DD20" s="18"/>
      <c r="DE20" s="18"/>
      <c r="DF20" s="18"/>
      <c r="DG20" s="20"/>
      <c r="DH20" s="18"/>
      <c r="DI20" s="18"/>
      <c r="DJ20" s="18"/>
      <c r="DK20" s="18"/>
      <c r="DL20" s="18"/>
      <c r="DM20" s="18"/>
      <c r="DN20" s="21"/>
    </row>
    <row r="21" spans="1:118" s="4" customFormat="1">
      <c r="B21" s="14">
        <v>6</v>
      </c>
      <c r="C21" s="43" t="s">
        <v>39</v>
      </c>
      <c r="D21" s="16">
        <v>41136</v>
      </c>
      <c r="E21" s="16">
        <v>41138</v>
      </c>
      <c r="F21" s="46">
        <v>3</v>
      </c>
      <c r="G21" s="17"/>
      <c r="H21" s="18"/>
      <c r="I21" s="18"/>
      <c r="J21" s="18"/>
      <c r="K21" s="18"/>
      <c r="L21" s="18"/>
      <c r="M21" s="18"/>
      <c r="N21" s="19"/>
      <c r="O21" s="18"/>
      <c r="P21" s="18"/>
      <c r="Q21" s="18"/>
      <c r="R21" s="18"/>
      <c r="S21" s="18"/>
      <c r="T21" s="20"/>
      <c r="U21" s="18"/>
      <c r="V21" s="18"/>
      <c r="W21" s="18"/>
      <c r="X21" s="18"/>
      <c r="Y21" s="18"/>
      <c r="Z21" s="18"/>
      <c r="AA21" s="18"/>
      <c r="AB21" s="19"/>
      <c r="AC21" s="18"/>
      <c r="AD21" s="18"/>
      <c r="AE21" s="18"/>
      <c r="AF21" s="18"/>
      <c r="AG21" s="18"/>
      <c r="AH21" s="20"/>
      <c r="AI21" s="18"/>
      <c r="AJ21" s="18"/>
      <c r="AK21" s="18"/>
      <c r="AL21" s="27"/>
      <c r="AM21" s="22"/>
      <c r="AN21" s="22"/>
      <c r="AO21" s="18"/>
      <c r="AP21" s="19"/>
      <c r="AQ21" s="18"/>
      <c r="AR21" s="18"/>
      <c r="AS21" s="18"/>
      <c r="AT21" s="18"/>
      <c r="AU21" s="18"/>
      <c r="AV21" s="20"/>
      <c r="AW21" s="18"/>
      <c r="AX21" s="18"/>
      <c r="AY21" s="18"/>
      <c r="AZ21" s="50"/>
      <c r="BA21" s="50"/>
      <c r="BB21" s="50"/>
      <c r="BC21" s="18"/>
      <c r="BD21" s="19"/>
      <c r="BE21" s="18"/>
      <c r="BF21" s="18"/>
      <c r="BG21" s="18"/>
      <c r="BH21" s="18"/>
      <c r="BI21" s="18"/>
      <c r="BJ21" s="20"/>
      <c r="BK21" s="18"/>
      <c r="BL21" s="18"/>
      <c r="BM21" s="18"/>
      <c r="BN21" s="18"/>
      <c r="BO21" s="18"/>
      <c r="BP21" s="21"/>
      <c r="BQ21" s="17"/>
      <c r="BR21" s="19"/>
      <c r="BS21" s="18"/>
      <c r="BT21" s="18"/>
      <c r="BU21" s="18"/>
      <c r="BV21" s="18"/>
      <c r="BW21" s="18"/>
      <c r="BX21" s="21"/>
      <c r="BY21" s="18"/>
      <c r="BZ21" s="18"/>
      <c r="CA21" s="18"/>
      <c r="CB21" s="18"/>
      <c r="CC21" s="18"/>
      <c r="CD21" s="18"/>
      <c r="CE21" s="20"/>
      <c r="CF21" s="19"/>
      <c r="CG21" s="18"/>
      <c r="CH21" s="18"/>
      <c r="CI21" s="18"/>
      <c r="CJ21" s="18"/>
      <c r="CK21" s="18"/>
      <c r="CL21" s="20"/>
      <c r="CM21" s="19"/>
      <c r="CN21" s="18"/>
      <c r="CO21" s="18"/>
      <c r="CP21" s="18"/>
      <c r="CQ21" s="18"/>
      <c r="CR21" s="18"/>
      <c r="CS21" s="20"/>
      <c r="CT21" s="19"/>
      <c r="CU21" s="17"/>
      <c r="CV21" s="18"/>
      <c r="CW21" s="18"/>
      <c r="CX21" s="18"/>
      <c r="CY21" s="18"/>
      <c r="CZ21" s="20"/>
      <c r="DA21" s="19"/>
      <c r="DB21" s="18"/>
      <c r="DC21" s="18"/>
      <c r="DD21" s="18"/>
      <c r="DE21" s="18"/>
      <c r="DF21" s="18"/>
      <c r="DG21" s="20"/>
      <c r="DH21" s="18"/>
      <c r="DI21" s="18"/>
      <c r="DJ21" s="18"/>
      <c r="DK21" s="18"/>
      <c r="DL21" s="18"/>
      <c r="DM21" s="18"/>
      <c r="DN21" s="21"/>
    </row>
    <row r="22" spans="1:118" s="4" customFormat="1">
      <c r="B22" s="14"/>
      <c r="C22" s="15"/>
      <c r="D22" s="16"/>
      <c r="E22" s="16"/>
      <c r="F22" s="46"/>
      <c r="G22" s="17"/>
      <c r="H22" s="18"/>
      <c r="I22" s="18"/>
      <c r="J22" s="18"/>
      <c r="K22" s="18"/>
      <c r="L22" s="18"/>
      <c r="M22" s="18"/>
      <c r="N22" s="19"/>
      <c r="O22" s="18"/>
      <c r="P22" s="18"/>
      <c r="Q22" s="18"/>
      <c r="R22" s="18"/>
      <c r="S22" s="18"/>
      <c r="T22" s="20"/>
      <c r="U22" s="18"/>
      <c r="V22" s="18"/>
      <c r="W22" s="18"/>
      <c r="X22" s="18"/>
      <c r="Y22" s="18"/>
      <c r="Z22" s="18"/>
      <c r="AA22" s="18"/>
      <c r="AB22" s="19"/>
      <c r="AC22" s="18"/>
      <c r="AD22" s="18"/>
      <c r="AE22" s="18"/>
      <c r="AF22" s="18"/>
      <c r="AG22" s="18"/>
      <c r="AH22" s="20"/>
      <c r="AI22" s="18"/>
      <c r="AJ22" s="18"/>
      <c r="AK22" s="18"/>
      <c r="AL22" s="17"/>
      <c r="AM22" s="18"/>
      <c r="AN22" s="18"/>
      <c r="AO22" s="18"/>
      <c r="AP22" s="19"/>
      <c r="AQ22" s="18"/>
      <c r="AR22" s="18"/>
      <c r="AS22" s="18"/>
      <c r="AT22" s="18"/>
      <c r="AU22" s="18"/>
      <c r="AV22" s="20"/>
      <c r="AW22" s="18"/>
      <c r="AX22" s="18"/>
      <c r="AY22" s="18"/>
      <c r="AZ22" s="18"/>
      <c r="BA22" s="18"/>
      <c r="BB22" s="18"/>
      <c r="BC22" s="18"/>
      <c r="BD22" s="19"/>
      <c r="BE22" s="18"/>
      <c r="BF22" s="18"/>
      <c r="BG22" s="18"/>
      <c r="BH22" s="18"/>
      <c r="BI22" s="18"/>
      <c r="BJ22" s="20"/>
      <c r="BK22" s="18"/>
      <c r="BL22" s="18"/>
      <c r="BM22" s="18"/>
      <c r="BN22" s="18"/>
      <c r="BO22" s="18"/>
      <c r="BP22" s="21"/>
      <c r="BQ22" s="17"/>
      <c r="BR22" s="19"/>
      <c r="BS22" s="18"/>
      <c r="BT22" s="18"/>
      <c r="BU22" s="18"/>
      <c r="BV22" s="18"/>
      <c r="BW22" s="18"/>
      <c r="BX22" s="21"/>
      <c r="BY22" s="18"/>
      <c r="BZ22" s="18"/>
      <c r="CA22" s="18"/>
      <c r="CB22" s="18"/>
      <c r="CC22" s="18"/>
      <c r="CD22" s="18"/>
      <c r="CE22" s="20"/>
      <c r="CF22" s="19"/>
      <c r="CG22" s="18"/>
      <c r="CH22" s="18"/>
      <c r="CI22" s="18"/>
      <c r="CJ22" s="18"/>
      <c r="CK22" s="18"/>
      <c r="CL22" s="20"/>
      <c r="CM22" s="19"/>
      <c r="CN22" s="18"/>
      <c r="CO22" s="18"/>
      <c r="CP22" s="18"/>
      <c r="CQ22" s="18"/>
      <c r="CR22" s="18"/>
      <c r="CS22" s="20"/>
      <c r="CT22" s="19"/>
      <c r="CU22" s="17"/>
      <c r="CV22" s="18"/>
      <c r="CW22" s="18"/>
      <c r="CX22" s="18"/>
      <c r="CY22" s="18"/>
      <c r="CZ22" s="20"/>
      <c r="DA22" s="19"/>
      <c r="DB22" s="18"/>
      <c r="DC22" s="18"/>
      <c r="DD22" s="18"/>
      <c r="DE22" s="18"/>
      <c r="DF22" s="18"/>
      <c r="DG22" s="20"/>
      <c r="DH22" s="18"/>
      <c r="DI22" s="18"/>
      <c r="DJ22" s="18"/>
      <c r="DK22" s="18"/>
      <c r="DL22" s="18"/>
      <c r="DM22" s="18"/>
      <c r="DN22" s="21"/>
    </row>
    <row r="23" spans="1:118" s="4" customFormat="1" ht="22.5" customHeight="1">
      <c r="B23" s="14">
        <v>7</v>
      </c>
      <c r="C23" s="15" t="s">
        <v>32</v>
      </c>
      <c r="D23" s="16">
        <v>41141</v>
      </c>
      <c r="E23" s="16">
        <v>41141</v>
      </c>
      <c r="F23" s="46">
        <v>1</v>
      </c>
      <c r="G23" s="17"/>
      <c r="H23" s="18"/>
      <c r="I23" s="18"/>
      <c r="J23" s="18"/>
      <c r="K23" s="18"/>
      <c r="L23" s="18"/>
      <c r="M23" s="18"/>
      <c r="N23" s="19"/>
      <c r="O23" s="18"/>
      <c r="P23" s="18"/>
      <c r="Q23" s="18"/>
      <c r="R23" s="18"/>
      <c r="S23" s="18"/>
      <c r="T23" s="20"/>
      <c r="U23" s="18"/>
      <c r="V23" s="18"/>
      <c r="W23" s="18"/>
      <c r="X23" s="18"/>
      <c r="Y23" s="18"/>
      <c r="Z23" s="18"/>
      <c r="AA23" s="18"/>
      <c r="AB23" s="19"/>
      <c r="AC23" s="18"/>
      <c r="AD23" s="18"/>
      <c r="AE23" s="18"/>
      <c r="AF23" s="18"/>
      <c r="AG23" s="18"/>
      <c r="AH23" s="20"/>
      <c r="AI23" s="18"/>
      <c r="AJ23" s="18"/>
      <c r="AK23" s="18"/>
      <c r="AL23" s="27"/>
      <c r="AM23" s="22"/>
      <c r="AN23" s="22"/>
      <c r="AO23" s="18"/>
      <c r="AP23" s="19"/>
      <c r="AQ23" s="18"/>
      <c r="AR23" s="18"/>
      <c r="AS23" s="18"/>
      <c r="AT23" s="18"/>
      <c r="AU23" s="18"/>
      <c r="AV23" s="20"/>
      <c r="AW23" s="18"/>
      <c r="AX23" s="18"/>
      <c r="AY23" s="18"/>
      <c r="AZ23" s="18"/>
      <c r="BA23" s="18"/>
      <c r="BB23" s="18"/>
      <c r="BC23" s="18"/>
      <c r="BD23" s="19"/>
      <c r="BE23" s="59"/>
      <c r="BF23" s="18"/>
      <c r="BG23" s="18"/>
      <c r="BH23" s="18"/>
      <c r="BI23" s="18"/>
      <c r="BJ23" s="20"/>
      <c r="BK23" s="18"/>
      <c r="BL23" s="18"/>
      <c r="BM23" s="18"/>
      <c r="BN23" s="18"/>
      <c r="BO23" s="18"/>
      <c r="BP23" s="21"/>
      <c r="BQ23" s="17"/>
      <c r="BR23" s="19"/>
      <c r="BS23" s="18"/>
      <c r="BT23" s="18"/>
      <c r="BU23" s="18"/>
      <c r="BV23" s="18"/>
      <c r="BW23" s="18"/>
      <c r="BX23" s="21"/>
      <c r="BY23" s="18"/>
      <c r="BZ23" s="18"/>
      <c r="CA23" s="18"/>
      <c r="CB23" s="18"/>
      <c r="CC23" s="18"/>
      <c r="CD23" s="18"/>
      <c r="CE23" s="20"/>
      <c r="CF23" s="19"/>
      <c r="CG23" s="18"/>
      <c r="CH23" s="18"/>
      <c r="CI23" s="18"/>
      <c r="CJ23" s="18"/>
      <c r="CK23" s="18"/>
      <c r="CL23" s="20"/>
      <c r="CM23" s="19"/>
      <c r="CN23" s="18"/>
      <c r="CO23" s="18"/>
      <c r="CP23" s="18"/>
      <c r="CQ23" s="18"/>
      <c r="CR23" s="18"/>
      <c r="CS23" s="20"/>
      <c r="CT23" s="19"/>
      <c r="CU23" s="17"/>
      <c r="CV23" s="18"/>
      <c r="CW23" s="18"/>
      <c r="CX23" s="18"/>
      <c r="CY23" s="18"/>
      <c r="CZ23" s="20"/>
      <c r="DA23" s="19"/>
      <c r="DB23" s="18"/>
      <c r="DC23" s="18"/>
      <c r="DD23" s="18"/>
      <c r="DE23" s="18"/>
      <c r="DF23" s="18"/>
      <c r="DG23" s="20"/>
      <c r="DH23" s="18"/>
      <c r="DI23" s="18"/>
      <c r="DJ23" s="18"/>
      <c r="DK23" s="18"/>
      <c r="DL23" s="18"/>
      <c r="DM23" s="18"/>
      <c r="DN23" s="21"/>
    </row>
    <row r="24" spans="1:118">
      <c r="A24" s="31"/>
      <c r="B24" s="23"/>
      <c r="C24" s="24"/>
      <c r="D24" s="25"/>
      <c r="E24" s="25"/>
      <c r="F24" s="47"/>
      <c r="G24" s="27"/>
      <c r="H24" s="22"/>
      <c r="I24" s="22"/>
      <c r="J24" s="22"/>
      <c r="K24" s="22"/>
      <c r="L24" s="22"/>
      <c r="M24" s="22"/>
      <c r="N24" s="28"/>
      <c r="O24" s="22"/>
      <c r="P24" s="22"/>
      <c r="Q24" s="22"/>
      <c r="R24" s="22"/>
      <c r="S24" s="22"/>
      <c r="T24" s="29"/>
      <c r="U24" s="22"/>
      <c r="V24" s="22"/>
      <c r="W24" s="22"/>
      <c r="X24" s="22"/>
      <c r="Y24" s="22"/>
      <c r="Z24" s="22"/>
      <c r="AA24" s="22"/>
      <c r="AB24" s="28"/>
      <c r="AC24" s="22"/>
      <c r="AD24" s="22"/>
      <c r="AE24" s="22"/>
      <c r="AF24" s="22"/>
      <c r="AG24" s="22"/>
      <c r="AH24" s="29"/>
      <c r="AI24" s="22"/>
      <c r="AJ24" s="22"/>
      <c r="AK24" s="22"/>
      <c r="AL24" s="27"/>
      <c r="AM24" s="22"/>
      <c r="AN24" s="22"/>
      <c r="AO24" s="22"/>
      <c r="AP24" s="28"/>
      <c r="AQ24" s="22"/>
      <c r="AR24" s="22"/>
      <c r="AS24" s="22"/>
      <c r="AT24" s="22"/>
      <c r="AU24" s="22"/>
      <c r="AV24" s="29"/>
      <c r="AW24" s="22"/>
      <c r="AX24" s="22"/>
      <c r="AY24" s="22"/>
      <c r="AZ24" s="22"/>
      <c r="BA24" s="22"/>
      <c r="BB24" s="22"/>
      <c r="BC24" s="22"/>
      <c r="BD24" s="28"/>
      <c r="BE24" s="22"/>
      <c r="BF24" s="22"/>
      <c r="BG24" s="22"/>
      <c r="BH24" s="22"/>
      <c r="BI24" s="22"/>
      <c r="BJ24" s="29"/>
      <c r="BK24" s="22"/>
      <c r="BL24" s="22"/>
      <c r="BM24" s="22"/>
      <c r="BN24" s="22"/>
      <c r="BO24" s="22"/>
      <c r="BP24" s="30"/>
      <c r="BQ24" s="27"/>
      <c r="BR24" s="28"/>
      <c r="BS24" s="22"/>
      <c r="BT24" s="22"/>
      <c r="BU24" s="22"/>
      <c r="BV24" s="22"/>
      <c r="BW24" s="22"/>
      <c r="BX24" s="30"/>
      <c r="BY24" s="22"/>
      <c r="BZ24" s="22"/>
      <c r="CA24" s="22"/>
      <c r="CB24" s="22"/>
      <c r="CC24" s="22"/>
      <c r="CD24" s="22"/>
      <c r="CE24" s="29"/>
      <c r="CF24" s="28"/>
      <c r="CG24" s="22"/>
      <c r="CH24" s="22"/>
      <c r="CI24" s="22"/>
      <c r="CJ24" s="22"/>
      <c r="CK24" s="22"/>
      <c r="CL24" s="29"/>
      <c r="CM24" s="28"/>
      <c r="CN24" s="22"/>
      <c r="CO24" s="22"/>
      <c r="CP24" s="22"/>
      <c r="CQ24" s="22"/>
      <c r="CR24" s="22"/>
      <c r="CS24" s="29"/>
      <c r="CT24" s="28"/>
      <c r="CU24" s="27"/>
      <c r="CV24" s="22"/>
      <c r="CW24" s="22"/>
      <c r="CX24" s="22"/>
      <c r="CY24" s="22"/>
      <c r="CZ24" s="29"/>
      <c r="DA24" s="28"/>
      <c r="DB24" s="22"/>
      <c r="DC24" s="22"/>
      <c r="DD24" s="22"/>
      <c r="DE24" s="22"/>
      <c r="DF24" s="22"/>
      <c r="DG24" s="29"/>
      <c r="DH24" s="22"/>
      <c r="DI24" s="22"/>
      <c r="DJ24" s="22"/>
      <c r="DK24" s="22"/>
      <c r="DL24" s="22"/>
      <c r="DM24" s="22"/>
      <c r="DN24" s="30"/>
    </row>
    <row r="25" spans="1:118" ht="22.5">
      <c r="A25" s="31"/>
      <c r="B25" s="23">
        <v>9</v>
      </c>
      <c r="C25" s="60" t="s">
        <v>28</v>
      </c>
      <c r="D25" s="25">
        <v>41141</v>
      </c>
      <c r="E25" s="25">
        <v>41145</v>
      </c>
      <c r="F25" s="47">
        <v>5</v>
      </c>
      <c r="G25" s="27"/>
      <c r="H25" s="22"/>
      <c r="I25" s="22"/>
      <c r="J25" s="22"/>
      <c r="K25" s="22"/>
      <c r="L25" s="22"/>
      <c r="M25" s="22"/>
      <c r="N25" s="28"/>
      <c r="O25" s="22"/>
      <c r="P25" s="22"/>
      <c r="Q25" s="22"/>
      <c r="R25" s="22"/>
      <c r="S25" s="22"/>
      <c r="T25" s="29"/>
      <c r="U25" s="22"/>
      <c r="V25" s="22"/>
      <c r="W25" s="22"/>
      <c r="X25" s="22"/>
      <c r="Y25" s="22"/>
      <c r="Z25" s="22"/>
      <c r="AA25" s="22"/>
      <c r="AB25" s="28"/>
      <c r="AC25" s="22"/>
      <c r="AD25" s="22"/>
      <c r="AE25" s="22"/>
      <c r="AF25" s="22"/>
      <c r="AG25" s="22"/>
      <c r="AH25" s="29"/>
      <c r="AI25" s="22"/>
      <c r="AJ25" s="22"/>
      <c r="AK25" s="22"/>
      <c r="AL25" s="27"/>
      <c r="AM25" s="22"/>
      <c r="AN25" s="22"/>
      <c r="AO25" s="22"/>
      <c r="AP25" s="28"/>
      <c r="AQ25" s="22"/>
      <c r="AR25" s="22"/>
      <c r="AS25" s="22"/>
      <c r="AT25" s="22"/>
      <c r="AU25" s="22"/>
      <c r="AV25" s="29"/>
      <c r="AW25" s="22"/>
      <c r="AX25" s="22"/>
      <c r="AY25" s="22"/>
      <c r="AZ25" s="22"/>
      <c r="BA25" s="22"/>
      <c r="BB25" s="22"/>
      <c r="BC25" s="22"/>
      <c r="BD25" s="28"/>
      <c r="BE25" s="44"/>
      <c r="BF25" s="44"/>
      <c r="BG25" s="44"/>
      <c r="BH25" s="44"/>
      <c r="BI25" s="44"/>
      <c r="BJ25" s="29"/>
      <c r="BK25" s="22"/>
      <c r="BL25" s="22"/>
      <c r="BM25" s="22"/>
      <c r="BN25" s="22"/>
      <c r="BO25" s="22"/>
      <c r="BP25" s="30"/>
      <c r="BQ25" s="27"/>
      <c r="BR25" s="28"/>
      <c r="BS25" s="22"/>
      <c r="BT25" s="22"/>
      <c r="BU25" s="22"/>
      <c r="BV25" s="22"/>
      <c r="BW25" s="22"/>
      <c r="BX25" s="30"/>
      <c r="BY25" s="22"/>
      <c r="BZ25" s="22"/>
      <c r="CA25" s="22"/>
      <c r="CB25" s="22"/>
      <c r="CC25" s="22"/>
      <c r="CD25" s="22"/>
      <c r="CE25" s="29"/>
      <c r="CF25" s="28"/>
      <c r="CG25" s="22"/>
      <c r="CH25" s="22"/>
      <c r="CI25" s="22"/>
      <c r="CJ25" s="22"/>
      <c r="CK25" s="22"/>
      <c r="CL25" s="29"/>
      <c r="CM25" s="28"/>
      <c r="CN25" s="22"/>
      <c r="CO25" s="22"/>
      <c r="CP25" s="22"/>
      <c r="CQ25" s="22"/>
      <c r="CR25" s="22"/>
      <c r="CS25" s="29"/>
      <c r="CT25" s="28"/>
      <c r="CU25" s="27"/>
      <c r="CV25" s="22"/>
      <c r="CW25" s="22"/>
      <c r="CX25" s="22"/>
      <c r="CY25" s="22"/>
      <c r="CZ25" s="29"/>
      <c r="DA25" s="28"/>
      <c r="DB25" s="22"/>
      <c r="DC25" s="22"/>
      <c r="DD25" s="22"/>
      <c r="DE25" s="22"/>
      <c r="DF25" s="22"/>
      <c r="DG25" s="29"/>
      <c r="DH25" s="22"/>
      <c r="DI25" s="22"/>
      <c r="DJ25" s="22"/>
      <c r="DK25" s="22"/>
      <c r="DL25" s="22"/>
      <c r="DM25" s="22"/>
      <c r="DN25" s="30"/>
    </row>
    <row r="26" spans="1:118">
      <c r="A26" s="31"/>
      <c r="B26" s="23"/>
      <c r="C26" s="24"/>
      <c r="D26" s="25"/>
      <c r="E26" s="25"/>
      <c r="F26" s="47"/>
      <c r="G26" s="27"/>
      <c r="H26" s="22"/>
      <c r="I26" s="22"/>
      <c r="J26" s="22"/>
      <c r="K26" s="22"/>
      <c r="L26" s="22"/>
      <c r="M26" s="22"/>
      <c r="N26" s="28"/>
      <c r="O26" s="22"/>
      <c r="P26" s="22"/>
      <c r="Q26" s="22"/>
      <c r="R26" s="22"/>
      <c r="S26" s="22"/>
      <c r="T26" s="29"/>
      <c r="U26" s="22"/>
      <c r="V26" s="22"/>
      <c r="W26" s="22"/>
      <c r="X26" s="22"/>
      <c r="Y26" s="22"/>
      <c r="Z26" s="22"/>
      <c r="AA26" s="22"/>
      <c r="AB26" s="28"/>
      <c r="AC26" s="22"/>
      <c r="AD26" s="22"/>
      <c r="AE26" s="22"/>
      <c r="AF26" s="22"/>
      <c r="AG26" s="22"/>
      <c r="AH26" s="29"/>
      <c r="AI26" s="22"/>
      <c r="AJ26" s="22"/>
      <c r="AK26" s="22"/>
      <c r="AL26" s="27"/>
      <c r="AM26" s="22"/>
      <c r="AN26" s="22"/>
      <c r="AO26" s="22"/>
      <c r="AP26" s="28"/>
      <c r="AQ26" s="22"/>
      <c r="AR26" s="22"/>
      <c r="AS26" s="22"/>
      <c r="AT26" s="22"/>
      <c r="AU26" s="22"/>
      <c r="AV26" s="29"/>
      <c r="AW26" s="22"/>
      <c r="AX26" s="22"/>
      <c r="AY26" s="22"/>
      <c r="AZ26" s="22"/>
      <c r="BA26" s="22"/>
      <c r="BB26" s="22"/>
      <c r="BC26" s="22"/>
      <c r="BD26" s="28"/>
      <c r="BE26" s="22"/>
      <c r="BF26" s="22"/>
      <c r="BG26" s="22"/>
      <c r="BH26" s="22"/>
      <c r="BI26" s="22"/>
      <c r="BJ26" s="29"/>
      <c r="BK26" s="22"/>
      <c r="BL26" s="22"/>
      <c r="BM26" s="22"/>
      <c r="BN26" s="22"/>
      <c r="BO26" s="22"/>
      <c r="BP26" s="30"/>
      <c r="BQ26" s="27"/>
      <c r="BR26" s="28"/>
      <c r="BS26" s="22"/>
      <c r="BT26" s="22"/>
      <c r="BU26" s="22"/>
      <c r="BV26" s="22"/>
      <c r="BW26" s="22"/>
      <c r="BX26" s="30"/>
      <c r="BY26" s="22"/>
      <c r="BZ26" s="22"/>
      <c r="CA26" s="22"/>
      <c r="CB26" s="22"/>
      <c r="CC26" s="22"/>
      <c r="CD26" s="22"/>
      <c r="CE26" s="29"/>
      <c r="CF26" s="28"/>
      <c r="CG26" s="22"/>
      <c r="CH26" s="22"/>
      <c r="CI26" s="22"/>
      <c r="CJ26" s="22"/>
      <c r="CK26" s="22"/>
      <c r="CL26" s="29"/>
      <c r="CM26" s="28"/>
      <c r="CN26" s="22"/>
      <c r="CO26" s="22"/>
      <c r="CP26" s="22"/>
      <c r="CQ26" s="22"/>
      <c r="CR26" s="22"/>
      <c r="CS26" s="29"/>
      <c r="CT26" s="28"/>
      <c r="CU26" s="27"/>
      <c r="CV26" s="22"/>
      <c r="CW26" s="22"/>
      <c r="CX26" s="22"/>
      <c r="CY26" s="22"/>
      <c r="CZ26" s="29"/>
      <c r="DA26" s="28"/>
      <c r="DB26" s="22"/>
      <c r="DC26" s="22"/>
      <c r="DD26" s="22"/>
      <c r="DE26" s="22"/>
      <c r="DF26" s="22"/>
      <c r="DG26" s="29"/>
      <c r="DH26" s="22"/>
      <c r="DI26" s="22"/>
      <c r="DJ26" s="22"/>
      <c r="DK26" s="22"/>
      <c r="DL26" s="22"/>
      <c r="DM26" s="22"/>
      <c r="DN26" s="30"/>
    </row>
    <row r="27" spans="1:118" ht="22.5">
      <c r="A27" s="31"/>
      <c r="B27" s="23">
        <v>10</v>
      </c>
      <c r="C27" s="60" t="s">
        <v>29</v>
      </c>
      <c r="D27" s="25">
        <v>41179</v>
      </c>
      <c r="E27" s="25" t="s">
        <v>44</v>
      </c>
      <c r="F27" s="47">
        <v>5</v>
      </c>
      <c r="G27" s="27"/>
      <c r="H27" s="22"/>
      <c r="I27" s="22"/>
      <c r="J27" s="22"/>
      <c r="K27" s="22"/>
      <c r="L27" s="22"/>
      <c r="M27" s="22"/>
      <c r="N27" s="28"/>
      <c r="O27" s="22"/>
      <c r="P27" s="22"/>
      <c r="Q27" s="22"/>
      <c r="R27" s="22"/>
      <c r="S27" s="22"/>
      <c r="T27" s="29"/>
      <c r="U27" s="22"/>
      <c r="V27" s="22"/>
      <c r="W27" s="22"/>
      <c r="X27" s="22"/>
      <c r="Y27" s="22"/>
      <c r="Z27" s="22"/>
      <c r="AA27" s="22"/>
      <c r="AB27" s="28"/>
      <c r="AC27" s="22"/>
      <c r="AD27" s="22"/>
      <c r="AE27" s="22"/>
      <c r="AF27" s="22"/>
      <c r="AG27" s="22"/>
      <c r="AH27" s="29"/>
      <c r="AI27" s="22"/>
      <c r="AJ27" s="22"/>
      <c r="AK27" s="22"/>
      <c r="AL27" s="27"/>
      <c r="AM27" s="22"/>
      <c r="AN27" s="22"/>
      <c r="AO27" s="22"/>
      <c r="AP27" s="28"/>
      <c r="AQ27" s="22"/>
      <c r="AR27" s="22"/>
      <c r="AS27" s="22"/>
      <c r="AT27" s="22"/>
      <c r="AU27" s="22"/>
      <c r="AV27" s="29"/>
      <c r="AW27" s="22"/>
      <c r="AX27" s="22"/>
      <c r="AY27" s="22"/>
      <c r="AZ27" s="22"/>
      <c r="BA27" s="22"/>
      <c r="BB27" s="22"/>
      <c r="BC27" s="22"/>
      <c r="BD27" s="28"/>
      <c r="BE27" s="22"/>
      <c r="BF27" s="22"/>
      <c r="BG27" s="22"/>
      <c r="BH27" s="22"/>
      <c r="BI27" s="22"/>
      <c r="BJ27" s="29"/>
      <c r="BK27" s="22"/>
      <c r="BL27" s="44"/>
      <c r="BM27" s="44"/>
      <c r="BN27" s="44"/>
      <c r="BO27" s="44"/>
      <c r="BP27" s="52"/>
      <c r="BQ27" s="27"/>
      <c r="BR27" s="28"/>
      <c r="BS27" s="22"/>
      <c r="BT27" s="22"/>
      <c r="BU27" s="22"/>
      <c r="BV27" s="22"/>
      <c r="BW27" s="22"/>
      <c r="BX27" s="30"/>
      <c r="BY27" s="22"/>
      <c r="BZ27" s="22"/>
      <c r="CA27" s="22"/>
      <c r="CB27" s="22"/>
      <c r="CC27" s="22"/>
      <c r="CD27" s="22"/>
      <c r="CE27" s="29"/>
      <c r="CF27" s="28"/>
      <c r="CG27" s="22"/>
      <c r="CH27" s="22"/>
      <c r="CI27" s="22"/>
      <c r="CJ27" s="22"/>
      <c r="CK27" s="22"/>
      <c r="CL27" s="29"/>
      <c r="CM27" s="28"/>
      <c r="CN27" s="22"/>
      <c r="CO27" s="22"/>
      <c r="CP27" s="22"/>
      <c r="CQ27" s="22"/>
      <c r="CR27" s="22"/>
      <c r="CS27" s="29"/>
      <c r="CT27" s="28"/>
      <c r="CU27" s="27"/>
      <c r="CV27" s="22"/>
      <c r="CW27" s="22"/>
      <c r="CX27" s="22"/>
      <c r="CY27" s="22"/>
      <c r="CZ27" s="29"/>
      <c r="DA27" s="28"/>
      <c r="DB27" s="22"/>
      <c r="DC27" s="22"/>
      <c r="DD27" s="22"/>
      <c r="DE27" s="22"/>
      <c r="DF27" s="22"/>
      <c r="DG27" s="29"/>
      <c r="DH27" s="22"/>
      <c r="DI27" s="22"/>
      <c r="DJ27" s="22"/>
      <c r="DK27" s="22"/>
      <c r="DL27" s="22"/>
      <c r="DM27" s="22"/>
      <c r="DN27" s="30"/>
    </row>
    <row r="28" spans="1:118">
      <c r="A28" s="31"/>
      <c r="B28" s="23"/>
      <c r="C28" s="24"/>
      <c r="D28" s="25"/>
      <c r="E28" s="25"/>
      <c r="F28" s="47"/>
      <c r="G28" s="27"/>
      <c r="H28" s="22"/>
      <c r="I28" s="22"/>
      <c r="J28" s="22"/>
      <c r="K28" s="22"/>
      <c r="L28" s="22"/>
      <c r="M28" s="22"/>
      <c r="N28" s="28"/>
      <c r="O28" s="22"/>
      <c r="P28" s="22"/>
      <c r="Q28" s="22"/>
      <c r="R28" s="22"/>
      <c r="S28" s="22"/>
      <c r="T28" s="29"/>
      <c r="U28" s="22"/>
      <c r="V28" s="22"/>
      <c r="W28" s="22"/>
      <c r="X28" s="22"/>
      <c r="Y28" s="22"/>
      <c r="Z28" s="22"/>
      <c r="AA28" s="22"/>
      <c r="AB28" s="28"/>
      <c r="AC28" s="22"/>
      <c r="AD28" s="22"/>
      <c r="AE28" s="22"/>
      <c r="AF28" s="22"/>
      <c r="AG28" s="22"/>
      <c r="AH28" s="29"/>
      <c r="AI28" s="22"/>
      <c r="AJ28" s="22"/>
      <c r="AK28" s="22"/>
      <c r="AL28" s="27"/>
      <c r="AM28" s="22"/>
      <c r="AN28" s="22"/>
      <c r="AO28" s="22"/>
      <c r="AP28" s="28"/>
      <c r="AQ28" s="22"/>
      <c r="AR28" s="22"/>
      <c r="AS28" s="22"/>
      <c r="AT28" s="22"/>
      <c r="AU28" s="22"/>
      <c r="AV28" s="29"/>
      <c r="AW28" s="22"/>
      <c r="AX28" s="22"/>
      <c r="AY28" s="22"/>
      <c r="AZ28" s="22"/>
      <c r="BA28" s="22"/>
      <c r="BB28" s="22"/>
      <c r="BC28" s="22"/>
      <c r="BD28" s="28"/>
      <c r="BE28" s="22"/>
      <c r="BF28" s="22"/>
      <c r="BG28" s="22"/>
      <c r="BH28" s="22"/>
      <c r="BI28" s="22"/>
      <c r="BJ28" s="29"/>
      <c r="BK28" s="22"/>
      <c r="BL28" s="22"/>
      <c r="BM28" s="22"/>
      <c r="BN28" s="22"/>
      <c r="BO28" s="22"/>
      <c r="BP28" s="30"/>
      <c r="BQ28" s="27"/>
      <c r="BR28" s="28"/>
      <c r="BS28" s="22"/>
      <c r="BT28" s="22"/>
      <c r="BU28" s="22"/>
      <c r="BV28" s="22"/>
      <c r="BW28" s="22"/>
      <c r="BX28" s="30"/>
      <c r="BY28" s="22"/>
      <c r="BZ28" s="22"/>
      <c r="CA28" s="22"/>
      <c r="CB28" s="22"/>
      <c r="CC28" s="22"/>
      <c r="CD28" s="22"/>
      <c r="CE28" s="29"/>
      <c r="CF28" s="28"/>
      <c r="CG28" s="22"/>
      <c r="CH28" s="22"/>
      <c r="CI28" s="22"/>
      <c r="CJ28" s="22"/>
      <c r="CK28" s="22"/>
      <c r="CL28" s="29"/>
      <c r="CM28" s="28"/>
      <c r="CN28" s="22"/>
      <c r="CO28" s="22"/>
      <c r="CP28" s="22"/>
      <c r="CQ28" s="22"/>
      <c r="CR28" s="22"/>
      <c r="CS28" s="29"/>
      <c r="CT28" s="28"/>
      <c r="CU28" s="27"/>
      <c r="CV28" s="22"/>
      <c r="CW28" s="22"/>
      <c r="CX28" s="22"/>
      <c r="CY28" s="22"/>
      <c r="CZ28" s="29"/>
      <c r="DA28" s="28"/>
      <c r="DB28" s="22"/>
      <c r="DC28" s="22"/>
      <c r="DD28" s="22"/>
      <c r="DE28" s="22"/>
      <c r="DF28" s="22"/>
      <c r="DG28" s="29"/>
      <c r="DH28" s="22"/>
      <c r="DI28" s="22"/>
      <c r="DJ28" s="22"/>
      <c r="DK28" s="22"/>
      <c r="DL28" s="22"/>
      <c r="DM28" s="22"/>
      <c r="DN28" s="30"/>
    </row>
    <row r="29" spans="1:118" ht="22.5">
      <c r="A29" s="31"/>
      <c r="B29" s="23">
        <v>11</v>
      </c>
      <c r="C29" s="43" t="s">
        <v>43</v>
      </c>
      <c r="D29" s="25">
        <v>41092</v>
      </c>
      <c r="E29" s="25">
        <v>41152</v>
      </c>
      <c r="F29" s="47">
        <v>45</v>
      </c>
      <c r="G29" s="27"/>
      <c r="H29" s="71"/>
      <c r="I29" s="71"/>
      <c r="J29" s="71"/>
      <c r="K29" s="71"/>
      <c r="L29" s="71"/>
      <c r="M29" s="71"/>
      <c r="N29" s="72"/>
      <c r="O29" s="71"/>
      <c r="P29" s="71"/>
      <c r="Q29" s="71"/>
      <c r="R29" s="71"/>
      <c r="S29" s="71"/>
      <c r="T29" s="73"/>
      <c r="U29" s="71"/>
      <c r="V29" s="71"/>
      <c r="W29" s="71"/>
      <c r="X29" s="71"/>
      <c r="Y29" s="71"/>
      <c r="Z29" s="71"/>
      <c r="AA29" s="71"/>
      <c r="AB29" s="72"/>
      <c r="AC29" s="71"/>
      <c r="AD29" s="71"/>
      <c r="AE29" s="71"/>
      <c r="AF29" s="71"/>
      <c r="AG29" s="71"/>
      <c r="AH29" s="73"/>
      <c r="AI29" s="71"/>
      <c r="AJ29" s="71"/>
      <c r="AK29" s="71"/>
      <c r="AL29" s="70"/>
      <c r="AM29" s="71"/>
      <c r="AN29" s="71"/>
      <c r="AO29" s="71"/>
      <c r="AP29" s="72"/>
      <c r="AQ29" s="71"/>
      <c r="AR29" s="71"/>
      <c r="AS29" s="71"/>
      <c r="AT29" s="71"/>
      <c r="AU29" s="71"/>
      <c r="AV29" s="73"/>
      <c r="AW29" s="71"/>
      <c r="AX29" s="71"/>
      <c r="AY29" s="71"/>
      <c r="AZ29" s="71"/>
      <c r="BA29" s="71"/>
      <c r="BB29" s="71"/>
      <c r="BC29" s="71"/>
      <c r="BD29" s="72"/>
      <c r="BE29" s="71"/>
      <c r="BF29" s="71"/>
      <c r="BG29" s="71"/>
      <c r="BH29" s="71"/>
      <c r="BI29" s="71"/>
      <c r="BJ29" s="73"/>
      <c r="BK29" s="71"/>
      <c r="BL29" s="71"/>
      <c r="BM29" s="71"/>
      <c r="BN29" s="71"/>
      <c r="BO29" s="71"/>
      <c r="BP29" s="74"/>
      <c r="BQ29" s="70"/>
      <c r="BR29" s="28"/>
      <c r="BS29" s="22"/>
      <c r="BT29" s="22"/>
      <c r="BU29" s="22"/>
      <c r="BV29" s="22"/>
      <c r="BW29" s="22"/>
      <c r="BX29" s="30"/>
      <c r="BY29" s="22"/>
      <c r="BZ29" s="22"/>
      <c r="CA29" s="22"/>
      <c r="CB29" s="22"/>
      <c r="CC29" s="22"/>
      <c r="CD29" s="22"/>
      <c r="CE29" s="29"/>
      <c r="CF29" s="28"/>
      <c r="CG29" s="22"/>
      <c r="CH29" s="22"/>
      <c r="CI29" s="22"/>
      <c r="CJ29" s="22"/>
      <c r="CK29" s="22"/>
      <c r="CL29" s="29"/>
      <c r="CM29" s="28"/>
      <c r="CN29" s="22"/>
      <c r="CO29" s="22"/>
      <c r="CP29" s="22"/>
      <c r="CQ29" s="22"/>
      <c r="CR29" s="22"/>
      <c r="CS29" s="29"/>
      <c r="CT29" s="28"/>
      <c r="CU29" s="27"/>
      <c r="CV29" s="22"/>
      <c r="CW29" s="22"/>
      <c r="CX29" s="22"/>
      <c r="CY29" s="22"/>
      <c r="CZ29" s="29"/>
      <c r="DA29" s="28"/>
      <c r="DB29" s="22"/>
      <c r="DC29" s="22"/>
      <c r="DD29" s="22"/>
      <c r="DE29" s="22"/>
      <c r="DF29" s="22"/>
      <c r="DG29" s="29"/>
      <c r="DH29" s="22"/>
      <c r="DI29" s="22"/>
      <c r="DJ29" s="22"/>
      <c r="DK29" s="22"/>
      <c r="DL29" s="22"/>
      <c r="DM29" s="22"/>
      <c r="DN29" s="30"/>
    </row>
    <row r="30" spans="1:118">
      <c r="A30" s="31"/>
      <c r="B30" s="23"/>
      <c r="C30" s="24"/>
      <c r="D30" s="25"/>
      <c r="E30" s="25"/>
      <c r="F30" s="47"/>
      <c r="G30" s="27"/>
      <c r="H30" s="22"/>
      <c r="I30" s="22"/>
      <c r="J30" s="22"/>
      <c r="K30" s="22"/>
      <c r="L30" s="22"/>
      <c r="M30" s="22"/>
      <c r="N30" s="28"/>
      <c r="O30" s="22"/>
      <c r="P30" s="22"/>
      <c r="Q30" s="22"/>
      <c r="R30" s="22"/>
      <c r="S30" s="22"/>
      <c r="T30" s="29"/>
      <c r="U30" s="22"/>
      <c r="V30" s="22"/>
      <c r="W30" s="22"/>
      <c r="X30" s="22"/>
      <c r="Y30" s="22"/>
      <c r="Z30" s="22"/>
      <c r="AA30" s="22"/>
      <c r="AB30" s="28"/>
      <c r="AC30" s="22"/>
      <c r="AD30" s="22"/>
      <c r="AE30" s="22"/>
      <c r="AF30" s="22"/>
      <c r="AG30" s="22"/>
      <c r="AH30" s="29"/>
      <c r="AI30" s="22"/>
      <c r="AJ30" s="22"/>
      <c r="AK30" s="22"/>
      <c r="AL30" s="27"/>
      <c r="AM30" s="22"/>
      <c r="AN30" s="22"/>
      <c r="AO30" s="22"/>
      <c r="AP30" s="28"/>
      <c r="AQ30" s="22"/>
      <c r="AR30" s="22"/>
      <c r="AS30" s="22"/>
      <c r="AT30" s="22"/>
      <c r="AU30" s="22"/>
      <c r="AV30" s="29"/>
      <c r="AW30" s="22"/>
      <c r="AX30" s="22"/>
      <c r="AY30" s="22"/>
      <c r="AZ30" s="22"/>
      <c r="BA30" s="22"/>
      <c r="BB30" s="22"/>
      <c r="BC30" s="22"/>
      <c r="BD30" s="28"/>
      <c r="BE30" s="22"/>
      <c r="BF30" s="22"/>
      <c r="BG30" s="22"/>
      <c r="BH30" s="22"/>
      <c r="BI30" s="22"/>
      <c r="BJ30" s="29"/>
      <c r="BK30" s="22"/>
      <c r="BL30" s="22"/>
      <c r="BM30" s="22"/>
      <c r="BN30" s="22"/>
      <c r="BO30" s="22"/>
      <c r="BP30" s="30"/>
      <c r="BQ30" s="27"/>
      <c r="BR30" s="28"/>
      <c r="BS30" s="22"/>
      <c r="BT30" s="22"/>
      <c r="BU30" s="22"/>
      <c r="BV30" s="22"/>
      <c r="BW30" s="22"/>
      <c r="BX30" s="30"/>
      <c r="BY30" s="22"/>
      <c r="BZ30" s="22"/>
      <c r="CA30" s="22"/>
      <c r="CB30" s="22"/>
      <c r="CC30" s="22"/>
      <c r="CD30" s="22"/>
      <c r="CE30" s="29"/>
      <c r="CF30" s="28"/>
      <c r="CG30" s="22"/>
      <c r="CH30" s="22"/>
      <c r="CI30" s="22"/>
      <c r="CJ30" s="22"/>
      <c r="CK30" s="22"/>
      <c r="CL30" s="29"/>
      <c r="CM30" s="28"/>
      <c r="CN30" s="22"/>
      <c r="CO30" s="22"/>
      <c r="CP30" s="22"/>
      <c r="CQ30" s="22"/>
      <c r="CR30" s="22"/>
      <c r="CS30" s="29"/>
      <c r="CT30" s="28"/>
      <c r="CU30" s="27"/>
      <c r="CV30" s="22"/>
      <c r="CW30" s="22"/>
      <c r="CX30" s="22"/>
      <c r="CY30" s="22"/>
      <c r="CZ30" s="29"/>
      <c r="DA30" s="28"/>
      <c r="DB30" s="22"/>
      <c r="DC30" s="22"/>
      <c r="DD30" s="22"/>
      <c r="DE30" s="22"/>
      <c r="DF30" s="22"/>
      <c r="DG30" s="29"/>
      <c r="DH30" s="22"/>
      <c r="DI30" s="22"/>
      <c r="DJ30" s="22"/>
      <c r="DK30" s="22"/>
      <c r="DL30" s="22"/>
      <c r="DM30" s="22"/>
      <c r="DN30" s="30"/>
    </row>
    <row r="31" spans="1:118">
      <c r="A31" s="31"/>
      <c r="B31" s="23">
        <v>11</v>
      </c>
      <c r="C31" s="43" t="s">
        <v>42</v>
      </c>
      <c r="D31" s="25">
        <v>41155</v>
      </c>
      <c r="E31" s="25">
        <v>41194</v>
      </c>
      <c r="F31" s="47">
        <v>30</v>
      </c>
      <c r="G31" s="27"/>
      <c r="H31" s="22"/>
      <c r="I31" s="22"/>
      <c r="J31" s="22"/>
      <c r="K31" s="22"/>
      <c r="L31" s="22"/>
      <c r="M31" s="22"/>
      <c r="N31" s="28"/>
      <c r="O31" s="22"/>
      <c r="P31" s="22"/>
      <c r="Q31" s="22"/>
      <c r="R31" s="22"/>
      <c r="S31" s="22"/>
      <c r="T31" s="29"/>
      <c r="U31" s="22"/>
      <c r="V31" s="22"/>
      <c r="W31" s="22"/>
      <c r="X31" s="22"/>
      <c r="Y31" s="22"/>
      <c r="Z31" s="22"/>
      <c r="AA31" s="22"/>
      <c r="AB31" s="28"/>
      <c r="AC31" s="22"/>
      <c r="AD31" s="22"/>
      <c r="AE31" s="22"/>
      <c r="AF31" s="22"/>
      <c r="AG31" s="22"/>
      <c r="AH31" s="29"/>
      <c r="AI31" s="22"/>
      <c r="AJ31" s="22"/>
      <c r="AK31" s="22"/>
      <c r="AL31" s="27"/>
      <c r="AM31" s="22"/>
      <c r="AN31" s="22"/>
      <c r="AO31" s="22"/>
      <c r="AP31" s="28"/>
      <c r="AQ31" s="22"/>
      <c r="AR31" s="22"/>
      <c r="AS31" s="22"/>
      <c r="AT31" s="22"/>
      <c r="AU31" s="22"/>
      <c r="AV31" s="29"/>
      <c r="AW31" s="22"/>
      <c r="AX31" s="22"/>
      <c r="AY31" s="22"/>
      <c r="AZ31" s="22"/>
      <c r="BA31" s="22"/>
      <c r="BB31" s="22"/>
      <c r="BC31" s="22"/>
      <c r="BD31" s="28"/>
      <c r="BE31" s="22"/>
      <c r="BF31" s="22"/>
      <c r="BG31" s="22"/>
      <c r="BH31" s="22"/>
      <c r="BI31" s="22"/>
      <c r="BJ31" s="29"/>
      <c r="BK31" s="22"/>
      <c r="BL31" s="22"/>
      <c r="BM31" s="22"/>
      <c r="BN31" s="22"/>
      <c r="BO31" s="22"/>
      <c r="BP31" s="30"/>
      <c r="BQ31" s="27"/>
      <c r="BR31" s="28"/>
      <c r="BS31" s="58"/>
      <c r="BT31" s="58"/>
      <c r="BU31" s="58"/>
      <c r="BV31" s="58"/>
      <c r="BW31" s="58"/>
      <c r="BX31" s="69"/>
      <c r="BY31" s="58"/>
      <c r="BZ31" s="58"/>
      <c r="CA31" s="58"/>
      <c r="CB31" s="58"/>
      <c r="CC31" s="58"/>
      <c r="CD31" s="58"/>
      <c r="CE31" s="68"/>
      <c r="CF31" s="67"/>
      <c r="CG31" s="58"/>
      <c r="CH31" s="58"/>
      <c r="CI31" s="58"/>
      <c r="CJ31" s="58"/>
      <c r="CK31" s="58"/>
      <c r="CL31" s="68"/>
      <c r="CM31" s="67"/>
      <c r="CN31" s="58"/>
      <c r="CO31" s="58"/>
      <c r="CP31" s="58"/>
      <c r="CQ31" s="58"/>
      <c r="CR31" s="58"/>
      <c r="CS31" s="68"/>
      <c r="CT31" s="67"/>
      <c r="CU31" s="57"/>
      <c r="CV31" s="58"/>
      <c r="CW31" s="58"/>
      <c r="CX31" s="58"/>
      <c r="CY31" s="58"/>
      <c r="CZ31" s="68"/>
      <c r="DA31" s="67"/>
      <c r="DB31" s="58"/>
      <c r="DC31" s="58"/>
      <c r="DD31" s="58"/>
      <c r="DE31" s="58"/>
      <c r="DF31" s="58"/>
      <c r="DG31" s="68"/>
      <c r="DH31" s="22"/>
      <c r="DI31" s="22"/>
      <c r="DJ31" s="22"/>
      <c r="DK31" s="22"/>
      <c r="DL31" s="22"/>
      <c r="DM31" s="22"/>
      <c r="DN31" s="30"/>
    </row>
    <row r="32" spans="1:118">
      <c r="A32" s="31"/>
      <c r="B32" s="23"/>
      <c r="C32" s="24"/>
      <c r="D32" s="25"/>
      <c r="E32" s="25"/>
      <c r="F32" s="47"/>
      <c r="G32" s="27"/>
      <c r="H32" s="22"/>
      <c r="I32" s="22"/>
      <c r="J32" s="22"/>
      <c r="K32" s="22"/>
      <c r="L32" s="22"/>
      <c r="M32" s="22"/>
      <c r="N32" s="28"/>
      <c r="O32" s="22"/>
      <c r="P32" s="22"/>
      <c r="Q32" s="22"/>
      <c r="R32" s="22"/>
      <c r="S32" s="22"/>
      <c r="T32" s="29"/>
      <c r="U32" s="22"/>
      <c r="V32" s="22"/>
      <c r="W32" s="22"/>
      <c r="X32" s="22"/>
      <c r="Y32" s="22"/>
      <c r="Z32" s="22"/>
      <c r="AA32" s="22"/>
      <c r="AB32" s="28"/>
      <c r="AC32" s="22"/>
      <c r="AD32" s="22"/>
      <c r="AE32" s="22"/>
      <c r="AF32" s="22"/>
      <c r="AG32" s="22"/>
      <c r="AH32" s="29"/>
      <c r="AI32" s="22"/>
      <c r="AJ32" s="22"/>
      <c r="AK32" s="22"/>
      <c r="AL32" s="27"/>
      <c r="AM32" s="22"/>
      <c r="AN32" s="22"/>
      <c r="AO32" s="22"/>
      <c r="AP32" s="28"/>
      <c r="AQ32" s="22"/>
      <c r="AR32" s="22"/>
      <c r="AS32" s="22"/>
      <c r="AT32" s="22"/>
      <c r="AU32" s="22"/>
      <c r="AV32" s="29"/>
      <c r="AW32" s="22"/>
      <c r="AX32" s="22"/>
      <c r="AY32" s="22"/>
      <c r="AZ32" s="22"/>
      <c r="BA32" s="22"/>
      <c r="BB32" s="22"/>
      <c r="BC32" s="22"/>
      <c r="BD32" s="28"/>
      <c r="BE32" s="22"/>
      <c r="BF32" s="22"/>
      <c r="BG32" s="22"/>
      <c r="BH32" s="22"/>
      <c r="BI32" s="22"/>
      <c r="BJ32" s="29"/>
      <c r="BK32" s="22"/>
      <c r="BL32" s="22"/>
      <c r="BM32" s="22"/>
      <c r="BN32" s="22"/>
      <c r="BO32" s="22"/>
      <c r="BP32" s="30"/>
      <c r="BQ32" s="27"/>
      <c r="BR32" s="28"/>
      <c r="BS32" s="22"/>
      <c r="BT32" s="22"/>
      <c r="BU32" s="22"/>
      <c r="BV32" s="22"/>
      <c r="BW32" s="22"/>
      <c r="BX32" s="30"/>
      <c r="BY32" s="22"/>
      <c r="BZ32" s="22"/>
      <c r="CA32" s="22"/>
      <c r="CB32" s="22"/>
      <c r="CC32" s="22"/>
      <c r="CD32" s="22"/>
      <c r="CE32" s="29"/>
      <c r="CF32" s="28"/>
      <c r="CG32" s="22"/>
      <c r="CH32" s="22"/>
      <c r="CI32" s="22"/>
      <c r="CJ32" s="22"/>
      <c r="CK32" s="22"/>
      <c r="CL32" s="29"/>
      <c r="CM32" s="28"/>
      <c r="CN32" s="22"/>
      <c r="CO32" s="22"/>
      <c r="CP32" s="22"/>
      <c r="CQ32" s="22"/>
      <c r="CR32" s="22"/>
      <c r="CS32" s="29"/>
      <c r="CT32" s="28"/>
      <c r="CU32" s="27"/>
      <c r="CV32" s="22"/>
      <c r="CW32" s="22"/>
      <c r="CX32" s="22"/>
      <c r="CY32" s="22"/>
      <c r="CZ32" s="29"/>
      <c r="DA32" s="28"/>
      <c r="DB32" s="22"/>
      <c r="DC32" s="22"/>
      <c r="DD32" s="22"/>
      <c r="DE32" s="22"/>
      <c r="DF32" s="22"/>
      <c r="DG32" s="29"/>
      <c r="DH32" s="22"/>
      <c r="DI32" s="22"/>
      <c r="DJ32" s="22"/>
      <c r="DK32" s="22"/>
      <c r="DL32" s="22"/>
      <c r="DM32" s="22"/>
      <c r="DN32" s="30"/>
    </row>
    <row r="33" spans="1:118">
      <c r="A33" s="31"/>
      <c r="B33" s="23">
        <v>11</v>
      </c>
      <c r="C33" s="43" t="s">
        <v>39</v>
      </c>
      <c r="D33" s="25">
        <v>41169</v>
      </c>
      <c r="E33" s="25">
        <v>41171</v>
      </c>
      <c r="F33" s="47">
        <v>3</v>
      </c>
      <c r="G33" s="27"/>
      <c r="H33" s="22"/>
      <c r="I33" s="22"/>
      <c r="J33" s="22"/>
      <c r="K33" s="22"/>
      <c r="L33" s="22"/>
      <c r="M33" s="22"/>
      <c r="N33" s="28"/>
      <c r="O33" s="22"/>
      <c r="P33" s="22"/>
      <c r="Q33" s="22"/>
      <c r="R33" s="22"/>
      <c r="S33" s="22"/>
      <c r="T33" s="29"/>
      <c r="U33" s="22"/>
      <c r="V33" s="22"/>
      <c r="W33" s="22"/>
      <c r="X33" s="22"/>
      <c r="Y33" s="22"/>
      <c r="Z33" s="22"/>
      <c r="AA33" s="22"/>
      <c r="AB33" s="28"/>
      <c r="AC33" s="22"/>
      <c r="AD33" s="22"/>
      <c r="AE33" s="22"/>
      <c r="AF33" s="22"/>
      <c r="AG33" s="22"/>
      <c r="AH33" s="29"/>
      <c r="AI33" s="22"/>
      <c r="AJ33" s="22"/>
      <c r="AK33" s="22"/>
      <c r="AL33" s="27"/>
      <c r="AM33" s="22"/>
      <c r="AN33" s="22"/>
      <c r="AO33" s="22"/>
      <c r="AP33" s="28"/>
      <c r="AQ33" s="22"/>
      <c r="AR33" s="22"/>
      <c r="AS33" s="22"/>
      <c r="AT33" s="22"/>
      <c r="AU33" s="22"/>
      <c r="AV33" s="29"/>
      <c r="AW33" s="22"/>
      <c r="AX33" s="22"/>
      <c r="AY33" s="22"/>
      <c r="AZ33" s="22"/>
      <c r="BA33" s="22"/>
      <c r="BB33" s="22"/>
      <c r="BC33" s="22"/>
      <c r="BD33" s="28"/>
      <c r="BE33" s="22"/>
      <c r="BF33" s="22"/>
      <c r="BG33" s="22"/>
      <c r="BH33" s="22"/>
      <c r="BI33" s="22"/>
      <c r="BJ33" s="29"/>
      <c r="BK33" s="22"/>
      <c r="BL33" s="22"/>
      <c r="BM33" s="22"/>
      <c r="BN33" s="22"/>
      <c r="BO33" s="22"/>
      <c r="BP33" s="30"/>
      <c r="BQ33" s="27"/>
      <c r="BR33" s="28"/>
      <c r="BS33" s="22"/>
      <c r="BT33" s="22"/>
      <c r="BU33" s="22"/>
      <c r="BV33" s="22"/>
      <c r="BW33" s="22"/>
      <c r="BX33" s="30"/>
      <c r="BY33" s="22"/>
      <c r="BZ33" s="22"/>
      <c r="CA33" s="22"/>
      <c r="CB33" s="22"/>
      <c r="CC33" s="22"/>
      <c r="CD33" s="22"/>
      <c r="CE33" s="29"/>
      <c r="CF33" s="28"/>
      <c r="CG33" s="50"/>
      <c r="CH33" s="50"/>
      <c r="CI33" s="50"/>
      <c r="CJ33" s="22"/>
      <c r="CK33" s="22"/>
      <c r="CL33" s="29"/>
      <c r="CM33" s="28"/>
      <c r="CN33" s="22"/>
      <c r="CO33" s="22"/>
      <c r="CP33" s="22"/>
      <c r="CQ33" s="22"/>
      <c r="CR33" s="22"/>
      <c r="CS33" s="29"/>
      <c r="CT33" s="28"/>
      <c r="CU33" s="27"/>
      <c r="CV33" s="22"/>
      <c r="CW33" s="22"/>
      <c r="CX33" s="22"/>
      <c r="CY33" s="22"/>
      <c r="CZ33" s="29"/>
      <c r="DA33" s="28"/>
      <c r="DB33" s="22"/>
      <c r="DC33" s="22"/>
      <c r="DD33" s="22"/>
      <c r="DE33" s="22"/>
      <c r="DF33" s="22"/>
      <c r="DG33" s="29"/>
      <c r="DH33" s="22"/>
      <c r="DI33" s="22"/>
      <c r="DJ33" s="22"/>
      <c r="DK33" s="22"/>
      <c r="DL33" s="22"/>
      <c r="DM33" s="22"/>
      <c r="DN33" s="30"/>
    </row>
    <row r="34" spans="1:118">
      <c r="A34" s="31"/>
      <c r="B34" s="23"/>
      <c r="C34" s="24"/>
      <c r="D34" s="25"/>
      <c r="E34" s="25"/>
      <c r="F34" s="47"/>
      <c r="G34" s="27"/>
      <c r="H34" s="22"/>
      <c r="I34" s="22"/>
      <c r="J34" s="22"/>
      <c r="K34" s="22"/>
      <c r="L34" s="22"/>
      <c r="M34" s="22"/>
      <c r="N34" s="28"/>
      <c r="O34" s="22"/>
      <c r="P34" s="22"/>
      <c r="Q34" s="22"/>
      <c r="R34" s="22"/>
      <c r="S34" s="22"/>
      <c r="T34" s="29"/>
      <c r="U34" s="22"/>
      <c r="V34" s="22"/>
      <c r="W34" s="22"/>
      <c r="X34" s="22"/>
      <c r="Y34" s="22"/>
      <c r="Z34" s="22"/>
      <c r="AA34" s="22"/>
      <c r="AB34" s="28"/>
      <c r="AC34" s="22"/>
      <c r="AD34" s="22"/>
      <c r="AE34" s="22"/>
      <c r="AF34" s="22"/>
      <c r="AG34" s="22"/>
      <c r="AH34" s="29"/>
      <c r="AI34" s="22"/>
      <c r="AJ34" s="22"/>
      <c r="AK34" s="22"/>
      <c r="AL34" s="27"/>
      <c r="AM34" s="22"/>
      <c r="AN34" s="22"/>
      <c r="AO34" s="22"/>
      <c r="AP34" s="28"/>
      <c r="AQ34" s="22"/>
      <c r="AR34" s="22"/>
      <c r="AS34" s="22"/>
      <c r="AT34" s="22"/>
      <c r="AU34" s="22"/>
      <c r="AV34" s="29"/>
      <c r="AW34" s="22"/>
      <c r="AX34" s="22"/>
      <c r="AY34" s="22"/>
      <c r="AZ34" s="22"/>
      <c r="BA34" s="22"/>
      <c r="BB34" s="22"/>
      <c r="BC34" s="22"/>
      <c r="BD34" s="28"/>
      <c r="BE34" s="22"/>
      <c r="BF34" s="22"/>
      <c r="BG34" s="22"/>
      <c r="BH34" s="22"/>
      <c r="BI34" s="22"/>
      <c r="BJ34" s="29"/>
      <c r="BK34" s="22"/>
      <c r="BL34" s="22"/>
      <c r="BM34" s="22"/>
      <c r="BN34" s="22"/>
      <c r="BO34" s="22"/>
      <c r="BP34" s="30"/>
      <c r="BQ34" s="27"/>
      <c r="BR34" s="28"/>
      <c r="BS34" s="22"/>
      <c r="BT34" s="22"/>
      <c r="BU34" s="22"/>
      <c r="BV34" s="22"/>
      <c r="BW34" s="22"/>
      <c r="BX34" s="30"/>
      <c r="BY34" s="22"/>
      <c r="BZ34" s="22"/>
      <c r="CA34" s="22"/>
      <c r="CB34" s="22"/>
      <c r="CC34" s="22"/>
      <c r="CD34" s="22"/>
      <c r="CE34" s="29"/>
      <c r="CF34" s="28"/>
      <c r="CG34" s="22"/>
      <c r="CH34" s="22"/>
      <c r="CI34" s="22"/>
      <c r="CJ34" s="22"/>
      <c r="CK34" s="22"/>
      <c r="CL34" s="29"/>
      <c r="CM34" s="28"/>
      <c r="CN34" s="22"/>
      <c r="CO34" s="22"/>
      <c r="CP34" s="22"/>
      <c r="CQ34" s="22"/>
      <c r="CR34" s="22"/>
      <c r="CS34" s="29"/>
      <c r="CT34" s="28"/>
      <c r="CU34" s="27"/>
      <c r="CV34" s="22"/>
      <c r="CW34" s="22"/>
      <c r="CX34" s="22"/>
      <c r="CY34" s="22"/>
      <c r="CZ34" s="29"/>
      <c r="DA34" s="28"/>
      <c r="DB34" s="22"/>
      <c r="DC34" s="22"/>
      <c r="DD34" s="22"/>
      <c r="DE34" s="22"/>
      <c r="DF34" s="22"/>
      <c r="DG34" s="29"/>
      <c r="DH34" s="22"/>
      <c r="DI34" s="22"/>
      <c r="DJ34" s="22"/>
      <c r="DK34" s="22"/>
      <c r="DL34" s="22"/>
      <c r="DM34" s="22"/>
      <c r="DN34" s="30"/>
    </row>
    <row r="35" spans="1:118" ht="22.5" customHeight="1">
      <c r="A35" s="31"/>
      <c r="B35" s="23">
        <v>13</v>
      </c>
      <c r="C35" s="15" t="s">
        <v>30</v>
      </c>
      <c r="D35" s="25">
        <v>41093</v>
      </c>
      <c r="E35" s="25"/>
      <c r="F35" s="47"/>
      <c r="G35" s="27"/>
      <c r="H35" s="22"/>
      <c r="I35" s="56"/>
      <c r="J35" s="56"/>
      <c r="K35" s="56"/>
      <c r="L35" s="56"/>
      <c r="M35" s="56"/>
      <c r="N35" s="63"/>
      <c r="O35" s="56"/>
      <c r="P35" s="56"/>
      <c r="Q35" s="56"/>
      <c r="R35" s="56"/>
      <c r="S35" s="56"/>
      <c r="T35" s="64"/>
      <c r="U35" s="56"/>
      <c r="V35" s="56"/>
      <c r="W35" s="56"/>
      <c r="X35" s="56"/>
      <c r="Y35" s="56"/>
      <c r="Z35" s="56"/>
      <c r="AA35" s="56"/>
      <c r="AB35" s="63"/>
      <c r="AC35" s="56"/>
      <c r="AD35" s="56"/>
      <c r="AE35" s="56"/>
      <c r="AF35" s="56"/>
      <c r="AG35" s="56"/>
      <c r="AH35" s="64"/>
      <c r="AI35" s="56"/>
      <c r="AJ35" s="56"/>
      <c r="AK35" s="56"/>
      <c r="AL35" s="55"/>
      <c r="AM35" s="56"/>
      <c r="AN35" s="56"/>
      <c r="AO35" s="56"/>
      <c r="AP35" s="63"/>
      <c r="AQ35" s="56"/>
      <c r="AR35" s="56"/>
      <c r="AS35" s="56"/>
      <c r="AT35" s="56"/>
      <c r="AU35" s="56"/>
      <c r="AV35" s="64"/>
      <c r="AW35" s="56"/>
      <c r="AX35" s="56"/>
      <c r="AY35" s="56"/>
      <c r="AZ35" s="56"/>
      <c r="BA35" s="56"/>
      <c r="BB35" s="56"/>
      <c r="BC35" s="56"/>
      <c r="BD35" s="63"/>
      <c r="BE35" s="56"/>
      <c r="BF35" s="56"/>
      <c r="BG35" s="56"/>
      <c r="BH35" s="56"/>
      <c r="BI35" s="56"/>
      <c r="BJ35" s="64"/>
      <c r="BK35" s="56"/>
      <c r="BL35" s="56"/>
      <c r="BM35" s="56"/>
      <c r="BN35" s="56"/>
      <c r="BO35" s="56"/>
      <c r="BP35" s="65"/>
      <c r="BQ35" s="55"/>
      <c r="BR35" s="63"/>
      <c r="BS35" s="56"/>
      <c r="BT35" s="56"/>
      <c r="BU35" s="56"/>
      <c r="BV35" s="56"/>
      <c r="BW35" s="56"/>
      <c r="BX35" s="65"/>
      <c r="BY35" s="56"/>
      <c r="BZ35" s="56"/>
      <c r="CA35" s="56"/>
      <c r="CB35" s="56"/>
      <c r="CC35" s="56"/>
      <c r="CD35" s="56"/>
      <c r="CE35" s="64"/>
      <c r="CF35" s="63"/>
      <c r="CG35" s="56"/>
      <c r="CH35" s="56"/>
      <c r="CI35" s="56"/>
      <c r="CJ35" s="56"/>
      <c r="CK35" s="56"/>
      <c r="CL35" s="64"/>
      <c r="CM35" s="63"/>
      <c r="CN35" s="56"/>
      <c r="CO35" s="56"/>
      <c r="CP35" s="56"/>
      <c r="CQ35" s="56"/>
      <c r="CR35" s="56"/>
      <c r="CS35" s="64"/>
      <c r="CT35" s="63"/>
      <c r="CU35" s="55"/>
      <c r="CV35" s="56"/>
      <c r="CW35" s="56"/>
      <c r="CX35" s="56"/>
      <c r="CY35" s="56"/>
      <c r="CZ35" s="64"/>
      <c r="DA35" s="63"/>
      <c r="DB35" s="56"/>
      <c r="DC35" s="56"/>
      <c r="DD35" s="56"/>
      <c r="DE35" s="56"/>
      <c r="DF35" s="56"/>
      <c r="DG35" s="64"/>
      <c r="DH35" s="56"/>
      <c r="DI35" s="56"/>
      <c r="DJ35" s="56"/>
      <c r="DK35" s="56"/>
      <c r="DL35" s="56"/>
      <c r="DM35" s="56"/>
      <c r="DN35" s="65"/>
    </row>
    <row r="36" spans="1:118">
      <c r="A36" s="31"/>
      <c r="B36" s="23"/>
      <c r="C36" s="33"/>
      <c r="D36" s="25"/>
      <c r="E36" s="25"/>
      <c r="F36" s="47"/>
      <c r="G36" s="27"/>
      <c r="H36" s="22"/>
      <c r="I36" s="22"/>
      <c r="J36" s="22"/>
      <c r="K36" s="22"/>
      <c r="L36" s="22"/>
      <c r="M36" s="22"/>
      <c r="N36" s="28"/>
      <c r="O36" s="22"/>
      <c r="P36" s="22"/>
      <c r="Q36" s="22"/>
      <c r="R36" s="22"/>
      <c r="S36" s="22"/>
      <c r="T36" s="29"/>
      <c r="U36" s="22"/>
      <c r="V36" s="22"/>
      <c r="W36" s="22"/>
      <c r="X36" s="22"/>
      <c r="Y36" s="22"/>
      <c r="Z36" s="22"/>
      <c r="AA36" s="22"/>
      <c r="AB36" s="28"/>
      <c r="AC36" s="22"/>
      <c r="AD36" s="22"/>
      <c r="AE36" s="22"/>
      <c r="AF36" s="22"/>
      <c r="AG36" s="22"/>
      <c r="AH36" s="29"/>
      <c r="AI36" s="22"/>
      <c r="AJ36" s="22"/>
      <c r="AK36" s="22"/>
      <c r="AL36" s="27"/>
      <c r="AM36" s="22"/>
      <c r="AN36" s="22"/>
      <c r="AO36" s="22"/>
      <c r="AP36" s="28"/>
      <c r="AQ36" s="22"/>
      <c r="AR36" s="22"/>
      <c r="AS36" s="22"/>
      <c r="AT36" s="22"/>
      <c r="AU36" s="22"/>
      <c r="AV36" s="29"/>
      <c r="AW36" s="22"/>
      <c r="AX36" s="22"/>
      <c r="AY36" s="22"/>
      <c r="AZ36" s="22"/>
      <c r="BA36" s="22"/>
      <c r="BB36" s="22"/>
      <c r="BC36" s="22"/>
      <c r="BD36" s="28"/>
      <c r="BE36" s="22"/>
      <c r="BF36" s="22"/>
      <c r="BG36" s="22"/>
      <c r="BH36" s="22"/>
      <c r="BI36" s="22"/>
      <c r="BJ36" s="29"/>
      <c r="BK36" s="22"/>
      <c r="BL36" s="22"/>
      <c r="BM36" s="22"/>
      <c r="BN36" s="22"/>
      <c r="BO36" s="22"/>
      <c r="BP36" s="30"/>
      <c r="BQ36" s="27"/>
      <c r="BR36" s="28"/>
      <c r="BS36" s="22"/>
      <c r="BT36" s="22"/>
      <c r="BU36" s="22"/>
      <c r="BV36" s="22"/>
      <c r="BW36" s="22"/>
      <c r="BX36" s="30"/>
      <c r="BY36" s="22"/>
      <c r="BZ36" s="22"/>
      <c r="CA36" s="22"/>
      <c r="CB36" s="22"/>
      <c r="CC36" s="22"/>
      <c r="CD36" s="22"/>
      <c r="CE36" s="29"/>
      <c r="CF36" s="28"/>
      <c r="CG36" s="22"/>
      <c r="CH36" s="22"/>
      <c r="CI36" s="22"/>
      <c r="CJ36" s="22"/>
      <c r="CK36" s="22"/>
      <c r="CL36" s="29"/>
      <c r="CM36" s="28"/>
      <c r="CN36" s="22"/>
      <c r="CO36" s="22"/>
      <c r="CP36" s="22"/>
      <c r="CQ36" s="22"/>
      <c r="CR36" s="22"/>
      <c r="CS36" s="29"/>
      <c r="CT36" s="28"/>
      <c r="CU36" s="27"/>
      <c r="CV36" s="22"/>
      <c r="CW36" s="22"/>
      <c r="CX36" s="22"/>
      <c r="CY36" s="22"/>
      <c r="CZ36" s="29"/>
      <c r="DA36" s="28"/>
      <c r="DB36" s="22"/>
      <c r="DC36" s="22"/>
      <c r="DD36" s="22"/>
      <c r="DE36" s="22"/>
      <c r="DF36" s="22"/>
      <c r="DG36" s="29"/>
      <c r="DH36" s="22"/>
      <c r="DI36" s="22"/>
      <c r="DJ36" s="22"/>
      <c r="DK36" s="22"/>
      <c r="DL36" s="22"/>
      <c r="DM36" s="22"/>
      <c r="DN36" s="30"/>
    </row>
    <row r="37" spans="1:118" ht="22.5" customHeight="1">
      <c r="A37" s="31"/>
      <c r="B37" s="23">
        <v>14</v>
      </c>
      <c r="C37" s="33" t="s">
        <v>35</v>
      </c>
      <c r="D37" s="25">
        <v>41176</v>
      </c>
      <c r="E37" s="25">
        <v>41176</v>
      </c>
      <c r="F37" s="47">
        <v>1</v>
      </c>
      <c r="G37" s="27"/>
      <c r="H37" s="22"/>
      <c r="I37" s="22"/>
      <c r="J37" s="22"/>
      <c r="K37" s="22"/>
      <c r="L37" s="22"/>
      <c r="M37" s="22"/>
      <c r="N37" s="28"/>
      <c r="O37" s="22"/>
      <c r="P37" s="22"/>
      <c r="Q37" s="22"/>
      <c r="R37" s="22"/>
      <c r="S37" s="22"/>
      <c r="T37" s="29"/>
      <c r="U37" s="22"/>
      <c r="V37" s="22"/>
      <c r="W37" s="22"/>
      <c r="X37" s="22"/>
      <c r="Y37" s="22"/>
      <c r="Z37" s="22"/>
      <c r="AA37" s="22"/>
      <c r="AB37" s="28"/>
      <c r="AC37" s="22"/>
      <c r="AD37" s="22"/>
      <c r="AE37" s="22"/>
      <c r="AF37" s="22"/>
      <c r="AG37" s="22"/>
      <c r="AH37" s="29"/>
      <c r="AI37" s="22"/>
      <c r="AJ37" s="22"/>
      <c r="AK37" s="22"/>
      <c r="AL37" s="27"/>
      <c r="AM37" s="22"/>
      <c r="AN37" s="22"/>
      <c r="AO37" s="22"/>
      <c r="AP37" s="28"/>
      <c r="AQ37" s="22"/>
      <c r="AR37" s="22"/>
      <c r="AS37" s="22"/>
      <c r="AT37" s="22"/>
      <c r="AU37" s="22"/>
      <c r="AV37" s="29"/>
      <c r="AW37" s="22"/>
      <c r="AX37" s="22"/>
      <c r="AY37" s="22"/>
      <c r="AZ37" s="22"/>
      <c r="BA37" s="22"/>
      <c r="BB37" s="22"/>
      <c r="BC37" s="22"/>
      <c r="BD37" s="28"/>
      <c r="BE37" s="22"/>
      <c r="BF37" s="22"/>
      <c r="BG37" s="22"/>
      <c r="BH37" s="22"/>
      <c r="BI37" s="22"/>
      <c r="BJ37" s="29"/>
      <c r="BK37" s="22"/>
      <c r="BL37" s="22"/>
      <c r="BM37" s="22"/>
      <c r="BN37" s="22"/>
      <c r="BO37" s="22"/>
      <c r="BP37" s="30"/>
      <c r="BQ37" s="27"/>
      <c r="BR37" s="28"/>
      <c r="BS37" s="22"/>
      <c r="BT37" s="22"/>
      <c r="BU37" s="22"/>
      <c r="BV37" s="22"/>
      <c r="BW37" s="22"/>
      <c r="BX37" s="30"/>
      <c r="BY37" s="22"/>
      <c r="BZ37" s="22"/>
      <c r="CA37" s="22"/>
      <c r="CB37" s="22"/>
      <c r="CC37" s="22"/>
      <c r="CD37" s="22"/>
      <c r="CE37" s="29"/>
      <c r="CF37" s="28"/>
      <c r="CG37" s="22"/>
      <c r="CH37" s="22"/>
      <c r="CI37" s="22"/>
      <c r="CJ37" s="22"/>
      <c r="CK37" s="22"/>
      <c r="CL37" s="29"/>
      <c r="CM37" s="28"/>
      <c r="CN37" s="66"/>
      <c r="CO37" s="22"/>
      <c r="CP37" s="22"/>
      <c r="CQ37" s="22"/>
      <c r="CR37" s="22"/>
      <c r="CS37" s="29"/>
      <c r="CT37" s="28"/>
      <c r="CU37" s="27"/>
      <c r="CV37" s="22"/>
      <c r="CW37" s="22"/>
      <c r="CX37" s="22"/>
      <c r="CY37" s="22"/>
      <c r="CZ37" s="29"/>
      <c r="DA37" s="28"/>
      <c r="DB37" s="22"/>
      <c r="DC37" s="22"/>
      <c r="DD37" s="22"/>
      <c r="DE37" s="22"/>
      <c r="DF37" s="22"/>
      <c r="DG37" s="29"/>
      <c r="DH37" s="22"/>
      <c r="DI37" s="22"/>
      <c r="DJ37" s="22"/>
      <c r="DK37" s="22"/>
      <c r="DL37" s="22"/>
      <c r="DM37" s="22"/>
      <c r="DN37" s="30"/>
    </row>
    <row r="38" spans="1:118">
      <c r="A38" s="31"/>
      <c r="B38" s="23"/>
      <c r="C38" s="33"/>
      <c r="D38" s="25"/>
      <c r="E38" s="25"/>
      <c r="F38" s="26"/>
      <c r="G38" s="27"/>
      <c r="H38" s="22"/>
      <c r="I38" s="22"/>
      <c r="J38" s="22"/>
      <c r="K38" s="22"/>
      <c r="L38" s="22"/>
      <c r="M38" s="22"/>
      <c r="N38" s="28"/>
      <c r="O38" s="22"/>
      <c r="P38" s="22"/>
      <c r="Q38" s="22"/>
      <c r="R38" s="22"/>
      <c r="S38" s="22"/>
      <c r="T38" s="29"/>
      <c r="U38" s="22"/>
      <c r="V38" s="22"/>
      <c r="W38" s="22"/>
      <c r="X38" s="22"/>
      <c r="Y38" s="22"/>
      <c r="Z38" s="22"/>
      <c r="AA38" s="22"/>
      <c r="AB38" s="28"/>
      <c r="AC38" s="22"/>
      <c r="AD38" s="22"/>
      <c r="AE38" s="22"/>
      <c r="AF38" s="22"/>
      <c r="AG38" s="22"/>
      <c r="AH38" s="29"/>
      <c r="AI38" s="22"/>
      <c r="AJ38" s="22"/>
      <c r="AK38" s="22"/>
      <c r="AL38" s="27"/>
      <c r="AM38" s="22"/>
      <c r="AN38" s="22"/>
      <c r="AO38" s="22"/>
      <c r="AP38" s="28"/>
      <c r="AQ38" s="22"/>
      <c r="AR38" s="22"/>
      <c r="AS38" s="22"/>
      <c r="AT38" s="22"/>
      <c r="AU38" s="22"/>
      <c r="AV38" s="29"/>
      <c r="AW38" s="22"/>
      <c r="AX38" s="22"/>
      <c r="AY38" s="22"/>
      <c r="AZ38" s="22"/>
      <c r="BA38" s="22"/>
      <c r="BB38" s="22"/>
      <c r="BC38" s="22"/>
      <c r="BD38" s="28"/>
      <c r="BE38" s="22"/>
      <c r="BF38" s="22"/>
      <c r="BG38" s="22"/>
      <c r="BH38" s="22"/>
      <c r="BI38" s="22"/>
      <c r="BJ38" s="29"/>
      <c r="BK38" s="22"/>
      <c r="BL38" s="22"/>
      <c r="BM38" s="22"/>
      <c r="BN38" s="22"/>
      <c r="BO38" s="22"/>
      <c r="BP38" s="30"/>
      <c r="BQ38" s="27"/>
      <c r="BR38" s="28"/>
      <c r="BS38" s="22"/>
      <c r="BT38" s="22"/>
      <c r="BU38" s="22"/>
      <c r="BV38" s="22"/>
      <c r="BW38" s="22"/>
      <c r="BX38" s="30"/>
      <c r="BY38" s="22"/>
      <c r="BZ38" s="22"/>
      <c r="CA38" s="22"/>
      <c r="CB38" s="22"/>
      <c r="CC38" s="22"/>
      <c r="CD38" s="22"/>
      <c r="CE38" s="29"/>
      <c r="CF38" s="28"/>
      <c r="CG38" s="22"/>
      <c r="CH38" s="22"/>
      <c r="CI38" s="22"/>
      <c r="CJ38" s="22"/>
      <c r="CK38" s="22"/>
      <c r="CL38" s="29"/>
      <c r="CM38" s="28"/>
      <c r="CN38" s="22"/>
      <c r="CO38" s="22"/>
      <c r="CP38" s="22"/>
      <c r="CQ38" s="22"/>
      <c r="CR38" s="22"/>
      <c r="CS38" s="29"/>
      <c r="CT38" s="28"/>
      <c r="CU38" s="27"/>
      <c r="CV38" s="22"/>
      <c r="CW38" s="22"/>
      <c r="CX38" s="22"/>
      <c r="CY38" s="22"/>
      <c r="CZ38" s="29"/>
      <c r="DA38" s="28"/>
      <c r="DB38" s="22"/>
      <c r="DC38" s="22"/>
      <c r="DD38" s="22"/>
      <c r="DE38" s="22"/>
      <c r="DF38" s="22"/>
      <c r="DG38" s="29"/>
      <c r="DH38" s="22"/>
      <c r="DI38" s="22"/>
      <c r="DJ38" s="22"/>
      <c r="DK38" s="22"/>
      <c r="DL38" s="22"/>
      <c r="DM38" s="22"/>
      <c r="DN38" s="30"/>
    </row>
    <row r="39" spans="1:118" ht="22.5" customHeight="1">
      <c r="A39" s="31"/>
      <c r="B39" s="23">
        <v>15</v>
      </c>
      <c r="C39" s="33" t="s">
        <v>36</v>
      </c>
      <c r="D39" s="25">
        <v>41180</v>
      </c>
      <c r="E39" s="25">
        <v>41180</v>
      </c>
      <c r="F39" s="47">
        <v>1</v>
      </c>
      <c r="G39" s="27"/>
      <c r="H39" s="22"/>
      <c r="I39" s="22"/>
      <c r="J39" s="22"/>
      <c r="K39" s="22"/>
      <c r="L39" s="22"/>
      <c r="M39" s="22"/>
      <c r="N39" s="28"/>
      <c r="O39" s="22"/>
      <c r="P39" s="22"/>
      <c r="Q39" s="22"/>
      <c r="R39" s="22"/>
      <c r="S39" s="22"/>
      <c r="T39" s="29"/>
      <c r="U39" s="22"/>
      <c r="V39" s="22"/>
      <c r="W39" s="22"/>
      <c r="X39" s="22"/>
      <c r="Y39" s="22"/>
      <c r="Z39" s="22"/>
      <c r="AA39" s="22"/>
      <c r="AB39" s="28"/>
      <c r="AC39" s="22"/>
      <c r="AD39" s="22"/>
      <c r="AE39" s="22"/>
      <c r="AF39" s="22"/>
      <c r="AG39" s="22"/>
      <c r="AH39" s="29"/>
      <c r="AI39" s="22"/>
      <c r="AJ39" s="22"/>
      <c r="AK39" s="22"/>
      <c r="AL39" s="27"/>
      <c r="AM39" s="22"/>
      <c r="AN39" s="22"/>
      <c r="AO39" s="22"/>
      <c r="AP39" s="28"/>
      <c r="AQ39" s="22"/>
      <c r="AR39" s="22"/>
      <c r="AS39" s="22"/>
      <c r="AT39" s="22"/>
      <c r="AU39" s="22"/>
      <c r="AV39" s="29"/>
      <c r="AW39" s="22"/>
      <c r="AX39" s="22"/>
      <c r="AY39" s="22"/>
      <c r="AZ39" s="22"/>
      <c r="BA39" s="22"/>
      <c r="BB39" s="22"/>
      <c r="BC39" s="22"/>
      <c r="BD39" s="28"/>
      <c r="BE39" s="22"/>
      <c r="BF39" s="22"/>
      <c r="BG39" s="22"/>
      <c r="BH39" s="22"/>
      <c r="BI39" s="22"/>
      <c r="BJ39" s="29"/>
      <c r="BK39" s="22"/>
      <c r="BL39" s="22"/>
      <c r="BM39" s="22"/>
      <c r="BN39" s="22"/>
      <c r="BO39" s="22"/>
      <c r="BP39" s="30"/>
      <c r="BQ39" s="27"/>
      <c r="BR39" s="28"/>
      <c r="BS39" s="22"/>
      <c r="BT39" s="22"/>
      <c r="BU39" s="22"/>
      <c r="BV39" s="22"/>
      <c r="BW39" s="22"/>
      <c r="BX39" s="30"/>
      <c r="BY39" s="22"/>
      <c r="BZ39" s="22"/>
      <c r="CA39" s="22"/>
      <c r="CB39" s="22"/>
      <c r="CC39" s="22"/>
      <c r="CD39" s="22"/>
      <c r="CE39" s="29"/>
      <c r="CF39" s="28"/>
      <c r="CG39" s="22"/>
      <c r="CH39" s="22"/>
      <c r="CI39" s="22"/>
      <c r="CJ39" s="22"/>
      <c r="CK39" s="22"/>
      <c r="CL39" s="29"/>
      <c r="CM39" s="28"/>
      <c r="CN39" s="22"/>
      <c r="CO39" s="22"/>
      <c r="CP39" s="22"/>
      <c r="CQ39" s="22"/>
      <c r="CR39" s="45"/>
      <c r="CS39" s="29"/>
      <c r="CT39" s="28"/>
      <c r="CU39" s="27"/>
      <c r="CV39" s="22"/>
      <c r="CW39" s="22"/>
      <c r="CX39" s="22"/>
      <c r="CY39" s="22"/>
      <c r="CZ39" s="29"/>
      <c r="DA39" s="28"/>
      <c r="DB39" s="22"/>
      <c r="DC39" s="22"/>
      <c r="DD39" s="22"/>
      <c r="DE39" s="22"/>
      <c r="DF39" s="22"/>
      <c r="DG39" s="29"/>
      <c r="DH39" s="22"/>
      <c r="DI39" s="22"/>
      <c r="DJ39" s="22"/>
      <c r="DK39" s="22"/>
      <c r="DL39" s="22"/>
      <c r="DM39" s="22"/>
      <c r="DN39" s="30"/>
    </row>
    <row r="40" spans="1:118">
      <c r="A40" s="31"/>
      <c r="B40" s="23"/>
      <c r="C40" s="33"/>
      <c r="D40" s="25"/>
      <c r="E40" s="25"/>
      <c r="F40" s="26"/>
      <c r="G40" s="27"/>
      <c r="H40" s="22"/>
      <c r="I40" s="22"/>
      <c r="J40" s="22"/>
      <c r="K40" s="22"/>
      <c r="L40" s="22"/>
      <c r="M40" s="22"/>
      <c r="N40" s="28"/>
      <c r="O40" s="22"/>
      <c r="P40" s="22"/>
      <c r="Q40" s="22"/>
      <c r="R40" s="22"/>
      <c r="S40" s="22"/>
      <c r="T40" s="29"/>
      <c r="U40" s="22"/>
      <c r="V40" s="22"/>
      <c r="W40" s="22"/>
      <c r="X40" s="22"/>
      <c r="Y40" s="22"/>
      <c r="Z40" s="22"/>
      <c r="AA40" s="22"/>
      <c r="AB40" s="28"/>
      <c r="AC40" s="22"/>
      <c r="AD40" s="22"/>
      <c r="AE40" s="22"/>
      <c r="AF40" s="22"/>
      <c r="AG40" s="22"/>
      <c r="AH40" s="29"/>
      <c r="AI40" s="22"/>
      <c r="AJ40" s="22"/>
      <c r="AK40" s="22"/>
      <c r="AL40" s="27"/>
      <c r="AM40" s="22"/>
      <c r="AN40" s="22"/>
      <c r="AO40" s="22"/>
      <c r="AP40" s="28"/>
      <c r="AQ40" s="22"/>
      <c r="AR40" s="22"/>
      <c r="AS40" s="22"/>
      <c r="AT40" s="22"/>
      <c r="AU40" s="22"/>
      <c r="AV40" s="29"/>
      <c r="AW40" s="22"/>
      <c r="AX40" s="22"/>
      <c r="AY40" s="22"/>
      <c r="AZ40" s="22"/>
      <c r="BA40" s="22"/>
      <c r="BB40" s="22"/>
      <c r="BC40" s="22"/>
      <c r="BD40" s="28"/>
      <c r="BE40" s="22"/>
      <c r="BF40" s="22"/>
      <c r="BG40" s="22"/>
      <c r="BH40" s="22"/>
      <c r="BI40" s="22"/>
      <c r="BJ40" s="29"/>
      <c r="BK40" s="22"/>
      <c r="BL40" s="22"/>
      <c r="BM40" s="22"/>
      <c r="BN40" s="22"/>
      <c r="BO40" s="22"/>
      <c r="BP40" s="30"/>
      <c r="BQ40" s="27"/>
      <c r="BR40" s="28"/>
      <c r="BS40" s="22"/>
      <c r="BT40" s="22"/>
      <c r="BU40" s="22"/>
      <c r="BV40" s="22"/>
      <c r="BW40" s="22"/>
      <c r="BX40" s="30"/>
      <c r="BY40" s="22"/>
      <c r="BZ40" s="22"/>
      <c r="CA40" s="22"/>
      <c r="CB40" s="22"/>
      <c r="CC40" s="22"/>
      <c r="CD40" s="22"/>
      <c r="CE40" s="29"/>
      <c r="CF40" s="28"/>
      <c r="CG40" s="22"/>
      <c r="CH40" s="22"/>
      <c r="CI40" s="22"/>
      <c r="CJ40" s="22"/>
      <c r="CK40" s="22"/>
      <c r="CL40" s="29"/>
      <c r="CM40" s="28"/>
      <c r="CN40" s="22"/>
      <c r="CO40" s="22"/>
      <c r="CP40" s="22"/>
      <c r="CQ40" s="22"/>
      <c r="CR40" s="22"/>
      <c r="CS40" s="29"/>
      <c r="CT40" s="28"/>
      <c r="CU40" s="27"/>
      <c r="CV40" s="22"/>
      <c r="CW40" s="22"/>
      <c r="CX40" s="22"/>
      <c r="CY40" s="22"/>
      <c r="CZ40" s="29"/>
      <c r="DA40" s="28"/>
      <c r="DB40" s="22"/>
      <c r="DC40" s="22"/>
      <c r="DD40" s="22"/>
      <c r="DE40" s="22"/>
      <c r="DF40" s="22"/>
      <c r="DG40" s="29"/>
      <c r="DH40" s="22"/>
      <c r="DI40" s="22"/>
      <c r="DJ40" s="22"/>
      <c r="DK40" s="22"/>
      <c r="DL40" s="22"/>
      <c r="DM40" s="22"/>
      <c r="DN40" s="30"/>
    </row>
    <row r="41" spans="1:118" s="22" customFormat="1" ht="22.5" customHeight="1">
      <c r="A41" s="18"/>
      <c r="B41" s="23">
        <v>16</v>
      </c>
      <c r="C41" s="43" t="s">
        <v>40</v>
      </c>
      <c r="D41" s="25">
        <v>41197</v>
      </c>
      <c r="E41" s="25">
        <v>41199</v>
      </c>
      <c r="F41" s="47">
        <v>3</v>
      </c>
      <c r="G41" s="27"/>
      <c r="N41" s="28"/>
      <c r="T41" s="29"/>
      <c r="AB41" s="28"/>
      <c r="AH41" s="29"/>
      <c r="AL41" s="27"/>
      <c r="AP41" s="28"/>
      <c r="AV41" s="29"/>
      <c r="BD41" s="28"/>
      <c r="BJ41" s="29"/>
      <c r="BP41" s="30"/>
      <c r="BQ41" s="27"/>
      <c r="BR41" s="28"/>
      <c r="BX41" s="30"/>
      <c r="CE41" s="29"/>
      <c r="CF41" s="28"/>
      <c r="CL41" s="29"/>
      <c r="CM41" s="28"/>
      <c r="CS41" s="29"/>
      <c r="CT41" s="53"/>
      <c r="CU41" s="27"/>
      <c r="CZ41" s="29"/>
      <c r="DA41" s="28"/>
      <c r="DG41" s="29"/>
      <c r="DI41" s="50"/>
      <c r="DJ41" s="50"/>
      <c r="DK41" s="50"/>
      <c r="DN41" s="30"/>
    </row>
    <row r="42" spans="1:118">
      <c r="B42" s="34"/>
      <c r="C42" s="35"/>
      <c r="D42" s="36"/>
      <c r="E42" s="36"/>
      <c r="F42" s="37"/>
      <c r="G42" s="38"/>
      <c r="H42" s="39"/>
      <c r="I42" s="39"/>
      <c r="J42" s="39"/>
      <c r="K42" s="39"/>
      <c r="L42" s="39"/>
      <c r="M42" s="39"/>
      <c r="N42" s="40"/>
      <c r="O42" s="39"/>
      <c r="P42" s="39"/>
      <c r="Q42" s="39"/>
      <c r="R42" s="39"/>
      <c r="S42" s="39"/>
      <c r="T42" s="41"/>
      <c r="U42" s="39"/>
      <c r="V42" s="39"/>
      <c r="W42" s="39"/>
      <c r="X42" s="39"/>
      <c r="Y42" s="39"/>
      <c r="Z42" s="39"/>
      <c r="AA42" s="39"/>
      <c r="AB42" s="40"/>
      <c r="AC42" s="39"/>
      <c r="AD42" s="39"/>
      <c r="AE42" s="39"/>
      <c r="AF42" s="39"/>
      <c r="AG42" s="39"/>
      <c r="AH42" s="41"/>
      <c r="AI42" s="39"/>
      <c r="AJ42" s="39"/>
      <c r="AK42" s="39"/>
      <c r="AL42" s="38"/>
      <c r="AM42" s="39"/>
      <c r="AN42" s="39"/>
      <c r="AO42" s="39"/>
      <c r="AP42" s="40"/>
      <c r="AQ42" s="39"/>
      <c r="AR42" s="39"/>
      <c r="AS42" s="39"/>
      <c r="AT42" s="39"/>
      <c r="AU42" s="39"/>
      <c r="AV42" s="41"/>
      <c r="AW42" s="39"/>
      <c r="AX42" s="39"/>
      <c r="AY42" s="39"/>
      <c r="AZ42" s="39"/>
      <c r="BA42" s="39"/>
      <c r="BB42" s="39"/>
      <c r="BC42" s="39"/>
      <c r="BD42" s="40"/>
      <c r="BE42" s="39"/>
      <c r="BF42" s="39"/>
      <c r="BG42" s="39"/>
      <c r="BH42" s="39"/>
      <c r="BI42" s="39"/>
      <c r="BJ42" s="41"/>
      <c r="BK42" s="39"/>
      <c r="BL42" s="39"/>
      <c r="BM42" s="39"/>
      <c r="BN42" s="39"/>
      <c r="BO42" s="39"/>
      <c r="BP42" s="42"/>
      <c r="BQ42" s="38"/>
      <c r="BR42" s="40"/>
      <c r="BS42" s="39"/>
      <c r="BT42" s="39"/>
      <c r="BU42" s="39"/>
      <c r="BV42" s="39"/>
      <c r="BW42" s="39"/>
      <c r="BX42" s="42"/>
      <c r="BY42" s="39"/>
      <c r="BZ42" s="39"/>
      <c r="CA42" s="39"/>
      <c r="CB42" s="39"/>
      <c r="CC42" s="39"/>
      <c r="CD42" s="39"/>
      <c r="CE42" s="41"/>
      <c r="CF42" s="40"/>
      <c r="CG42" s="39"/>
      <c r="CH42" s="39"/>
      <c r="CI42" s="39"/>
      <c r="CJ42" s="39"/>
      <c r="CK42" s="39"/>
      <c r="CL42" s="41"/>
      <c r="CM42" s="40"/>
      <c r="CN42" s="39"/>
      <c r="CO42" s="39"/>
      <c r="CP42" s="39"/>
      <c r="CQ42" s="39"/>
      <c r="CR42" s="39"/>
      <c r="CS42" s="41"/>
      <c r="CT42" s="54"/>
      <c r="CU42" s="38"/>
      <c r="CV42" s="39"/>
      <c r="CW42" s="39"/>
      <c r="CX42" s="39"/>
      <c r="CY42" s="39"/>
      <c r="CZ42" s="41"/>
      <c r="DA42" s="40"/>
      <c r="DB42" s="39"/>
      <c r="DC42" s="39"/>
      <c r="DD42" s="39"/>
      <c r="DE42" s="39"/>
      <c r="DF42" s="39"/>
      <c r="DG42" s="41"/>
      <c r="DH42" s="39"/>
      <c r="DI42" s="39"/>
      <c r="DJ42" s="39"/>
      <c r="DK42" s="39"/>
      <c r="DL42" s="39"/>
      <c r="DM42" s="39"/>
      <c r="DN42" s="42"/>
    </row>
    <row r="43" spans="1:118">
      <c r="B43" s="61" t="s">
        <v>33</v>
      </c>
      <c r="C43" s="18"/>
      <c r="D43" s="62"/>
      <c r="CW43" s="22"/>
      <c r="CX43" s="22"/>
      <c r="CY43" s="22"/>
      <c r="CZ43" s="22"/>
      <c r="DH43" s="22"/>
      <c r="DI43" s="22"/>
      <c r="DJ43" s="22"/>
      <c r="DK43" s="22"/>
      <c r="DL43" s="22"/>
      <c r="DM43" s="22"/>
      <c r="DN43" s="22"/>
    </row>
    <row r="44" spans="1:118">
      <c r="B44" s="61" t="s">
        <v>38</v>
      </c>
      <c r="C44" s="18"/>
      <c r="D44" s="62"/>
      <c r="CW44" s="22"/>
      <c r="CX44" s="22"/>
      <c r="CY44" s="22"/>
      <c r="CZ44" s="22"/>
      <c r="DH44" s="22"/>
      <c r="DI44" s="22"/>
      <c r="DJ44" s="22"/>
      <c r="DK44" s="22"/>
      <c r="DL44" s="22"/>
      <c r="DM44" s="22"/>
      <c r="DN44" s="22"/>
    </row>
  </sheetData>
  <mergeCells count="26">
    <mergeCell ref="B2:BL2"/>
    <mergeCell ref="B4:B5"/>
    <mergeCell ref="C4:C5"/>
    <mergeCell ref="D4:D5"/>
    <mergeCell ref="E4:E5"/>
    <mergeCell ref="F4:F5"/>
    <mergeCell ref="G4:AK4"/>
    <mergeCell ref="AL4:BP4"/>
    <mergeCell ref="BD5:BJ5"/>
    <mergeCell ref="BK5:BQ5"/>
    <mergeCell ref="G5:M5"/>
    <mergeCell ref="N5:T5"/>
    <mergeCell ref="U5:AA5"/>
    <mergeCell ref="AB5:AH5"/>
    <mergeCell ref="AI5:AO5"/>
    <mergeCell ref="BQ4:CT4"/>
    <mergeCell ref="DH5:DN5"/>
    <mergeCell ref="CU4:DN4"/>
    <mergeCell ref="DA5:DG5"/>
    <mergeCell ref="AP5:AV5"/>
    <mergeCell ref="AW5:BC5"/>
    <mergeCell ref="CT5:CZ5"/>
    <mergeCell ref="BR5:BX5"/>
    <mergeCell ref="BY5:CE5"/>
    <mergeCell ref="CF5:CL5"/>
    <mergeCell ref="CM5:CS5"/>
  </mergeCells>
  <pageMargins left="0.25" right="0.25" top="0.75" bottom="0.75" header="0.3" footer="0.3"/>
  <pageSetup scale="59" orientation="landscape" r:id="rId1"/>
</worksheet>
</file>

<file path=xl/worksheets/sheet2.xml><?xml version="1.0" encoding="utf-8"?>
<worksheet xmlns="http://schemas.openxmlformats.org/spreadsheetml/2006/main" xmlns:r="http://schemas.openxmlformats.org/officeDocument/2006/relationships">
  <dimension ref="B2:G42"/>
  <sheetViews>
    <sheetView topLeftCell="A4" zoomScaleNormal="100" workbookViewId="0">
      <selection activeCell="F22" sqref="F22"/>
    </sheetView>
  </sheetViews>
  <sheetFormatPr baseColWidth="10" defaultColWidth="11.42578125" defaultRowHeight="12.75"/>
  <cols>
    <col min="1" max="1" width="11.42578125" style="77"/>
    <col min="2" max="2" width="29.42578125" style="77" customWidth="1"/>
    <col min="3" max="3" width="17.5703125" style="77" customWidth="1"/>
    <col min="4" max="4" width="13.85546875" style="77" customWidth="1"/>
    <col min="5" max="5" width="13.42578125" style="77" customWidth="1"/>
    <col min="6" max="6" width="12.85546875" style="77" customWidth="1"/>
    <col min="7" max="7" width="12.5703125" style="77" customWidth="1"/>
    <col min="8" max="16384" width="11.42578125" style="77"/>
  </cols>
  <sheetData>
    <row r="2" spans="2:7" ht="14.25">
      <c r="B2" s="75" t="s">
        <v>45</v>
      </c>
      <c r="C2" s="76"/>
      <c r="D2" s="76"/>
      <c r="E2" s="76"/>
      <c r="F2" s="76"/>
      <c r="G2" s="76"/>
    </row>
    <row r="3" spans="2:7" ht="14.25">
      <c r="B3" s="75" t="s">
        <v>46</v>
      </c>
      <c r="C3" s="76"/>
      <c r="D3" s="76"/>
      <c r="E3" s="76"/>
      <c r="F3" s="76"/>
      <c r="G3" s="76"/>
    </row>
    <row r="4" spans="2:7" ht="14.25">
      <c r="B4" s="78">
        <v>41030</v>
      </c>
      <c r="C4" s="76"/>
      <c r="D4" s="76"/>
      <c r="E4" s="76"/>
      <c r="F4" s="76"/>
      <c r="G4" s="76"/>
    </row>
    <row r="5" spans="2:7">
      <c r="B5" s="79"/>
      <c r="C5" s="79"/>
      <c r="D5" s="79"/>
      <c r="E5" s="79"/>
      <c r="F5" s="79"/>
      <c r="G5" s="79"/>
    </row>
    <row r="6" spans="2:7" ht="54.75" customHeight="1">
      <c r="B6" s="80" t="s">
        <v>47</v>
      </c>
      <c r="C6" s="81" t="s">
        <v>48</v>
      </c>
      <c r="D6" s="80" t="s">
        <v>49</v>
      </c>
      <c r="E6" s="82" t="s">
        <v>50</v>
      </c>
      <c r="F6" s="83" t="s">
        <v>51</v>
      </c>
      <c r="G6" s="84" t="s">
        <v>50</v>
      </c>
    </row>
    <row r="7" spans="2:7" ht="15" customHeight="1">
      <c r="B7" s="85" t="s">
        <v>52</v>
      </c>
      <c r="C7" s="86" t="s">
        <v>53</v>
      </c>
      <c r="D7" s="87">
        <v>1</v>
      </c>
      <c r="E7" s="88">
        <f t="shared" ref="E7:E34" si="0">+D7/$D$35</f>
        <v>1</v>
      </c>
      <c r="F7" s="87">
        <v>1</v>
      </c>
      <c r="G7" s="89">
        <f t="shared" ref="G7:G35" si="1">+F7/F$35</f>
        <v>1</v>
      </c>
    </row>
    <row r="8" spans="2:7" ht="15" customHeight="1">
      <c r="B8" s="90" t="s">
        <v>54</v>
      </c>
      <c r="C8" s="91" t="s">
        <v>55</v>
      </c>
      <c r="D8" s="92"/>
      <c r="E8" s="93">
        <f t="shared" si="0"/>
        <v>0</v>
      </c>
      <c r="F8" s="92"/>
      <c r="G8" s="94">
        <f t="shared" si="1"/>
        <v>0</v>
      </c>
    </row>
    <row r="9" spans="2:7" ht="15" customHeight="1">
      <c r="B9" s="90" t="s">
        <v>56</v>
      </c>
      <c r="C9" s="91" t="s">
        <v>53</v>
      </c>
      <c r="D9" s="92"/>
      <c r="E9" s="93">
        <f t="shared" si="0"/>
        <v>0</v>
      </c>
      <c r="F9" s="92"/>
      <c r="G9" s="94">
        <f t="shared" si="1"/>
        <v>0</v>
      </c>
    </row>
    <row r="10" spans="2:7" ht="15" customHeight="1">
      <c r="B10" s="90" t="s">
        <v>57</v>
      </c>
      <c r="C10" s="91" t="s">
        <v>58</v>
      </c>
      <c r="D10" s="92"/>
      <c r="E10" s="93">
        <f t="shared" si="0"/>
        <v>0</v>
      </c>
      <c r="F10" s="92"/>
      <c r="G10" s="94">
        <f t="shared" si="1"/>
        <v>0</v>
      </c>
    </row>
    <row r="11" spans="2:7" ht="15" customHeight="1">
      <c r="B11" s="90" t="s">
        <v>59</v>
      </c>
      <c r="C11" s="91" t="s">
        <v>60</v>
      </c>
      <c r="D11" s="92"/>
      <c r="E11" s="93">
        <f t="shared" si="0"/>
        <v>0</v>
      </c>
      <c r="F11" s="92"/>
      <c r="G11" s="94">
        <f t="shared" si="1"/>
        <v>0</v>
      </c>
    </row>
    <row r="12" spans="2:7" ht="15" customHeight="1">
      <c r="B12" s="90" t="s">
        <v>61</v>
      </c>
      <c r="C12" s="91" t="s">
        <v>62</v>
      </c>
      <c r="D12" s="92"/>
      <c r="E12" s="93">
        <f t="shared" si="0"/>
        <v>0</v>
      </c>
      <c r="F12" s="92"/>
      <c r="G12" s="94">
        <f t="shared" si="1"/>
        <v>0</v>
      </c>
    </row>
    <row r="13" spans="2:7" ht="15" customHeight="1">
      <c r="B13" s="90" t="s">
        <v>63</v>
      </c>
      <c r="C13" s="91" t="s">
        <v>62</v>
      </c>
      <c r="D13" s="92"/>
      <c r="E13" s="93">
        <f t="shared" si="0"/>
        <v>0</v>
      </c>
      <c r="F13" s="92"/>
      <c r="G13" s="94">
        <f t="shared" si="1"/>
        <v>0</v>
      </c>
    </row>
    <row r="14" spans="2:7" ht="15" customHeight="1">
      <c r="B14" s="90" t="s">
        <v>64</v>
      </c>
      <c r="C14" s="91" t="s">
        <v>53</v>
      </c>
      <c r="D14" s="92"/>
      <c r="E14" s="93">
        <f t="shared" si="0"/>
        <v>0</v>
      </c>
      <c r="F14" s="92"/>
      <c r="G14" s="94">
        <f t="shared" si="1"/>
        <v>0</v>
      </c>
    </row>
    <row r="15" spans="2:7" ht="15" customHeight="1">
      <c r="B15" s="90" t="s">
        <v>65</v>
      </c>
      <c r="C15" s="91" t="s">
        <v>66</v>
      </c>
      <c r="D15" s="92"/>
      <c r="E15" s="93">
        <f t="shared" si="0"/>
        <v>0</v>
      </c>
      <c r="F15" s="92"/>
      <c r="G15" s="94">
        <f t="shared" si="1"/>
        <v>0</v>
      </c>
    </row>
    <row r="16" spans="2:7" ht="15" customHeight="1">
      <c r="B16" s="90" t="s">
        <v>67</v>
      </c>
      <c r="C16" s="91" t="s">
        <v>55</v>
      </c>
      <c r="D16" s="92"/>
      <c r="E16" s="93">
        <f t="shared" si="0"/>
        <v>0</v>
      </c>
      <c r="F16" s="92"/>
      <c r="G16" s="94">
        <f t="shared" si="1"/>
        <v>0</v>
      </c>
    </row>
    <row r="17" spans="2:7" ht="15" customHeight="1">
      <c r="B17" s="90" t="s">
        <v>68</v>
      </c>
      <c r="C17" s="91" t="s">
        <v>69</v>
      </c>
      <c r="D17" s="92"/>
      <c r="E17" s="93">
        <f t="shared" si="0"/>
        <v>0</v>
      </c>
      <c r="F17" s="92"/>
      <c r="G17" s="94">
        <f t="shared" si="1"/>
        <v>0</v>
      </c>
    </row>
    <row r="18" spans="2:7" ht="15" customHeight="1">
      <c r="B18" s="90" t="s">
        <v>70</v>
      </c>
      <c r="C18" s="91" t="s">
        <v>71</v>
      </c>
      <c r="D18" s="92"/>
      <c r="E18" s="93">
        <f t="shared" si="0"/>
        <v>0</v>
      </c>
      <c r="F18" s="92"/>
      <c r="G18" s="94">
        <f t="shared" si="1"/>
        <v>0</v>
      </c>
    </row>
    <row r="19" spans="2:7" ht="15" customHeight="1">
      <c r="B19" s="90" t="s">
        <v>72</v>
      </c>
      <c r="C19" s="91" t="s">
        <v>62</v>
      </c>
      <c r="D19" s="92"/>
      <c r="E19" s="93">
        <f t="shared" si="0"/>
        <v>0</v>
      </c>
      <c r="F19" s="92"/>
      <c r="G19" s="94">
        <f t="shared" si="1"/>
        <v>0</v>
      </c>
    </row>
    <row r="20" spans="2:7" ht="15" customHeight="1">
      <c r="B20" s="90" t="s">
        <v>73</v>
      </c>
      <c r="C20" s="91" t="s">
        <v>71</v>
      </c>
      <c r="D20" s="92"/>
      <c r="E20" s="93">
        <f t="shared" si="0"/>
        <v>0</v>
      </c>
      <c r="F20" s="92"/>
      <c r="G20" s="94">
        <f t="shared" si="1"/>
        <v>0</v>
      </c>
    </row>
    <row r="21" spans="2:7" ht="15" customHeight="1">
      <c r="B21" s="90" t="s">
        <v>74</v>
      </c>
      <c r="C21" s="91" t="s">
        <v>62</v>
      </c>
      <c r="D21" s="92"/>
      <c r="E21" s="93">
        <f t="shared" si="0"/>
        <v>0</v>
      </c>
      <c r="F21" s="92"/>
      <c r="G21" s="94">
        <f t="shared" si="1"/>
        <v>0</v>
      </c>
    </row>
    <row r="22" spans="2:7" ht="15" customHeight="1">
      <c r="B22" s="90" t="s">
        <v>75</v>
      </c>
      <c r="C22" s="91" t="s">
        <v>58</v>
      </c>
      <c r="D22" s="92"/>
      <c r="E22" s="93">
        <f t="shared" si="0"/>
        <v>0</v>
      </c>
      <c r="F22" s="92"/>
      <c r="G22" s="94">
        <f t="shared" si="1"/>
        <v>0</v>
      </c>
    </row>
    <row r="23" spans="2:7" ht="15" customHeight="1">
      <c r="B23" s="90" t="s">
        <v>76</v>
      </c>
      <c r="C23" s="91" t="s">
        <v>62</v>
      </c>
      <c r="D23" s="92"/>
      <c r="E23" s="93">
        <f t="shared" si="0"/>
        <v>0</v>
      </c>
      <c r="F23" s="92"/>
      <c r="G23" s="94">
        <f t="shared" si="1"/>
        <v>0</v>
      </c>
    </row>
    <row r="24" spans="2:7" ht="15" customHeight="1">
      <c r="B24" s="90" t="s">
        <v>77</v>
      </c>
      <c r="C24" s="91" t="s">
        <v>62</v>
      </c>
      <c r="D24" s="92"/>
      <c r="E24" s="93">
        <f t="shared" si="0"/>
        <v>0</v>
      </c>
      <c r="F24" s="92"/>
      <c r="G24" s="94">
        <f t="shared" si="1"/>
        <v>0</v>
      </c>
    </row>
    <row r="25" spans="2:7" ht="15" customHeight="1">
      <c r="B25" s="90" t="s">
        <v>78</v>
      </c>
      <c r="C25" s="91" t="s">
        <v>58</v>
      </c>
      <c r="D25" s="92"/>
      <c r="E25" s="93">
        <f t="shared" si="0"/>
        <v>0</v>
      </c>
      <c r="F25" s="92"/>
      <c r="G25" s="94">
        <f t="shared" si="1"/>
        <v>0</v>
      </c>
    </row>
    <row r="26" spans="2:7" ht="15" customHeight="1">
      <c r="B26" s="90" t="s">
        <v>79</v>
      </c>
      <c r="C26" s="91" t="s">
        <v>62</v>
      </c>
      <c r="D26" s="92"/>
      <c r="E26" s="93">
        <f t="shared" si="0"/>
        <v>0</v>
      </c>
      <c r="F26" s="92"/>
      <c r="G26" s="94">
        <f t="shared" si="1"/>
        <v>0</v>
      </c>
    </row>
    <row r="27" spans="2:7" ht="15" customHeight="1">
      <c r="B27" s="90" t="s">
        <v>80</v>
      </c>
      <c r="C27" s="91" t="s">
        <v>60</v>
      </c>
      <c r="D27" s="92"/>
      <c r="E27" s="93">
        <f t="shared" si="0"/>
        <v>0</v>
      </c>
      <c r="F27" s="92"/>
      <c r="G27" s="94">
        <f t="shared" si="1"/>
        <v>0</v>
      </c>
    </row>
    <row r="28" spans="2:7" ht="15" customHeight="1">
      <c r="B28" s="90" t="s">
        <v>81</v>
      </c>
      <c r="C28" s="91" t="s">
        <v>62</v>
      </c>
      <c r="D28" s="92"/>
      <c r="E28" s="93">
        <f t="shared" si="0"/>
        <v>0</v>
      </c>
      <c r="F28" s="92"/>
      <c r="G28" s="94">
        <f t="shared" si="1"/>
        <v>0</v>
      </c>
    </row>
    <row r="29" spans="2:7" ht="15" customHeight="1">
      <c r="B29" s="90" t="s">
        <v>82</v>
      </c>
      <c r="C29" s="91" t="s">
        <v>62</v>
      </c>
      <c r="D29" s="92"/>
      <c r="E29" s="93">
        <f t="shared" si="0"/>
        <v>0</v>
      </c>
      <c r="F29" s="92"/>
      <c r="G29" s="94">
        <f t="shared" si="1"/>
        <v>0</v>
      </c>
    </row>
    <row r="30" spans="2:7" ht="15" customHeight="1">
      <c r="B30" s="90" t="s">
        <v>83</v>
      </c>
      <c r="C30" s="91" t="s">
        <v>62</v>
      </c>
      <c r="D30" s="92"/>
      <c r="E30" s="93">
        <f t="shared" si="0"/>
        <v>0</v>
      </c>
      <c r="F30" s="92"/>
      <c r="G30" s="94">
        <f t="shared" si="1"/>
        <v>0</v>
      </c>
    </row>
    <row r="31" spans="2:7" ht="15" customHeight="1">
      <c r="B31" s="90" t="s">
        <v>84</v>
      </c>
      <c r="C31" s="91" t="s">
        <v>85</v>
      </c>
      <c r="D31" s="92"/>
      <c r="E31" s="93">
        <f t="shared" si="0"/>
        <v>0</v>
      </c>
      <c r="F31" s="92"/>
      <c r="G31" s="94">
        <f t="shared" si="1"/>
        <v>0</v>
      </c>
    </row>
    <row r="32" spans="2:7" ht="15" customHeight="1">
      <c r="B32" s="90" t="s">
        <v>86</v>
      </c>
      <c r="C32" s="91" t="s">
        <v>58</v>
      </c>
      <c r="D32" s="92"/>
      <c r="E32" s="93">
        <f t="shared" si="0"/>
        <v>0</v>
      </c>
      <c r="F32" s="92"/>
      <c r="G32" s="94">
        <f t="shared" si="1"/>
        <v>0</v>
      </c>
    </row>
    <row r="33" spans="2:7" ht="15" customHeight="1">
      <c r="B33" s="90" t="s">
        <v>87</v>
      </c>
      <c r="C33" s="91" t="s">
        <v>58</v>
      </c>
      <c r="D33" s="92"/>
      <c r="E33" s="93">
        <f t="shared" si="0"/>
        <v>0</v>
      </c>
      <c r="F33" s="92"/>
      <c r="G33" s="94">
        <f t="shared" si="1"/>
        <v>0</v>
      </c>
    </row>
    <row r="34" spans="2:7" ht="15" customHeight="1">
      <c r="B34" s="90" t="s">
        <v>88</v>
      </c>
      <c r="C34" s="91" t="s">
        <v>62</v>
      </c>
      <c r="D34" s="92"/>
      <c r="E34" s="93">
        <f t="shared" si="0"/>
        <v>0</v>
      </c>
      <c r="F34" s="92"/>
      <c r="G34" s="94">
        <f t="shared" si="1"/>
        <v>0</v>
      </c>
    </row>
    <row r="35" spans="2:7" ht="19.5" customHeight="1">
      <c r="B35" s="95" t="s">
        <v>89</v>
      </c>
      <c r="C35" s="95"/>
      <c r="D35" s="96">
        <f>SUM(D7:D34)</f>
        <v>1</v>
      </c>
      <c r="E35" s="97">
        <f>SUM(E7:E34)</f>
        <v>1</v>
      </c>
      <c r="F35" s="98">
        <f>SUM(F7:F34)</f>
        <v>1</v>
      </c>
      <c r="G35" s="99">
        <f t="shared" si="1"/>
        <v>1</v>
      </c>
    </row>
    <row r="42" spans="2:7" ht="15">
      <c r="D42" s="100"/>
      <c r="E42" s="101"/>
      <c r="F42" s="100"/>
    </row>
  </sheetData>
  <pageMargins left="0.7" right="0.7" top="0.75" bottom="0.75" header="0.3" footer="0.3"/>
  <pageSetup scale="84" orientation="portrait" r:id="rId1"/>
</worksheet>
</file>

<file path=xl/worksheets/sheet3.xml><?xml version="1.0" encoding="utf-8"?>
<worksheet xmlns="http://schemas.openxmlformats.org/spreadsheetml/2006/main" xmlns:r="http://schemas.openxmlformats.org/officeDocument/2006/relationships">
  <dimension ref="A1:AJ111"/>
  <sheetViews>
    <sheetView showGridLines="0" view="pageBreakPreview" zoomScale="70" zoomScaleNormal="85" zoomScaleSheetLayoutView="70" workbookViewId="0">
      <selection activeCell="A21" sqref="A21:A22"/>
    </sheetView>
  </sheetViews>
  <sheetFormatPr baseColWidth="10" defaultColWidth="11.42578125" defaultRowHeight="12.75" outlineLevelCol="1"/>
  <cols>
    <col min="1" max="1" width="1.5703125" style="108" customWidth="1"/>
    <col min="2" max="2" width="19.7109375" style="108" customWidth="1"/>
    <col min="3" max="3" width="26.42578125" style="108" customWidth="1"/>
    <col min="4" max="4" width="25" style="108" customWidth="1"/>
    <col min="5" max="5" width="21.5703125" style="108" customWidth="1"/>
    <col min="6" max="6" width="12.28515625" style="108" customWidth="1"/>
    <col min="7" max="7" width="19" style="336" customWidth="1" collapsed="1"/>
    <col min="8" max="8" width="18.140625" style="336" customWidth="1"/>
    <col min="9" max="9" width="16.7109375" style="336" customWidth="1"/>
    <col min="10" max="10" width="17.5703125" style="336" customWidth="1"/>
    <col min="11" max="11" width="17.5703125" style="336" customWidth="1" outlineLevel="1"/>
    <col min="12" max="12" width="16.7109375" style="336" customWidth="1"/>
    <col min="13" max="13" width="18.5703125" style="336" customWidth="1" outlineLevel="1"/>
    <col min="14" max="14" width="19.85546875" style="336" customWidth="1" outlineLevel="1"/>
    <col min="15" max="15" width="19.85546875" style="336" customWidth="1"/>
    <col min="16" max="16" width="19.85546875" style="336" customWidth="1" outlineLevel="1"/>
    <col min="17" max="17" width="21.28515625" style="336" customWidth="1"/>
    <col min="18" max="18" width="16.5703125" style="336" customWidth="1" outlineLevel="1"/>
    <col min="19" max="19" width="14" style="336" customWidth="1" outlineLevel="1"/>
    <col min="20" max="20" width="14.28515625" style="336" customWidth="1" outlineLevel="1"/>
    <col min="21" max="21" width="18" style="336" customWidth="1" outlineLevel="1"/>
    <col min="22" max="22" width="18.140625" style="336" customWidth="1"/>
    <col min="23" max="23" width="17.85546875" style="336" customWidth="1" outlineLevel="1"/>
    <col min="24" max="24" width="23.140625" style="336" customWidth="1"/>
    <col min="25" max="25" width="24" style="107" customWidth="1"/>
    <col min="26" max="26" width="18" style="108" bestFit="1" customWidth="1"/>
    <col min="27" max="27" width="13.28515625" style="108" bestFit="1" customWidth="1"/>
    <col min="28" max="16384" width="11.42578125" style="108"/>
  </cols>
  <sheetData>
    <row r="1" spans="1:27" ht="17.25" customHeight="1">
      <c r="A1" s="102"/>
      <c r="B1" s="103" t="s">
        <v>90</v>
      </c>
      <c r="C1" s="103"/>
      <c r="D1" s="104"/>
      <c r="E1" s="104"/>
      <c r="F1" s="105"/>
      <c r="G1" s="106"/>
      <c r="H1" s="106"/>
      <c r="I1" s="106"/>
      <c r="J1" s="106"/>
      <c r="K1" s="106"/>
      <c r="L1" s="106"/>
      <c r="M1" s="106"/>
      <c r="N1" s="106"/>
      <c r="O1" s="106"/>
      <c r="P1" s="106"/>
      <c r="Q1" s="106"/>
      <c r="R1" s="106"/>
      <c r="S1" s="106"/>
      <c r="T1" s="106"/>
      <c r="U1" s="106"/>
      <c r="V1" s="106"/>
      <c r="W1" s="106"/>
      <c r="X1" s="106"/>
    </row>
    <row r="2" spans="1:27" ht="18" customHeight="1">
      <c r="A2" s="102"/>
      <c r="B2" s="109">
        <v>41030</v>
      </c>
      <c r="C2" s="110"/>
      <c r="D2" s="110"/>
      <c r="E2" s="110"/>
      <c r="F2" s="110"/>
      <c r="G2" s="111"/>
      <c r="H2" s="111"/>
      <c r="I2" s="111"/>
      <c r="J2" s="111"/>
      <c r="K2" s="111"/>
      <c r="L2" s="111"/>
      <c r="M2" s="111"/>
      <c r="N2" s="111"/>
      <c r="O2" s="111"/>
      <c r="P2" s="111"/>
      <c r="Q2" s="111"/>
      <c r="R2" s="111"/>
      <c r="S2" s="111"/>
      <c r="T2" s="111"/>
      <c r="U2" s="111"/>
      <c r="V2" s="111"/>
      <c r="W2" s="111"/>
      <c r="X2" s="111"/>
    </row>
    <row r="3" spans="1:27" ht="16.5" customHeight="1">
      <c r="A3" s="102"/>
      <c r="B3" s="112" t="s">
        <v>91</v>
      </c>
      <c r="C3" s="103"/>
      <c r="D3" s="103"/>
      <c r="E3" s="104"/>
      <c r="F3" s="105"/>
      <c r="G3" s="106"/>
      <c r="H3" s="106"/>
      <c r="I3" s="106"/>
      <c r="J3" s="106"/>
      <c r="K3" s="106"/>
      <c r="L3" s="106"/>
      <c r="M3" s="106"/>
      <c r="N3" s="106"/>
      <c r="O3" s="106"/>
      <c r="P3" s="106"/>
      <c r="Q3" s="106"/>
      <c r="R3" s="106"/>
      <c r="S3" s="106"/>
      <c r="T3" s="106"/>
      <c r="U3" s="106"/>
      <c r="V3" s="106"/>
      <c r="W3" s="106"/>
      <c r="X3" s="106"/>
    </row>
    <row r="4" spans="1:27" ht="21.75" customHeight="1">
      <c r="A4" s="113"/>
      <c r="B4" s="114" t="s">
        <v>92</v>
      </c>
      <c r="C4" s="115"/>
      <c r="D4" s="116"/>
      <c r="E4" s="116"/>
      <c r="F4" s="117"/>
      <c r="G4" s="106"/>
      <c r="H4" s="106"/>
      <c r="I4" s="106"/>
      <c r="J4" s="106"/>
      <c r="K4" s="106"/>
      <c r="L4" s="106"/>
      <c r="M4" s="106"/>
      <c r="N4" s="106"/>
      <c r="O4" s="106"/>
      <c r="P4" s="106"/>
      <c r="Q4" s="106"/>
      <c r="R4" s="106"/>
      <c r="S4" s="106"/>
      <c r="T4" s="106"/>
      <c r="U4" s="106"/>
      <c r="V4" s="106"/>
      <c r="W4" s="106"/>
      <c r="X4" s="106"/>
    </row>
    <row r="5" spans="1:27" ht="13.5" thickBot="1">
      <c r="G5" s="106"/>
      <c r="H5" s="106"/>
      <c r="I5" s="106"/>
      <c r="J5" s="106"/>
      <c r="K5" s="106"/>
      <c r="L5" s="106"/>
      <c r="M5" s="106"/>
      <c r="N5" s="106"/>
      <c r="O5" s="106"/>
      <c r="P5" s="106"/>
      <c r="Q5" s="106"/>
      <c r="R5" s="106"/>
      <c r="S5" s="106"/>
      <c r="T5" s="106"/>
      <c r="U5" s="106"/>
      <c r="V5" s="106"/>
      <c r="W5" s="106"/>
      <c r="X5" s="106"/>
    </row>
    <row r="6" spans="1:27" ht="28.5" customHeight="1" thickBot="1">
      <c r="B6" s="1435" t="s">
        <v>48</v>
      </c>
      <c r="C6" s="1437" t="s">
        <v>93</v>
      </c>
      <c r="D6" s="1439" t="s">
        <v>94</v>
      </c>
      <c r="E6" s="1441" t="s">
        <v>95</v>
      </c>
      <c r="F6" s="1442"/>
      <c r="G6" s="118" t="s">
        <v>96</v>
      </c>
      <c r="H6" s="119"/>
      <c r="I6" s="119"/>
      <c r="J6" s="119"/>
      <c r="K6" s="119"/>
      <c r="L6" s="119"/>
      <c r="M6" s="119"/>
      <c r="N6" s="120"/>
      <c r="O6" s="119"/>
      <c r="P6" s="119"/>
      <c r="Q6" s="1443" t="s">
        <v>97</v>
      </c>
      <c r="R6" s="1444"/>
      <c r="S6" s="1444"/>
      <c r="T6" s="1444"/>
      <c r="U6" s="1445"/>
      <c r="V6" s="118" t="s">
        <v>98</v>
      </c>
      <c r="W6" s="121"/>
      <c r="X6" s="1446" t="s">
        <v>99</v>
      </c>
    </row>
    <row r="7" spans="1:27" s="122" customFormat="1" ht="51" customHeight="1" thickBot="1">
      <c r="B7" s="1436"/>
      <c r="C7" s="1438"/>
      <c r="D7" s="1440"/>
      <c r="E7" s="123" t="s">
        <v>100</v>
      </c>
      <c r="F7" s="124" t="s">
        <v>101</v>
      </c>
      <c r="G7" s="125" t="s">
        <v>102</v>
      </c>
      <c r="H7" s="126" t="s">
        <v>103</v>
      </c>
      <c r="I7" s="127" t="s">
        <v>104</v>
      </c>
      <c r="J7" s="127" t="s">
        <v>105</v>
      </c>
      <c r="K7" s="127" t="s">
        <v>106</v>
      </c>
      <c r="L7" s="128" t="s">
        <v>107</v>
      </c>
      <c r="M7" s="127" t="s">
        <v>108</v>
      </c>
      <c r="N7" s="129" t="s">
        <v>109</v>
      </c>
      <c r="O7" s="130" t="s">
        <v>110</v>
      </c>
      <c r="P7" s="131" t="s">
        <v>111</v>
      </c>
      <c r="Q7" s="132" t="s">
        <v>112</v>
      </c>
      <c r="R7" s="133" t="s">
        <v>113</v>
      </c>
      <c r="S7" s="133" t="s">
        <v>114</v>
      </c>
      <c r="T7" s="134" t="s">
        <v>115</v>
      </c>
      <c r="U7" s="135" t="s">
        <v>116</v>
      </c>
      <c r="V7" s="125" t="s">
        <v>117</v>
      </c>
      <c r="W7" s="136" t="s">
        <v>118</v>
      </c>
      <c r="X7" s="1447"/>
      <c r="Y7" s="107"/>
      <c r="Z7" s="108"/>
      <c r="AA7" s="108"/>
    </row>
    <row r="8" spans="1:27" s="122" customFormat="1" ht="18.75" customHeight="1">
      <c r="B8" s="1425" t="s">
        <v>119</v>
      </c>
      <c r="C8" s="1426" t="s">
        <v>120</v>
      </c>
      <c r="D8" s="137" t="s">
        <v>121</v>
      </c>
      <c r="E8" s="137" t="s">
        <v>122</v>
      </c>
      <c r="F8" s="138">
        <v>1</v>
      </c>
      <c r="G8" s="139"/>
      <c r="H8" s="140"/>
      <c r="I8" s="141"/>
      <c r="J8" s="141"/>
      <c r="K8" s="141"/>
      <c r="L8" s="141"/>
      <c r="M8" s="141"/>
      <c r="N8" s="142"/>
      <c r="O8" s="141"/>
      <c r="P8" s="143"/>
      <c r="Q8" s="144"/>
      <c r="R8" s="141"/>
      <c r="S8" s="141"/>
      <c r="T8" s="145"/>
      <c r="U8" s="146"/>
      <c r="V8" s="139"/>
      <c r="W8" s="143"/>
      <c r="X8" s="147">
        <f>+SUM(G8:W8)</f>
        <v>0</v>
      </c>
      <c r="Y8" s="107"/>
      <c r="Z8" s="108"/>
      <c r="AA8" s="148"/>
    </row>
    <row r="9" spans="1:27" s="122" customFormat="1" ht="18.75" customHeight="1">
      <c r="B9" s="1423"/>
      <c r="C9" s="1427"/>
      <c r="D9" s="137" t="s">
        <v>123</v>
      </c>
      <c r="E9" s="137" t="s">
        <v>122</v>
      </c>
      <c r="F9" s="138">
        <v>1</v>
      </c>
      <c r="G9" s="149"/>
      <c r="H9" s="150"/>
      <c r="I9" s="151"/>
      <c r="J9" s="151"/>
      <c r="K9" s="151"/>
      <c r="L9" s="151"/>
      <c r="M9" s="151"/>
      <c r="N9" s="152"/>
      <c r="O9" s="151"/>
      <c r="P9" s="153"/>
      <c r="Q9" s="154"/>
      <c r="R9" s="151"/>
      <c r="S9" s="151"/>
      <c r="T9" s="155"/>
      <c r="U9" s="156"/>
      <c r="V9" s="149"/>
      <c r="W9" s="153"/>
      <c r="X9" s="157">
        <f t="shared" ref="X9:X78" si="0">+SUM(G9:W9)</f>
        <v>0</v>
      </c>
      <c r="Y9" s="107"/>
      <c r="Z9" s="108"/>
      <c r="AA9" s="148"/>
    </row>
    <row r="10" spans="1:27" s="122" customFormat="1" ht="18.75" customHeight="1">
      <c r="B10" s="1423"/>
      <c r="C10" s="158" t="s">
        <v>124</v>
      </c>
      <c r="D10" s="158" t="s">
        <v>124</v>
      </c>
      <c r="E10" s="137" t="s">
        <v>122</v>
      </c>
      <c r="F10" s="138">
        <v>1</v>
      </c>
      <c r="G10" s="149"/>
      <c r="H10" s="150"/>
      <c r="I10" s="151"/>
      <c r="J10" s="151"/>
      <c r="K10" s="151"/>
      <c r="L10" s="151"/>
      <c r="M10" s="151"/>
      <c r="N10" s="152"/>
      <c r="O10" s="151"/>
      <c r="P10" s="153"/>
      <c r="Q10" s="154"/>
      <c r="R10" s="151"/>
      <c r="S10" s="151"/>
      <c r="T10" s="155"/>
      <c r="U10" s="156"/>
      <c r="V10" s="149"/>
      <c r="W10" s="153"/>
      <c r="X10" s="157">
        <f t="shared" si="0"/>
        <v>0</v>
      </c>
      <c r="Y10" s="107"/>
      <c r="Z10" s="108"/>
      <c r="AA10" s="148"/>
    </row>
    <row r="11" spans="1:27" s="122" customFormat="1" ht="18.75" customHeight="1">
      <c r="B11" s="1423"/>
      <c r="C11" s="158" t="s">
        <v>125</v>
      </c>
      <c r="D11" s="158" t="s">
        <v>125</v>
      </c>
      <c r="E11" s="137" t="s">
        <v>122</v>
      </c>
      <c r="F11" s="138">
        <v>1</v>
      </c>
      <c r="G11" s="149"/>
      <c r="H11" s="150"/>
      <c r="I11" s="151"/>
      <c r="J11" s="151"/>
      <c r="K11" s="151"/>
      <c r="L11" s="151"/>
      <c r="M11" s="151"/>
      <c r="N11" s="152"/>
      <c r="O11" s="151"/>
      <c r="P11" s="153"/>
      <c r="Q11" s="154"/>
      <c r="R11" s="151"/>
      <c r="S11" s="151"/>
      <c r="T11" s="155"/>
      <c r="U11" s="156"/>
      <c r="V11" s="149"/>
      <c r="W11" s="153"/>
      <c r="X11" s="157">
        <f t="shared" si="0"/>
        <v>0</v>
      </c>
      <c r="Y11" s="107"/>
      <c r="Z11" s="108"/>
      <c r="AA11" s="148"/>
    </row>
    <row r="12" spans="1:27" ht="18.75" customHeight="1">
      <c r="B12" s="1423"/>
      <c r="C12" s="158" t="s">
        <v>126</v>
      </c>
      <c r="D12" s="137" t="s">
        <v>127</v>
      </c>
      <c r="E12" s="137" t="s">
        <v>122</v>
      </c>
      <c r="F12" s="138">
        <v>1</v>
      </c>
      <c r="G12" s="149"/>
      <c r="H12" s="150"/>
      <c r="I12" s="151"/>
      <c r="J12" s="151"/>
      <c r="K12" s="151"/>
      <c r="L12" s="151"/>
      <c r="M12" s="151"/>
      <c r="N12" s="152"/>
      <c r="O12" s="151"/>
      <c r="P12" s="153"/>
      <c r="Q12" s="154"/>
      <c r="R12" s="151"/>
      <c r="S12" s="151"/>
      <c r="T12" s="155"/>
      <c r="U12" s="156"/>
      <c r="V12" s="149"/>
      <c r="W12" s="153"/>
      <c r="X12" s="157">
        <f t="shared" si="0"/>
        <v>0</v>
      </c>
      <c r="AA12" s="148"/>
    </row>
    <row r="13" spans="1:27" ht="18.75" customHeight="1">
      <c r="B13" s="1423"/>
      <c r="C13" s="158" t="s">
        <v>128</v>
      </c>
      <c r="D13" s="158" t="s">
        <v>128</v>
      </c>
      <c r="E13" s="137" t="s">
        <v>122</v>
      </c>
      <c r="F13" s="159">
        <v>1</v>
      </c>
      <c r="G13" s="149"/>
      <c r="H13" s="150"/>
      <c r="I13" s="151"/>
      <c r="J13" s="151"/>
      <c r="K13" s="151"/>
      <c r="L13" s="151"/>
      <c r="M13" s="151"/>
      <c r="N13" s="152"/>
      <c r="O13" s="151"/>
      <c r="P13" s="153"/>
      <c r="Q13" s="154"/>
      <c r="R13" s="151"/>
      <c r="S13" s="151"/>
      <c r="T13" s="155"/>
      <c r="U13" s="156"/>
      <c r="V13" s="149"/>
      <c r="W13" s="153"/>
      <c r="X13" s="157">
        <f t="shared" si="0"/>
        <v>0</v>
      </c>
      <c r="AA13" s="148"/>
    </row>
    <row r="14" spans="1:27" ht="18.75" customHeight="1">
      <c r="B14" s="1423"/>
      <c r="C14" s="158" t="s">
        <v>129</v>
      </c>
      <c r="D14" s="158" t="s">
        <v>129</v>
      </c>
      <c r="E14" s="137" t="s">
        <v>122</v>
      </c>
      <c r="F14" s="159">
        <v>1</v>
      </c>
      <c r="G14" s="149"/>
      <c r="H14" s="150"/>
      <c r="I14" s="151"/>
      <c r="J14" s="151"/>
      <c r="K14" s="151"/>
      <c r="L14" s="151"/>
      <c r="M14" s="151"/>
      <c r="N14" s="152"/>
      <c r="O14" s="151"/>
      <c r="P14" s="153"/>
      <c r="Q14" s="154"/>
      <c r="R14" s="151"/>
      <c r="S14" s="151"/>
      <c r="T14" s="155"/>
      <c r="U14" s="156"/>
      <c r="V14" s="149"/>
      <c r="W14" s="153"/>
      <c r="X14" s="157">
        <f>+SUM(G14:W14)</f>
        <v>0</v>
      </c>
      <c r="AA14" s="148"/>
    </row>
    <row r="15" spans="1:27" ht="18.75" customHeight="1">
      <c r="B15" s="1423"/>
      <c r="C15" s="158" t="s">
        <v>130</v>
      </c>
      <c r="D15" s="158" t="s">
        <v>130</v>
      </c>
      <c r="E15" s="137" t="s">
        <v>122</v>
      </c>
      <c r="F15" s="159">
        <v>1</v>
      </c>
      <c r="G15" s="149"/>
      <c r="H15" s="150"/>
      <c r="I15" s="151"/>
      <c r="J15" s="151"/>
      <c r="K15" s="151"/>
      <c r="L15" s="151"/>
      <c r="M15" s="151"/>
      <c r="N15" s="152"/>
      <c r="O15" s="151"/>
      <c r="P15" s="153"/>
      <c r="Q15" s="154"/>
      <c r="R15" s="151"/>
      <c r="S15" s="151"/>
      <c r="T15" s="155"/>
      <c r="U15" s="156"/>
      <c r="V15" s="149"/>
      <c r="W15" s="153"/>
      <c r="X15" s="157">
        <f t="shared" si="0"/>
        <v>0</v>
      </c>
      <c r="AA15" s="148"/>
    </row>
    <row r="16" spans="1:27" ht="18.75" customHeight="1">
      <c r="B16" s="1423"/>
      <c r="C16" s="158" t="s">
        <v>131</v>
      </c>
      <c r="D16" s="158" t="s">
        <v>131</v>
      </c>
      <c r="E16" s="137" t="s">
        <v>122</v>
      </c>
      <c r="F16" s="159">
        <v>1</v>
      </c>
      <c r="G16" s="149"/>
      <c r="H16" s="150"/>
      <c r="I16" s="151"/>
      <c r="J16" s="151"/>
      <c r="K16" s="151"/>
      <c r="L16" s="151"/>
      <c r="M16" s="151"/>
      <c r="N16" s="152"/>
      <c r="O16" s="151"/>
      <c r="P16" s="153"/>
      <c r="Q16" s="154"/>
      <c r="R16" s="151"/>
      <c r="S16" s="151"/>
      <c r="T16" s="155"/>
      <c r="U16" s="156"/>
      <c r="V16" s="149"/>
      <c r="W16" s="153"/>
      <c r="X16" s="157">
        <f t="shared" si="0"/>
        <v>0</v>
      </c>
      <c r="AA16" s="148"/>
    </row>
    <row r="17" spans="2:27" ht="18.75" customHeight="1">
      <c r="B17" s="1423"/>
      <c r="C17" s="158" t="s">
        <v>132</v>
      </c>
      <c r="D17" s="158" t="s">
        <v>132</v>
      </c>
      <c r="E17" s="137" t="s">
        <v>122</v>
      </c>
      <c r="F17" s="159">
        <v>1</v>
      </c>
      <c r="G17" s="149"/>
      <c r="H17" s="150"/>
      <c r="I17" s="151"/>
      <c r="J17" s="151"/>
      <c r="K17" s="151"/>
      <c r="L17" s="151"/>
      <c r="M17" s="151"/>
      <c r="N17" s="152"/>
      <c r="O17" s="151"/>
      <c r="P17" s="153"/>
      <c r="Q17" s="154"/>
      <c r="R17" s="151"/>
      <c r="S17" s="151"/>
      <c r="T17" s="155"/>
      <c r="U17" s="156"/>
      <c r="V17" s="149"/>
      <c r="W17" s="153"/>
      <c r="X17" s="157">
        <f t="shared" si="0"/>
        <v>0</v>
      </c>
      <c r="AA17" s="148"/>
    </row>
    <row r="18" spans="2:27" ht="18.75" customHeight="1">
      <c r="B18" s="1423"/>
      <c r="C18" s="160" t="s">
        <v>133</v>
      </c>
      <c r="D18" s="160" t="s">
        <v>133</v>
      </c>
      <c r="E18" s="137" t="s">
        <v>122</v>
      </c>
      <c r="F18" s="159">
        <v>1</v>
      </c>
      <c r="G18" s="149"/>
      <c r="H18" s="150"/>
      <c r="I18" s="151"/>
      <c r="J18" s="151"/>
      <c r="K18" s="151"/>
      <c r="L18" s="151"/>
      <c r="M18" s="151"/>
      <c r="N18" s="152"/>
      <c r="O18" s="151"/>
      <c r="P18" s="153"/>
      <c r="Q18" s="154"/>
      <c r="R18" s="151"/>
      <c r="S18" s="151"/>
      <c r="T18" s="155"/>
      <c r="U18" s="156"/>
      <c r="V18" s="149"/>
      <c r="W18" s="153"/>
      <c r="X18" s="157">
        <f t="shared" si="0"/>
        <v>0</v>
      </c>
      <c r="AA18" s="148"/>
    </row>
    <row r="19" spans="2:27" ht="18.75" customHeight="1">
      <c r="B19" s="1423"/>
      <c r="C19" s="160" t="s">
        <v>134</v>
      </c>
      <c r="D19" s="160" t="s">
        <v>134</v>
      </c>
      <c r="E19" s="161" t="s">
        <v>135</v>
      </c>
      <c r="F19" s="162">
        <v>1</v>
      </c>
      <c r="G19" s="163"/>
      <c r="H19" s="164"/>
      <c r="I19" s="165"/>
      <c r="J19" s="165"/>
      <c r="K19" s="165"/>
      <c r="L19" s="165"/>
      <c r="M19" s="165"/>
      <c r="N19" s="166"/>
      <c r="O19" s="165"/>
      <c r="P19" s="167"/>
      <c r="Q19" s="168"/>
      <c r="R19" s="165"/>
      <c r="S19" s="165"/>
      <c r="T19" s="169"/>
      <c r="U19" s="170"/>
      <c r="V19" s="163"/>
      <c r="W19" s="167"/>
      <c r="X19" s="171">
        <f t="shared" si="0"/>
        <v>0</v>
      </c>
      <c r="AA19" s="148"/>
    </row>
    <row r="20" spans="2:27" s="122" customFormat="1" ht="18.75" customHeight="1" thickBot="1">
      <c r="B20" s="172"/>
      <c r="C20" s="173" t="s">
        <v>136</v>
      </c>
      <c r="D20" s="173"/>
      <c r="E20" s="173"/>
      <c r="F20" s="174"/>
      <c r="G20" s="175">
        <f>+SUM(G8:G19)</f>
        <v>0</v>
      </c>
      <c r="H20" s="176">
        <f t="shared" ref="H20:W20" si="1">+SUM(H8:H19)</f>
        <v>0</v>
      </c>
      <c r="I20" s="177">
        <f t="shared" si="1"/>
        <v>0</v>
      </c>
      <c r="J20" s="177">
        <f t="shared" si="1"/>
        <v>0</v>
      </c>
      <c r="K20" s="177">
        <f t="shared" si="1"/>
        <v>0</v>
      </c>
      <c r="L20" s="177">
        <f t="shared" si="1"/>
        <v>0</v>
      </c>
      <c r="M20" s="177">
        <f t="shared" si="1"/>
        <v>0</v>
      </c>
      <c r="N20" s="178">
        <f t="shared" si="1"/>
        <v>0</v>
      </c>
      <c r="O20" s="177">
        <f t="shared" si="1"/>
        <v>0</v>
      </c>
      <c r="P20" s="178">
        <f t="shared" si="1"/>
        <v>0</v>
      </c>
      <c r="Q20" s="179">
        <f t="shared" si="1"/>
        <v>0</v>
      </c>
      <c r="R20" s="177">
        <f t="shared" si="1"/>
        <v>0</v>
      </c>
      <c r="S20" s="177">
        <f t="shared" si="1"/>
        <v>0</v>
      </c>
      <c r="T20" s="180">
        <f t="shared" si="1"/>
        <v>0</v>
      </c>
      <c r="U20" s="181">
        <f t="shared" si="1"/>
        <v>0</v>
      </c>
      <c r="V20" s="175">
        <f t="shared" si="1"/>
        <v>0</v>
      </c>
      <c r="W20" s="176">
        <f t="shared" si="1"/>
        <v>0</v>
      </c>
      <c r="X20" s="182">
        <f t="shared" si="0"/>
        <v>0</v>
      </c>
      <c r="Y20" s="183"/>
      <c r="AA20" s="148"/>
    </row>
    <row r="21" spans="2:27" ht="18.75" customHeight="1">
      <c r="B21" s="1428" t="s">
        <v>137</v>
      </c>
      <c r="C21" s="1430" t="s">
        <v>138</v>
      </c>
      <c r="D21" s="137" t="s">
        <v>139</v>
      </c>
      <c r="E21" s="137" t="s">
        <v>140</v>
      </c>
      <c r="F21" s="138">
        <v>1</v>
      </c>
      <c r="G21" s="149"/>
      <c r="H21" s="150"/>
      <c r="I21" s="151"/>
      <c r="J21" s="151"/>
      <c r="K21" s="151"/>
      <c r="L21" s="151"/>
      <c r="M21" s="151"/>
      <c r="N21" s="152"/>
      <c r="O21" s="151"/>
      <c r="P21" s="153"/>
      <c r="Q21" s="154"/>
      <c r="R21" s="151"/>
      <c r="S21" s="151"/>
      <c r="T21" s="155"/>
      <c r="U21" s="156"/>
      <c r="V21" s="149"/>
      <c r="W21" s="153"/>
      <c r="X21" s="184">
        <f t="shared" si="0"/>
        <v>0</v>
      </c>
      <c r="Z21" s="185"/>
      <c r="AA21" s="148"/>
    </row>
    <row r="22" spans="2:27" ht="18.75" customHeight="1">
      <c r="B22" s="1429"/>
      <c r="C22" s="1431"/>
      <c r="D22" s="158" t="s">
        <v>141</v>
      </c>
      <c r="E22" s="137" t="s">
        <v>140</v>
      </c>
      <c r="F22" s="159">
        <v>1</v>
      </c>
      <c r="G22" s="149"/>
      <c r="H22" s="150"/>
      <c r="I22" s="151"/>
      <c r="J22" s="151"/>
      <c r="K22" s="151"/>
      <c r="L22" s="151"/>
      <c r="M22" s="151"/>
      <c r="N22" s="152"/>
      <c r="O22" s="151"/>
      <c r="P22" s="153"/>
      <c r="Q22" s="154"/>
      <c r="R22" s="151"/>
      <c r="S22" s="151"/>
      <c r="T22" s="155"/>
      <c r="U22" s="156"/>
      <c r="V22" s="149"/>
      <c r="W22" s="153"/>
      <c r="X22" s="184">
        <f t="shared" si="0"/>
        <v>0</v>
      </c>
      <c r="Z22" s="185"/>
      <c r="AA22" s="148"/>
    </row>
    <row r="23" spans="2:27" ht="18.75" customHeight="1">
      <c r="B23" s="1429"/>
      <c r="C23" s="1431"/>
      <c r="D23" s="186" t="s">
        <v>142</v>
      </c>
      <c r="E23" s="137" t="s">
        <v>140</v>
      </c>
      <c r="F23" s="187">
        <v>1</v>
      </c>
      <c r="G23" s="149"/>
      <c r="H23" s="150"/>
      <c r="I23" s="151"/>
      <c r="J23" s="151"/>
      <c r="K23" s="151"/>
      <c r="L23" s="151"/>
      <c r="M23" s="151"/>
      <c r="N23" s="152"/>
      <c r="O23" s="151"/>
      <c r="P23" s="153"/>
      <c r="Q23" s="154"/>
      <c r="R23" s="151"/>
      <c r="S23" s="151"/>
      <c r="T23" s="155"/>
      <c r="U23" s="156"/>
      <c r="V23" s="149"/>
      <c r="W23" s="153"/>
      <c r="X23" s="184">
        <f t="shared" si="0"/>
        <v>0</v>
      </c>
      <c r="Z23" s="185"/>
      <c r="AA23" s="148"/>
    </row>
    <row r="24" spans="2:27" ht="18.75" customHeight="1">
      <c r="B24" s="1429"/>
      <c r="C24" s="1431"/>
      <c r="D24" s="158" t="s">
        <v>143</v>
      </c>
      <c r="E24" s="137" t="s">
        <v>140</v>
      </c>
      <c r="F24" s="159">
        <v>1</v>
      </c>
      <c r="G24" s="149"/>
      <c r="H24" s="150"/>
      <c r="I24" s="151"/>
      <c r="J24" s="151"/>
      <c r="K24" s="151"/>
      <c r="L24" s="151"/>
      <c r="M24" s="151"/>
      <c r="N24" s="152"/>
      <c r="O24" s="151"/>
      <c r="P24" s="153"/>
      <c r="Q24" s="154"/>
      <c r="R24" s="151"/>
      <c r="S24" s="151"/>
      <c r="T24" s="155"/>
      <c r="U24" s="156"/>
      <c r="V24" s="149"/>
      <c r="W24" s="153"/>
      <c r="X24" s="184">
        <f t="shared" si="0"/>
        <v>0</v>
      </c>
      <c r="Z24" s="185"/>
      <c r="AA24" s="148"/>
    </row>
    <row r="25" spans="2:27" ht="18.75" customHeight="1">
      <c r="B25" s="1429"/>
      <c r="C25" s="1431"/>
      <c r="D25" s="158" t="s">
        <v>144</v>
      </c>
      <c r="E25" s="137" t="s">
        <v>140</v>
      </c>
      <c r="F25" s="159">
        <v>1</v>
      </c>
      <c r="G25" s="149"/>
      <c r="H25" s="150"/>
      <c r="I25" s="151"/>
      <c r="J25" s="151"/>
      <c r="K25" s="151"/>
      <c r="L25" s="151"/>
      <c r="M25" s="151"/>
      <c r="N25" s="152"/>
      <c r="O25" s="151"/>
      <c r="P25" s="153"/>
      <c r="Q25" s="154"/>
      <c r="R25" s="151"/>
      <c r="S25" s="151"/>
      <c r="T25" s="155"/>
      <c r="U25" s="156"/>
      <c r="V25" s="149"/>
      <c r="W25" s="153"/>
      <c r="X25" s="184">
        <f t="shared" si="0"/>
        <v>0</v>
      </c>
      <c r="Z25" s="185"/>
      <c r="AA25" s="148"/>
    </row>
    <row r="26" spans="2:27" ht="18.75" customHeight="1">
      <c r="B26" s="1429"/>
      <c r="C26" s="1431"/>
      <c r="D26" s="158" t="s">
        <v>145</v>
      </c>
      <c r="E26" s="137" t="s">
        <v>140</v>
      </c>
      <c r="F26" s="159">
        <v>1</v>
      </c>
      <c r="G26" s="149"/>
      <c r="H26" s="150"/>
      <c r="I26" s="151"/>
      <c r="J26" s="151"/>
      <c r="K26" s="151"/>
      <c r="L26" s="151"/>
      <c r="M26" s="151"/>
      <c r="N26" s="152"/>
      <c r="O26" s="151"/>
      <c r="P26" s="153"/>
      <c r="Q26" s="154"/>
      <c r="R26" s="151"/>
      <c r="S26" s="151"/>
      <c r="T26" s="155"/>
      <c r="U26" s="156"/>
      <c r="V26" s="149"/>
      <c r="W26" s="153"/>
      <c r="X26" s="184">
        <f t="shared" ref="X26" si="2">+SUM(G26:W26)</f>
        <v>0</v>
      </c>
      <c r="Z26" s="185"/>
      <c r="AA26" s="148"/>
    </row>
    <row r="27" spans="2:27" ht="18.75" customHeight="1">
      <c r="B27" s="1429"/>
      <c r="C27" s="1431"/>
      <c r="D27" s="158" t="s">
        <v>146</v>
      </c>
      <c r="E27" s="137" t="s">
        <v>140</v>
      </c>
      <c r="F27" s="159">
        <v>1</v>
      </c>
      <c r="G27" s="149"/>
      <c r="H27" s="150"/>
      <c r="I27" s="151"/>
      <c r="J27" s="151"/>
      <c r="K27" s="151"/>
      <c r="L27" s="151"/>
      <c r="M27" s="151"/>
      <c r="N27" s="152"/>
      <c r="O27" s="151"/>
      <c r="P27" s="153"/>
      <c r="Q27" s="154"/>
      <c r="R27" s="151"/>
      <c r="S27" s="151"/>
      <c r="T27" s="155"/>
      <c r="U27" s="156"/>
      <c r="V27" s="149"/>
      <c r="W27" s="153"/>
      <c r="X27" s="184">
        <f t="shared" si="0"/>
        <v>0</v>
      </c>
      <c r="Z27" s="185"/>
      <c r="AA27" s="148"/>
    </row>
    <row r="28" spans="2:27" ht="18.75" customHeight="1">
      <c r="B28" s="1429"/>
      <c r="C28" s="1431"/>
      <c r="D28" s="158" t="s">
        <v>147</v>
      </c>
      <c r="E28" s="137" t="s">
        <v>140</v>
      </c>
      <c r="F28" s="159">
        <v>1</v>
      </c>
      <c r="G28" s="149"/>
      <c r="H28" s="150"/>
      <c r="I28" s="151"/>
      <c r="J28" s="151"/>
      <c r="K28" s="151"/>
      <c r="L28" s="151"/>
      <c r="M28" s="151"/>
      <c r="N28" s="152"/>
      <c r="O28" s="151"/>
      <c r="P28" s="153"/>
      <c r="Q28" s="154"/>
      <c r="R28" s="151"/>
      <c r="S28" s="151"/>
      <c r="T28" s="155"/>
      <c r="U28" s="156"/>
      <c r="V28" s="149"/>
      <c r="W28" s="153"/>
      <c r="X28" s="184">
        <f t="shared" si="0"/>
        <v>0</v>
      </c>
      <c r="Z28" s="185"/>
      <c r="AA28" s="148"/>
    </row>
    <row r="29" spans="2:27" ht="18.75" customHeight="1">
      <c r="B29" s="1429"/>
      <c r="C29" s="1431"/>
      <c r="D29" s="158" t="s">
        <v>148</v>
      </c>
      <c r="E29" s="137" t="s">
        <v>140</v>
      </c>
      <c r="F29" s="159">
        <v>1</v>
      </c>
      <c r="G29" s="149"/>
      <c r="H29" s="150"/>
      <c r="I29" s="151"/>
      <c r="J29" s="151"/>
      <c r="K29" s="151"/>
      <c r="L29" s="151"/>
      <c r="M29" s="151"/>
      <c r="N29" s="152"/>
      <c r="O29" s="151"/>
      <c r="P29" s="153"/>
      <c r="Q29" s="154"/>
      <c r="R29" s="151"/>
      <c r="S29" s="151"/>
      <c r="T29" s="155"/>
      <c r="U29" s="156"/>
      <c r="V29" s="149"/>
      <c r="W29" s="153"/>
      <c r="X29" s="184">
        <f t="shared" si="0"/>
        <v>0</v>
      </c>
      <c r="Z29" s="185"/>
      <c r="AA29" s="148"/>
    </row>
    <row r="30" spans="2:27" ht="18.75" customHeight="1">
      <c r="B30" s="1429"/>
      <c r="C30" s="1431"/>
      <c r="D30" s="158" t="s">
        <v>149</v>
      </c>
      <c r="E30" s="137" t="s">
        <v>140</v>
      </c>
      <c r="F30" s="159">
        <v>1</v>
      </c>
      <c r="G30" s="149"/>
      <c r="H30" s="150"/>
      <c r="I30" s="151"/>
      <c r="J30" s="151"/>
      <c r="K30" s="151"/>
      <c r="L30" s="151"/>
      <c r="M30" s="151"/>
      <c r="N30" s="152"/>
      <c r="O30" s="151"/>
      <c r="P30" s="153"/>
      <c r="Q30" s="154"/>
      <c r="R30" s="151"/>
      <c r="S30" s="151"/>
      <c r="T30" s="155"/>
      <c r="U30" s="156"/>
      <c r="V30" s="149"/>
      <c r="W30" s="153"/>
      <c r="X30" s="184">
        <f t="shared" si="0"/>
        <v>0</v>
      </c>
      <c r="Z30" s="185"/>
      <c r="AA30" s="148"/>
    </row>
    <row r="31" spans="2:27" ht="18.75" customHeight="1">
      <c r="B31" s="1429"/>
      <c r="C31" s="1431"/>
      <c r="D31" s="158" t="s">
        <v>150</v>
      </c>
      <c r="E31" s="137" t="s">
        <v>140</v>
      </c>
      <c r="F31" s="159">
        <v>1</v>
      </c>
      <c r="G31" s="149"/>
      <c r="H31" s="150"/>
      <c r="I31" s="151"/>
      <c r="J31" s="151"/>
      <c r="K31" s="151"/>
      <c r="L31" s="151"/>
      <c r="M31" s="151"/>
      <c r="N31" s="152"/>
      <c r="O31" s="151"/>
      <c r="P31" s="153"/>
      <c r="Q31" s="154"/>
      <c r="R31" s="151"/>
      <c r="S31" s="151"/>
      <c r="T31" s="155"/>
      <c r="U31" s="156"/>
      <c r="V31" s="149"/>
      <c r="W31" s="153"/>
      <c r="X31" s="184">
        <f t="shared" si="0"/>
        <v>0</v>
      </c>
      <c r="Z31" s="185"/>
      <c r="AA31" s="148"/>
    </row>
    <row r="32" spans="2:27" ht="18.75" customHeight="1">
      <c r="B32" s="1429"/>
      <c r="C32" s="1431"/>
      <c r="D32" s="158" t="s">
        <v>151</v>
      </c>
      <c r="E32" s="137" t="s">
        <v>140</v>
      </c>
      <c r="F32" s="159">
        <v>1</v>
      </c>
      <c r="G32" s="149"/>
      <c r="H32" s="150"/>
      <c r="I32" s="151"/>
      <c r="J32" s="151"/>
      <c r="K32" s="151"/>
      <c r="L32" s="151"/>
      <c r="M32" s="151"/>
      <c r="N32" s="152"/>
      <c r="O32" s="151"/>
      <c r="P32" s="153"/>
      <c r="Q32" s="154"/>
      <c r="R32" s="151"/>
      <c r="S32" s="151"/>
      <c r="T32" s="155"/>
      <c r="U32" s="156"/>
      <c r="V32" s="149"/>
      <c r="W32" s="153"/>
      <c r="X32" s="184">
        <f t="shared" si="0"/>
        <v>0</v>
      </c>
      <c r="Z32" s="185"/>
      <c r="AA32" s="148"/>
    </row>
    <row r="33" spans="2:27" ht="18.75" customHeight="1">
      <c r="B33" s="1429"/>
      <c r="C33" s="1431"/>
      <c r="D33" s="158" t="s">
        <v>152</v>
      </c>
      <c r="E33" s="137" t="s">
        <v>140</v>
      </c>
      <c r="F33" s="159">
        <v>1</v>
      </c>
      <c r="G33" s="149"/>
      <c r="H33" s="150"/>
      <c r="I33" s="151"/>
      <c r="J33" s="151"/>
      <c r="K33" s="151"/>
      <c r="L33" s="151"/>
      <c r="M33" s="151"/>
      <c r="N33" s="152"/>
      <c r="O33" s="151"/>
      <c r="P33" s="153"/>
      <c r="Q33" s="154"/>
      <c r="R33" s="151"/>
      <c r="S33" s="151"/>
      <c r="T33" s="155"/>
      <c r="U33" s="156"/>
      <c r="V33" s="149"/>
      <c r="W33" s="153"/>
      <c r="X33" s="184">
        <f>+SUM(G33:W33)</f>
        <v>0</v>
      </c>
      <c r="Z33" s="185"/>
      <c r="AA33" s="148"/>
    </row>
    <row r="34" spans="2:27" ht="18.75" customHeight="1">
      <c r="B34" s="1429"/>
      <c r="C34" s="1431"/>
      <c r="D34" s="158" t="s">
        <v>153</v>
      </c>
      <c r="E34" s="137" t="s">
        <v>140</v>
      </c>
      <c r="F34" s="159">
        <v>1</v>
      </c>
      <c r="G34" s="149"/>
      <c r="H34" s="150"/>
      <c r="I34" s="151"/>
      <c r="J34" s="151"/>
      <c r="K34" s="151"/>
      <c r="L34" s="151"/>
      <c r="M34" s="151"/>
      <c r="N34" s="152"/>
      <c r="O34" s="151"/>
      <c r="P34" s="153"/>
      <c r="Q34" s="154"/>
      <c r="R34" s="151"/>
      <c r="S34" s="151"/>
      <c r="T34" s="155"/>
      <c r="U34" s="156"/>
      <c r="V34" s="149"/>
      <c r="W34" s="153"/>
      <c r="X34" s="184">
        <f t="shared" si="0"/>
        <v>0</v>
      </c>
      <c r="Z34" s="185"/>
      <c r="AA34" s="148"/>
    </row>
    <row r="35" spans="2:27" ht="18.75" customHeight="1">
      <c r="B35" s="1429"/>
      <c r="C35" s="1431"/>
      <c r="D35" s="158" t="s">
        <v>154</v>
      </c>
      <c r="E35" s="137" t="s">
        <v>140</v>
      </c>
      <c r="F35" s="159">
        <v>1</v>
      </c>
      <c r="G35" s="149"/>
      <c r="H35" s="150"/>
      <c r="I35" s="151"/>
      <c r="J35" s="151"/>
      <c r="K35" s="151"/>
      <c r="L35" s="151"/>
      <c r="M35" s="151"/>
      <c r="N35" s="152"/>
      <c r="O35" s="151"/>
      <c r="P35" s="153"/>
      <c r="Q35" s="154"/>
      <c r="R35" s="151"/>
      <c r="S35" s="151"/>
      <c r="T35" s="155"/>
      <c r="U35" s="156"/>
      <c r="V35" s="149"/>
      <c r="W35" s="153"/>
      <c r="X35" s="184">
        <f>+SUM(G35:W35)</f>
        <v>0</v>
      </c>
      <c r="AA35" s="148"/>
    </row>
    <row r="36" spans="2:27" ht="18.75" customHeight="1">
      <c r="B36" s="1429"/>
      <c r="C36" s="1431"/>
      <c r="D36" s="158" t="s">
        <v>155</v>
      </c>
      <c r="E36" s="137" t="s">
        <v>140</v>
      </c>
      <c r="F36" s="159">
        <v>1</v>
      </c>
      <c r="G36" s="149"/>
      <c r="H36" s="150"/>
      <c r="I36" s="151"/>
      <c r="J36" s="151"/>
      <c r="K36" s="151"/>
      <c r="L36" s="151"/>
      <c r="M36" s="151"/>
      <c r="N36" s="152"/>
      <c r="O36" s="151"/>
      <c r="P36" s="153"/>
      <c r="Q36" s="154"/>
      <c r="R36" s="151"/>
      <c r="S36" s="151"/>
      <c r="T36" s="155"/>
      <c r="U36" s="156"/>
      <c r="V36" s="149"/>
      <c r="W36" s="153"/>
      <c r="X36" s="184">
        <f t="shared" si="0"/>
        <v>0</v>
      </c>
      <c r="AA36" s="148"/>
    </row>
    <row r="37" spans="2:27" ht="18.75" customHeight="1">
      <c r="B37" s="1429"/>
      <c r="C37" s="1431"/>
      <c r="D37" s="158" t="s">
        <v>156</v>
      </c>
      <c r="E37" s="137" t="s">
        <v>140</v>
      </c>
      <c r="F37" s="159">
        <v>1</v>
      </c>
      <c r="G37" s="149"/>
      <c r="H37" s="150"/>
      <c r="I37" s="151"/>
      <c r="J37" s="151"/>
      <c r="K37" s="151"/>
      <c r="L37" s="151"/>
      <c r="M37" s="151"/>
      <c r="N37" s="152"/>
      <c r="O37" s="151"/>
      <c r="P37" s="153"/>
      <c r="Q37" s="154"/>
      <c r="R37" s="151"/>
      <c r="S37" s="151"/>
      <c r="T37" s="155"/>
      <c r="U37" s="156"/>
      <c r="V37" s="149"/>
      <c r="W37" s="153"/>
      <c r="X37" s="184">
        <f t="shared" si="0"/>
        <v>0</v>
      </c>
      <c r="AA37" s="148"/>
    </row>
    <row r="38" spans="2:27" ht="18.75" customHeight="1">
      <c r="B38" s="1429"/>
      <c r="C38" s="1432"/>
      <c r="D38" s="160" t="s">
        <v>157</v>
      </c>
      <c r="E38" s="137" t="s">
        <v>140</v>
      </c>
      <c r="F38" s="159">
        <v>1</v>
      </c>
      <c r="G38" s="149"/>
      <c r="H38" s="150"/>
      <c r="I38" s="151"/>
      <c r="J38" s="151"/>
      <c r="K38" s="151"/>
      <c r="L38" s="151"/>
      <c r="M38" s="151"/>
      <c r="N38" s="152"/>
      <c r="O38" s="151"/>
      <c r="P38" s="153"/>
      <c r="Q38" s="154"/>
      <c r="R38" s="151"/>
      <c r="S38" s="151"/>
      <c r="T38" s="155"/>
      <c r="U38" s="156"/>
      <c r="V38" s="149"/>
      <c r="W38" s="153"/>
      <c r="X38" s="184">
        <f t="shared" si="0"/>
        <v>0</v>
      </c>
      <c r="AA38" s="148"/>
    </row>
    <row r="39" spans="2:27" ht="18.75" customHeight="1">
      <c r="B39" s="1429"/>
      <c r="C39" s="1424" t="s">
        <v>158</v>
      </c>
      <c r="D39" s="160" t="s">
        <v>158</v>
      </c>
      <c r="E39" s="137" t="s">
        <v>140</v>
      </c>
      <c r="F39" s="162">
        <v>0.9</v>
      </c>
      <c r="G39" s="149"/>
      <c r="H39" s="150"/>
      <c r="I39" s="151"/>
      <c r="J39" s="151"/>
      <c r="K39" s="151"/>
      <c r="L39" s="151"/>
      <c r="M39" s="151"/>
      <c r="N39" s="152"/>
      <c r="O39" s="151"/>
      <c r="P39" s="153"/>
      <c r="Q39" s="154"/>
      <c r="R39" s="151"/>
      <c r="S39" s="151"/>
      <c r="T39" s="155"/>
      <c r="U39" s="156"/>
      <c r="V39" s="149"/>
      <c r="W39" s="153"/>
      <c r="X39" s="184">
        <f t="shared" si="0"/>
        <v>0</v>
      </c>
      <c r="AA39" s="148"/>
    </row>
    <row r="40" spans="2:27" ht="18.75" customHeight="1">
      <c r="B40" s="1429"/>
      <c r="C40" s="1403"/>
      <c r="D40" s="160" t="s">
        <v>158</v>
      </c>
      <c r="E40" s="188" t="s">
        <v>159</v>
      </c>
      <c r="F40" s="162">
        <v>0.1</v>
      </c>
      <c r="G40" s="149"/>
      <c r="H40" s="150"/>
      <c r="I40" s="151"/>
      <c r="J40" s="151"/>
      <c r="K40" s="151"/>
      <c r="L40" s="151"/>
      <c r="M40" s="151"/>
      <c r="N40" s="152"/>
      <c r="O40" s="151"/>
      <c r="P40" s="153"/>
      <c r="Q40" s="154"/>
      <c r="R40" s="151"/>
      <c r="S40" s="151"/>
      <c r="T40" s="155"/>
      <c r="U40" s="156"/>
      <c r="V40" s="149"/>
      <c r="W40" s="153"/>
      <c r="X40" s="189">
        <f>+SUM(G40:W40)</f>
        <v>0</v>
      </c>
      <c r="AA40" s="148"/>
    </row>
    <row r="41" spans="2:27" ht="18.75" customHeight="1">
      <c r="B41" s="190"/>
      <c r="C41" s="1403"/>
      <c r="D41" s="160" t="s">
        <v>160</v>
      </c>
      <c r="E41" s="137" t="s">
        <v>140</v>
      </c>
      <c r="F41" s="162">
        <v>0.9</v>
      </c>
      <c r="G41" s="149"/>
      <c r="H41" s="150"/>
      <c r="I41" s="151"/>
      <c r="J41" s="151"/>
      <c r="K41" s="151"/>
      <c r="L41" s="151"/>
      <c r="M41" s="151"/>
      <c r="N41" s="152"/>
      <c r="O41" s="151"/>
      <c r="P41" s="153"/>
      <c r="Q41" s="154"/>
      <c r="R41" s="151"/>
      <c r="S41" s="151"/>
      <c r="T41" s="155"/>
      <c r="U41" s="156"/>
      <c r="V41" s="149"/>
      <c r="W41" s="153"/>
      <c r="X41" s="189">
        <f>+SUM(G41:W41)</f>
        <v>0</v>
      </c>
      <c r="AA41" s="148"/>
    </row>
    <row r="42" spans="2:27" ht="18.75" customHeight="1">
      <c r="B42" s="190"/>
      <c r="C42" s="1404"/>
      <c r="D42" s="160" t="s">
        <v>160</v>
      </c>
      <c r="E42" s="188" t="s">
        <v>159</v>
      </c>
      <c r="F42" s="162">
        <v>0.1</v>
      </c>
      <c r="G42" s="191"/>
      <c r="H42" s="192"/>
      <c r="I42" s="193"/>
      <c r="J42" s="193"/>
      <c r="K42" s="193"/>
      <c r="L42" s="193"/>
      <c r="M42" s="193"/>
      <c r="N42" s="194"/>
      <c r="O42" s="193"/>
      <c r="P42" s="195"/>
      <c r="Q42" s="196"/>
      <c r="R42" s="193"/>
      <c r="S42" s="193"/>
      <c r="T42" s="197"/>
      <c r="U42" s="198"/>
      <c r="V42" s="191"/>
      <c r="W42" s="195"/>
      <c r="X42" s="189">
        <f>+SUM(G42:W42)</f>
        <v>0</v>
      </c>
      <c r="AA42" s="148"/>
    </row>
    <row r="43" spans="2:27" s="122" customFormat="1" ht="18.75" customHeight="1" thickBot="1">
      <c r="B43" s="172"/>
      <c r="C43" s="173" t="s">
        <v>161</v>
      </c>
      <c r="D43" s="173"/>
      <c r="E43" s="173"/>
      <c r="F43" s="174"/>
      <c r="G43" s="199">
        <f>+SUM(G21:G42)</f>
        <v>0</v>
      </c>
      <c r="H43" s="200">
        <f t="shared" ref="H43:V43" si="3">+SUM(H21:H42)</f>
        <v>0</v>
      </c>
      <c r="I43" s="201">
        <f>+SUM(I21:I42)</f>
        <v>0</v>
      </c>
      <c r="J43" s="201">
        <f t="shared" si="3"/>
        <v>0</v>
      </c>
      <c r="K43" s="201">
        <f t="shared" si="3"/>
        <v>0</v>
      </c>
      <c r="L43" s="201">
        <f t="shared" si="3"/>
        <v>0</v>
      </c>
      <c r="M43" s="201">
        <f t="shared" si="3"/>
        <v>0</v>
      </c>
      <c r="N43" s="202">
        <f t="shared" si="3"/>
        <v>0</v>
      </c>
      <c r="O43" s="201">
        <f t="shared" si="3"/>
        <v>0</v>
      </c>
      <c r="P43" s="201">
        <f t="shared" si="3"/>
        <v>0</v>
      </c>
      <c r="Q43" s="203">
        <f t="shared" si="3"/>
        <v>0</v>
      </c>
      <c r="R43" s="201">
        <f t="shared" si="3"/>
        <v>0</v>
      </c>
      <c r="S43" s="201">
        <f t="shared" si="3"/>
        <v>0</v>
      </c>
      <c r="T43" s="204">
        <f t="shared" si="3"/>
        <v>0</v>
      </c>
      <c r="U43" s="205">
        <f t="shared" si="3"/>
        <v>0</v>
      </c>
      <c r="V43" s="199">
        <f t="shared" si="3"/>
        <v>0</v>
      </c>
      <c r="W43" s="200">
        <f>+SUM(W21:W42)</f>
        <v>0</v>
      </c>
      <c r="X43" s="201">
        <f>+SUM(G43:W43)</f>
        <v>0</v>
      </c>
      <c r="Y43" s="183"/>
      <c r="AA43" s="148"/>
    </row>
    <row r="44" spans="2:27" ht="18.75" customHeight="1">
      <c r="B44" s="1400" t="s">
        <v>162</v>
      </c>
      <c r="C44" s="1434" t="s">
        <v>163</v>
      </c>
      <c r="D44" s="206" t="s">
        <v>164</v>
      </c>
      <c r="E44" s="206" t="s">
        <v>162</v>
      </c>
      <c r="F44" s="207">
        <v>1</v>
      </c>
      <c r="G44" s="149"/>
      <c r="H44" s="150"/>
      <c r="I44" s="151"/>
      <c r="J44" s="151"/>
      <c r="K44" s="151"/>
      <c r="L44" s="151"/>
      <c r="M44" s="151"/>
      <c r="N44" s="152"/>
      <c r="O44" s="151"/>
      <c r="P44" s="153"/>
      <c r="Q44" s="154"/>
      <c r="R44" s="151"/>
      <c r="S44" s="151"/>
      <c r="T44" s="155"/>
      <c r="U44" s="156"/>
      <c r="V44" s="149"/>
      <c r="W44" s="153"/>
      <c r="X44" s="184">
        <f t="shared" si="0"/>
        <v>0</v>
      </c>
      <c r="AA44" s="148"/>
    </row>
    <row r="45" spans="2:27" ht="18.75" customHeight="1">
      <c r="B45" s="1401"/>
      <c r="C45" s="1427"/>
      <c r="D45" s="158" t="s">
        <v>165</v>
      </c>
      <c r="E45" s="158" t="s">
        <v>162</v>
      </c>
      <c r="F45" s="159">
        <v>1</v>
      </c>
      <c r="G45" s="149"/>
      <c r="H45" s="150"/>
      <c r="I45" s="151"/>
      <c r="J45" s="151"/>
      <c r="K45" s="151"/>
      <c r="L45" s="151"/>
      <c r="M45" s="151"/>
      <c r="N45" s="152"/>
      <c r="O45" s="151"/>
      <c r="P45" s="153"/>
      <c r="Q45" s="154"/>
      <c r="R45" s="151"/>
      <c r="S45" s="151"/>
      <c r="T45" s="155"/>
      <c r="U45" s="156"/>
      <c r="V45" s="149"/>
      <c r="W45" s="153"/>
      <c r="X45" s="184">
        <f t="shared" si="0"/>
        <v>0</v>
      </c>
      <c r="AA45" s="148"/>
    </row>
    <row r="46" spans="2:27" ht="18.75" customHeight="1">
      <c r="B46" s="1401"/>
      <c r="C46" s="158" t="s">
        <v>166</v>
      </c>
      <c r="D46" s="158" t="s">
        <v>166</v>
      </c>
      <c r="E46" s="158" t="s">
        <v>162</v>
      </c>
      <c r="F46" s="159">
        <v>0.5</v>
      </c>
      <c r="G46" s="149"/>
      <c r="H46" s="150"/>
      <c r="I46" s="151"/>
      <c r="J46" s="151"/>
      <c r="K46" s="151"/>
      <c r="L46" s="151"/>
      <c r="M46" s="151"/>
      <c r="N46" s="152"/>
      <c r="O46" s="151"/>
      <c r="P46" s="153"/>
      <c r="Q46" s="154"/>
      <c r="R46" s="151"/>
      <c r="S46" s="151"/>
      <c r="T46" s="155"/>
      <c r="U46" s="156"/>
      <c r="V46" s="149"/>
      <c r="W46" s="153"/>
      <c r="X46" s="184">
        <f t="shared" si="0"/>
        <v>0</v>
      </c>
      <c r="AA46" s="148"/>
    </row>
    <row r="47" spans="2:27" ht="18.75" customHeight="1">
      <c r="B47" s="1433"/>
      <c r="C47" s="158" t="s">
        <v>166</v>
      </c>
      <c r="D47" s="208" t="s">
        <v>166</v>
      </c>
      <c r="E47" s="137" t="s">
        <v>140</v>
      </c>
      <c r="F47" s="138">
        <v>0.5</v>
      </c>
      <c r="G47" s="149"/>
      <c r="H47" s="150"/>
      <c r="I47" s="151"/>
      <c r="J47" s="151"/>
      <c r="K47" s="151"/>
      <c r="L47" s="151"/>
      <c r="M47" s="151"/>
      <c r="N47" s="152"/>
      <c r="O47" s="151"/>
      <c r="P47" s="153"/>
      <c r="Q47" s="154"/>
      <c r="R47" s="151"/>
      <c r="S47" s="151"/>
      <c r="T47" s="155"/>
      <c r="U47" s="156"/>
      <c r="V47" s="149"/>
      <c r="W47" s="153"/>
      <c r="X47" s="184">
        <f t="shared" si="0"/>
        <v>0</v>
      </c>
      <c r="AA47" s="148"/>
    </row>
    <row r="48" spans="2:27" s="122" customFormat="1" ht="18.75" customHeight="1" thickBot="1">
      <c r="B48" s="209"/>
      <c r="C48" s="173" t="s">
        <v>167</v>
      </c>
      <c r="D48" s="173"/>
      <c r="E48" s="173"/>
      <c r="F48" s="174"/>
      <c r="G48" s="210">
        <f t="shared" ref="G48:W48" si="4">+SUM(G44:G47)</f>
        <v>0</v>
      </c>
      <c r="H48" s="211">
        <f t="shared" si="4"/>
        <v>0</v>
      </c>
      <c r="I48" s="212">
        <f t="shared" si="4"/>
        <v>0</v>
      </c>
      <c r="J48" s="212">
        <f t="shared" si="4"/>
        <v>0</v>
      </c>
      <c r="K48" s="212">
        <f t="shared" si="4"/>
        <v>0</v>
      </c>
      <c r="L48" s="212">
        <f t="shared" si="4"/>
        <v>0</v>
      </c>
      <c r="M48" s="212">
        <f t="shared" si="4"/>
        <v>0</v>
      </c>
      <c r="N48" s="213">
        <f t="shared" si="4"/>
        <v>0</v>
      </c>
      <c r="O48" s="212">
        <f t="shared" si="4"/>
        <v>0</v>
      </c>
      <c r="P48" s="212">
        <f t="shared" si="4"/>
        <v>0</v>
      </c>
      <c r="Q48" s="214">
        <f t="shared" si="4"/>
        <v>0</v>
      </c>
      <c r="R48" s="212">
        <f t="shared" si="4"/>
        <v>0</v>
      </c>
      <c r="S48" s="212">
        <f t="shared" si="4"/>
        <v>0</v>
      </c>
      <c r="T48" s="215">
        <f t="shared" si="4"/>
        <v>0</v>
      </c>
      <c r="U48" s="216">
        <f t="shared" si="4"/>
        <v>0</v>
      </c>
      <c r="V48" s="210">
        <f t="shared" si="4"/>
        <v>0</v>
      </c>
      <c r="W48" s="211">
        <f t="shared" si="4"/>
        <v>0</v>
      </c>
      <c r="X48" s="217">
        <f>+SUM(G48:W48)</f>
        <v>0</v>
      </c>
      <c r="Y48" s="183"/>
      <c r="AA48" s="148"/>
    </row>
    <row r="49" spans="2:27" ht="18.75" customHeight="1">
      <c r="B49" s="1422" t="s">
        <v>168</v>
      </c>
      <c r="C49" s="1418" t="s">
        <v>169</v>
      </c>
      <c r="D49" s="218" t="s">
        <v>170</v>
      </c>
      <c r="E49" s="218" t="s">
        <v>171</v>
      </c>
      <c r="F49" s="219">
        <v>0.375</v>
      </c>
      <c r="G49" s="149"/>
      <c r="H49" s="150"/>
      <c r="I49" s="151"/>
      <c r="J49" s="151"/>
      <c r="K49" s="151"/>
      <c r="L49" s="151"/>
      <c r="M49" s="151"/>
      <c r="N49" s="152"/>
      <c r="O49" s="151"/>
      <c r="P49" s="152"/>
      <c r="Q49" s="154"/>
      <c r="R49" s="151"/>
      <c r="S49" s="151"/>
      <c r="T49" s="155"/>
      <c r="U49" s="156"/>
      <c r="V49" s="149"/>
      <c r="W49" s="153"/>
      <c r="X49" s="157">
        <f t="shared" si="0"/>
        <v>0</v>
      </c>
      <c r="AA49" s="148"/>
    </row>
    <row r="50" spans="2:27" ht="18.75" customHeight="1">
      <c r="B50" s="1423"/>
      <c r="C50" s="1406"/>
      <c r="D50" s="220" t="s">
        <v>170</v>
      </c>
      <c r="E50" s="220" t="s">
        <v>172</v>
      </c>
      <c r="F50" s="221">
        <v>0.375</v>
      </c>
      <c r="G50" s="149"/>
      <c r="H50" s="150"/>
      <c r="I50" s="151"/>
      <c r="J50" s="151"/>
      <c r="K50" s="151"/>
      <c r="L50" s="151"/>
      <c r="M50" s="151"/>
      <c r="N50" s="152"/>
      <c r="O50" s="151"/>
      <c r="P50" s="152"/>
      <c r="Q50" s="154"/>
      <c r="R50" s="151"/>
      <c r="S50" s="151"/>
      <c r="T50" s="155"/>
      <c r="U50" s="156"/>
      <c r="V50" s="149"/>
      <c r="W50" s="153"/>
      <c r="X50" s="157">
        <f t="shared" si="0"/>
        <v>0</v>
      </c>
      <c r="AA50" s="148"/>
    </row>
    <row r="51" spans="2:27" ht="18.75" customHeight="1">
      <c r="B51" s="1423"/>
      <c r="C51" s="1406"/>
      <c r="D51" s="220" t="s">
        <v>170</v>
      </c>
      <c r="E51" s="220" t="s">
        <v>173</v>
      </c>
      <c r="F51" s="221">
        <v>0.25</v>
      </c>
      <c r="G51" s="149"/>
      <c r="H51" s="150"/>
      <c r="I51" s="151"/>
      <c r="J51" s="151"/>
      <c r="K51" s="151"/>
      <c r="L51" s="151"/>
      <c r="M51" s="151"/>
      <c r="N51" s="152"/>
      <c r="O51" s="151"/>
      <c r="P51" s="152"/>
      <c r="Q51" s="154"/>
      <c r="R51" s="151"/>
      <c r="S51" s="151"/>
      <c r="T51" s="155"/>
      <c r="U51" s="156"/>
      <c r="V51" s="149"/>
      <c r="W51" s="153"/>
      <c r="X51" s="157">
        <f t="shared" si="0"/>
        <v>0</v>
      </c>
      <c r="AA51" s="148"/>
    </row>
    <row r="52" spans="2:27" ht="18.75" customHeight="1">
      <c r="B52" s="1423"/>
      <c r="C52" s="1406"/>
      <c r="D52" s="220" t="s">
        <v>174</v>
      </c>
      <c r="E52" s="218" t="s">
        <v>171</v>
      </c>
      <c r="F52" s="219">
        <v>0.375</v>
      </c>
      <c r="G52" s="149"/>
      <c r="H52" s="150"/>
      <c r="I52" s="151"/>
      <c r="J52" s="151"/>
      <c r="K52" s="151"/>
      <c r="L52" s="151"/>
      <c r="M52" s="151"/>
      <c r="N52" s="152"/>
      <c r="O52" s="151"/>
      <c r="P52" s="152"/>
      <c r="Q52" s="154"/>
      <c r="R52" s="151"/>
      <c r="S52" s="151"/>
      <c r="T52" s="155"/>
      <c r="U52" s="156"/>
      <c r="V52" s="149"/>
      <c r="W52" s="153"/>
      <c r="X52" s="157">
        <f t="shared" si="0"/>
        <v>0</v>
      </c>
      <c r="AA52" s="148"/>
    </row>
    <row r="53" spans="2:27" ht="18.75" customHeight="1">
      <c r="B53" s="1423"/>
      <c r="C53" s="1406"/>
      <c r="D53" s="220" t="s">
        <v>174</v>
      </c>
      <c r="E53" s="220" t="s">
        <v>172</v>
      </c>
      <c r="F53" s="221">
        <v>0.375</v>
      </c>
      <c r="G53" s="149"/>
      <c r="H53" s="150"/>
      <c r="I53" s="151"/>
      <c r="J53" s="151"/>
      <c r="K53" s="151"/>
      <c r="L53" s="151"/>
      <c r="M53" s="151"/>
      <c r="N53" s="152"/>
      <c r="O53" s="151"/>
      <c r="P53" s="152"/>
      <c r="Q53" s="154"/>
      <c r="R53" s="151"/>
      <c r="S53" s="151"/>
      <c r="T53" s="155"/>
      <c r="U53" s="156"/>
      <c r="V53" s="149"/>
      <c r="W53" s="153"/>
      <c r="X53" s="157">
        <f t="shared" si="0"/>
        <v>0</v>
      </c>
      <c r="AA53" s="148"/>
    </row>
    <row r="54" spans="2:27" ht="18.75" customHeight="1">
      <c r="B54" s="1423"/>
      <c r="C54" s="1407"/>
      <c r="D54" s="220" t="s">
        <v>174</v>
      </c>
      <c r="E54" s="220" t="s">
        <v>173</v>
      </c>
      <c r="F54" s="221">
        <v>0.25</v>
      </c>
      <c r="G54" s="149"/>
      <c r="H54" s="150"/>
      <c r="I54" s="151"/>
      <c r="J54" s="151"/>
      <c r="K54" s="151"/>
      <c r="L54" s="151"/>
      <c r="M54" s="151"/>
      <c r="N54" s="152"/>
      <c r="O54" s="151"/>
      <c r="P54" s="152"/>
      <c r="Q54" s="154"/>
      <c r="R54" s="151"/>
      <c r="S54" s="151"/>
      <c r="T54" s="155"/>
      <c r="U54" s="156"/>
      <c r="V54" s="149"/>
      <c r="W54" s="153"/>
      <c r="X54" s="157">
        <f t="shared" si="0"/>
        <v>0</v>
      </c>
      <c r="AA54" s="148"/>
    </row>
    <row r="55" spans="2:27" ht="18.75" customHeight="1">
      <c r="B55" s="1423"/>
      <c r="C55" s="1424" t="s">
        <v>175</v>
      </c>
      <c r="D55" s="158" t="s">
        <v>176</v>
      </c>
      <c r="E55" s="158" t="s">
        <v>171</v>
      </c>
      <c r="F55" s="221">
        <v>1</v>
      </c>
      <c r="G55" s="149"/>
      <c r="H55" s="150"/>
      <c r="I55" s="151"/>
      <c r="J55" s="151"/>
      <c r="K55" s="151"/>
      <c r="L55" s="151"/>
      <c r="M55" s="151"/>
      <c r="N55" s="152"/>
      <c r="O55" s="151"/>
      <c r="P55" s="153"/>
      <c r="Q55" s="154"/>
      <c r="R55" s="151"/>
      <c r="S55" s="151"/>
      <c r="T55" s="155"/>
      <c r="U55" s="156"/>
      <c r="V55" s="149"/>
      <c r="W55" s="153"/>
      <c r="X55" s="157">
        <f t="shared" si="0"/>
        <v>0</v>
      </c>
      <c r="AA55" s="148"/>
    </row>
    <row r="56" spans="2:27" ht="18.75" customHeight="1">
      <c r="B56" s="1423"/>
      <c r="C56" s="1403"/>
      <c r="D56" s="158" t="s">
        <v>175</v>
      </c>
      <c r="E56" s="158" t="s">
        <v>171</v>
      </c>
      <c r="F56" s="221">
        <v>1</v>
      </c>
      <c r="G56" s="149"/>
      <c r="H56" s="150"/>
      <c r="I56" s="151"/>
      <c r="J56" s="151"/>
      <c r="K56" s="151"/>
      <c r="L56" s="151"/>
      <c r="M56" s="151"/>
      <c r="N56" s="152"/>
      <c r="O56" s="151"/>
      <c r="P56" s="153"/>
      <c r="Q56" s="154"/>
      <c r="R56" s="151"/>
      <c r="S56" s="151"/>
      <c r="T56" s="155"/>
      <c r="U56" s="156"/>
      <c r="V56" s="149"/>
      <c r="W56" s="153"/>
      <c r="X56" s="157">
        <f t="shared" si="0"/>
        <v>0</v>
      </c>
      <c r="AA56" s="148"/>
    </row>
    <row r="57" spans="2:27" ht="18.75" customHeight="1">
      <c r="B57" s="1423"/>
      <c r="C57" s="1404"/>
      <c r="D57" s="158" t="s">
        <v>177</v>
      </c>
      <c r="E57" s="158" t="s">
        <v>171</v>
      </c>
      <c r="F57" s="221">
        <v>1</v>
      </c>
      <c r="G57" s="149"/>
      <c r="H57" s="150"/>
      <c r="I57" s="151"/>
      <c r="J57" s="151"/>
      <c r="K57" s="151"/>
      <c r="L57" s="151"/>
      <c r="M57" s="151"/>
      <c r="N57" s="152"/>
      <c r="O57" s="151"/>
      <c r="P57" s="153"/>
      <c r="Q57" s="154"/>
      <c r="R57" s="151"/>
      <c r="S57" s="151"/>
      <c r="T57" s="155"/>
      <c r="U57" s="156"/>
      <c r="V57" s="149"/>
      <c r="W57" s="153"/>
      <c r="X57" s="157">
        <f t="shared" si="0"/>
        <v>0</v>
      </c>
      <c r="AA57" s="148"/>
    </row>
    <row r="58" spans="2:27" ht="21" customHeight="1">
      <c r="B58" s="1423"/>
      <c r="C58" s="158" t="s">
        <v>178</v>
      </c>
      <c r="D58" s="222" t="s">
        <v>179</v>
      </c>
      <c r="E58" s="222" t="s">
        <v>171</v>
      </c>
      <c r="F58" s="221">
        <v>1</v>
      </c>
      <c r="G58" s="149"/>
      <c r="H58" s="150"/>
      <c r="I58" s="151"/>
      <c r="J58" s="151"/>
      <c r="K58" s="151"/>
      <c r="L58" s="151"/>
      <c r="M58" s="151"/>
      <c r="N58" s="152"/>
      <c r="O58" s="151"/>
      <c r="P58" s="153"/>
      <c r="Q58" s="154"/>
      <c r="R58" s="151"/>
      <c r="S58" s="151"/>
      <c r="T58" s="155"/>
      <c r="U58" s="156"/>
      <c r="V58" s="149"/>
      <c r="W58" s="153"/>
      <c r="X58" s="157">
        <f t="shared" si="0"/>
        <v>0</v>
      </c>
      <c r="AA58" s="148"/>
    </row>
    <row r="59" spans="2:27" ht="18.75" customHeight="1">
      <c r="B59" s="1423"/>
      <c r="C59" s="1424" t="s">
        <v>180</v>
      </c>
      <c r="D59" s="223" t="s">
        <v>180</v>
      </c>
      <c r="E59" s="158" t="s">
        <v>171</v>
      </c>
      <c r="F59" s="159">
        <v>0.3</v>
      </c>
      <c r="G59" s="149"/>
      <c r="H59" s="150"/>
      <c r="I59" s="151"/>
      <c r="J59" s="151"/>
      <c r="K59" s="151"/>
      <c r="L59" s="151"/>
      <c r="M59" s="151"/>
      <c r="N59" s="152"/>
      <c r="O59" s="151"/>
      <c r="P59" s="153"/>
      <c r="Q59" s="154"/>
      <c r="R59" s="151"/>
      <c r="S59" s="151"/>
      <c r="T59" s="155"/>
      <c r="U59" s="156"/>
      <c r="V59" s="149"/>
      <c r="W59" s="153"/>
      <c r="X59" s="157">
        <f t="shared" si="0"/>
        <v>0</v>
      </c>
      <c r="AA59" s="148"/>
    </row>
    <row r="60" spans="2:27" ht="18.75" customHeight="1">
      <c r="B60" s="1423"/>
      <c r="C60" s="1403"/>
      <c r="D60" s="158" t="s">
        <v>180</v>
      </c>
      <c r="E60" s="224" t="s">
        <v>181</v>
      </c>
      <c r="F60" s="159">
        <v>0.3</v>
      </c>
      <c r="G60" s="149"/>
      <c r="H60" s="150"/>
      <c r="I60" s="151"/>
      <c r="J60" s="151"/>
      <c r="K60" s="151"/>
      <c r="L60" s="151"/>
      <c r="M60" s="151"/>
      <c r="N60" s="152"/>
      <c r="O60" s="151"/>
      <c r="P60" s="153"/>
      <c r="Q60" s="154"/>
      <c r="R60" s="151"/>
      <c r="S60" s="151"/>
      <c r="T60" s="155"/>
      <c r="U60" s="156"/>
      <c r="V60" s="149"/>
      <c r="W60" s="153"/>
      <c r="X60" s="225">
        <f>+SUM(G60:W60)</f>
        <v>0</v>
      </c>
      <c r="AA60" s="148"/>
    </row>
    <row r="61" spans="2:27" ht="18.75" customHeight="1">
      <c r="B61" s="1423"/>
      <c r="C61" s="1403"/>
      <c r="D61" s="158" t="s">
        <v>180</v>
      </c>
      <c r="E61" s="158" t="s">
        <v>122</v>
      </c>
      <c r="F61" s="159">
        <v>0.2</v>
      </c>
      <c r="G61" s="149"/>
      <c r="H61" s="150"/>
      <c r="I61" s="151"/>
      <c r="J61" s="151"/>
      <c r="K61" s="151"/>
      <c r="L61" s="151"/>
      <c r="M61" s="151"/>
      <c r="N61" s="152"/>
      <c r="O61" s="151"/>
      <c r="P61" s="153"/>
      <c r="Q61" s="154"/>
      <c r="R61" s="151"/>
      <c r="S61" s="151"/>
      <c r="T61" s="155"/>
      <c r="U61" s="156"/>
      <c r="V61" s="149"/>
      <c r="W61" s="153"/>
      <c r="X61" s="157">
        <f t="shared" si="0"/>
        <v>0</v>
      </c>
      <c r="AA61" s="148"/>
    </row>
    <row r="62" spans="2:27" ht="18.75" customHeight="1">
      <c r="B62" s="1423"/>
      <c r="C62" s="1404"/>
      <c r="D62" s="158" t="s">
        <v>180</v>
      </c>
      <c r="E62" s="158" t="s">
        <v>182</v>
      </c>
      <c r="F62" s="159">
        <v>0.2</v>
      </c>
      <c r="G62" s="149"/>
      <c r="H62" s="150"/>
      <c r="I62" s="151"/>
      <c r="J62" s="151"/>
      <c r="K62" s="151"/>
      <c r="L62" s="151"/>
      <c r="M62" s="151"/>
      <c r="N62" s="152"/>
      <c r="O62" s="151"/>
      <c r="P62" s="153"/>
      <c r="Q62" s="154"/>
      <c r="R62" s="151"/>
      <c r="S62" s="151"/>
      <c r="T62" s="155"/>
      <c r="U62" s="156"/>
      <c r="V62" s="149"/>
      <c r="W62" s="153"/>
      <c r="X62" s="157">
        <f t="shared" si="0"/>
        <v>0</v>
      </c>
      <c r="AA62" s="148"/>
    </row>
    <row r="63" spans="2:27" ht="18.75" customHeight="1">
      <c r="B63" s="1423"/>
      <c r="C63" s="226" t="s">
        <v>183</v>
      </c>
      <c r="D63" s="227" t="s">
        <v>183</v>
      </c>
      <c r="E63" s="228" t="s">
        <v>171</v>
      </c>
      <c r="F63" s="229">
        <v>1</v>
      </c>
      <c r="G63" s="149"/>
      <c r="H63" s="150"/>
      <c r="I63" s="151"/>
      <c r="J63" s="151"/>
      <c r="K63" s="151"/>
      <c r="L63" s="151"/>
      <c r="M63" s="151"/>
      <c r="N63" s="152"/>
      <c r="O63" s="151"/>
      <c r="P63" s="153"/>
      <c r="Q63" s="154"/>
      <c r="R63" s="151"/>
      <c r="S63" s="151"/>
      <c r="T63" s="155"/>
      <c r="U63" s="156"/>
      <c r="V63" s="149"/>
      <c r="W63" s="153"/>
      <c r="X63" s="157">
        <f>+SUM(G63:W63)</f>
        <v>0</v>
      </c>
      <c r="AA63" s="148"/>
    </row>
    <row r="64" spans="2:27" ht="18.75" customHeight="1" thickBot="1">
      <c r="B64" s="230"/>
      <c r="C64" s="173" t="s">
        <v>184</v>
      </c>
      <c r="D64" s="173"/>
      <c r="E64" s="173"/>
      <c r="F64" s="174"/>
      <c r="G64" s="231">
        <f t="shared" ref="G64:W64" si="5">+SUM(G49:G63)</f>
        <v>0</v>
      </c>
      <c r="H64" s="232">
        <f t="shared" si="5"/>
        <v>0</v>
      </c>
      <c r="I64" s="233">
        <f>+SUM(I49:I63)</f>
        <v>0</v>
      </c>
      <c r="J64" s="233">
        <f t="shared" si="5"/>
        <v>0</v>
      </c>
      <c r="K64" s="233">
        <f t="shared" si="5"/>
        <v>0</v>
      </c>
      <c r="L64" s="233">
        <f t="shared" si="5"/>
        <v>0</v>
      </c>
      <c r="M64" s="233">
        <f t="shared" si="5"/>
        <v>0</v>
      </c>
      <c r="N64" s="234">
        <f t="shared" si="5"/>
        <v>0</v>
      </c>
      <c r="O64" s="233">
        <f t="shared" si="5"/>
        <v>0</v>
      </c>
      <c r="P64" s="233">
        <f t="shared" si="5"/>
        <v>0</v>
      </c>
      <c r="Q64" s="235">
        <f t="shared" si="5"/>
        <v>0</v>
      </c>
      <c r="R64" s="233">
        <f t="shared" si="5"/>
        <v>0</v>
      </c>
      <c r="S64" s="233">
        <f>+SUM(S49:S63)</f>
        <v>0</v>
      </c>
      <c r="T64" s="236">
        <f t="shared" si="5"/>
        <v>0</v>
      </c>
      <c r="U64" s="237">
        <f t="shared" si="5"/>
        <v>0</v>
      </c>
      <c r="V64" s="231">
        <f t="shared" si="5"/>
        <v>0</v>
      </c>
      <c r="W64" s="232">
        <f t="shared" si="5"/>
        <v>0</v>
      </c>
      <c r="X64" s="238">
        <f t="shared" si="0"/>
        <v>0</v>
      </c>
      <c r="AA64" s="148"/>
    </row>
    <row r="65" spans="2:36" ht="18.75" customHeight="1">
      <c r="B65" s="1400" t="s">
        <v>69</v>
      </c>
      <c r="C65" s="1402" t="s">
        <v>185</v>
      </c>
      <c r="D65" s="158" t="s">
        <v>186</v>
      </c>
      <c r="E65" s="239" t="s">
        <v>187</v>
      </c>
      <c r="F65" s="240">
        <v>1</v>
      </c>
      <c r="G65" s="241"/>
      <c r="H65" s="242"/>
      <c r="I65" s="242"/>
      <c r="J65" s="242"/>
      <c r="K65" s="242"/>
      <c r="L65" s="242"/>
      <c r="M65" s="243"/>
      <c r="N65" s="244"/>
      <c r="O65" s="245"/>
      <c r="P65" s="245"/>
      <c r="Q65" s="246"/>
      <c r="R65" s="247"/>
      <c r="S65" s="247"/>
      <c r="T65" s="248"/>
      <c r="U65" s="244"/>
      <c r="V65" s="241"/>
      <c r="W65" s="249"/>
      <c r="X65" s="250">
        <f t="shared" si="0"/>
        <v>0</v>
      </c>
      <c r="AA65" s="148"/>
    </row>
    <row r="66" spans="2:36" ht="18.75" customHeight="1">
      <c r="B66" s="1401"/>
      <c r="C66" s="1404"/>
      <c r="D66" s="251" t="s">
        <v>188</v>
      </c>
      <c r="E66" s="228" t="s">
        <v>187</v>
      </c>
      <c r="F66" s="229">
        <v>1</v>
      </c>
      <c r="G66" s="252"/>
      <c r="H66" s="253"/>
      <c r="I66" s="253"/>
      <c r="J66" s="253"/>
      <c r="K66" s="253"/>
      <c r="L66" s="253"/>
      <c r="M66" s="254"/>
      <c r="N66" s="255"/>
      <c r="O66" s="256"/>
      <c r="P66" s="256"/>
      <c r="Q66" s="257"/>
      <c r="R66" s="258"/>
      <c r="S66" s="258"/>
      <c r="T66" s="259"/>
      <c r="U66" s="255"/>
      <c r="V66" s="252"/>
      <c r="W66" s="260"/>
      <c r="X66" s="261">
        <f t="shared" ref="X66" si="6">+SUM(G66:W66)</f>
        <v>0</v>
      </c>
      <c r="AA66" s="148"/>
    </row>
    <row r="67" spans="2:36" ht="18.75" customHeight="1" thickBot="1">
      <c r="B67" s="262"/>
      <c r="C67" s="173" t="s">
        <v>189</v>
      </c>
      <c r="D67" s="173"/>
      <c r="E67" s="173"/>
      <c r="F67" s="174"/>
      <c r="G67" s="263">
        <f t="shared" ref="G67:W67" si="7">+SUM(G65:G66)</f>
        <v>0</v>
      </c>
      <c r="H67" s="264">
        <f t="shared" si="7"/>
        <v>0</v>
      </c>
      <c r="I67" s="265">
        <f t="shared" si="7"/>
        <v>0</v>
      </c>
      <c r="J67" s="265">
        <f t="shared" si="7"/>
        <v>0</v>
      </c>
      <c r="K67" s="265">
        <f t="shared" si="7"/>
        <v>0</v>
      </c>
      <c r="L67" s="265">
        <f t="shared" si="7"/>
        <v>0</v>
      </c>
      <c r="M67" s="265">
        <f t="shared" si="7"/>
        <v>0</v>
      </c>
      <c r="N67" s="266">
        <f t="shared" si="7"/>
        <v>0</v>
      </c>
      <c r="O67" s="265">
        <f t="shared" si="7"/>
        <v>0</v>
      </c>
      <c r="P67" s="265">
        <f t="shared" si="7"/>
        <v>0</v>
      </c>
      <c r="Q67" s="267">
        <f t="shared" si="7"/>
        <v>0</v>
      </c>
      <c r="R67" s="265">
        <f t="shared" si="7"/>
        <v>0</v>
      </c>
      <c r="S67" s="265">
        <f t="shared" si="7"/>
        <v>0</v>
      </c>
      <c r="T67" s="268">
        <f t="shared" si="7"/>
        <v>0</v>
      </c>
      <c r="U67" s="269">
        <f t="shared" si="7"/>
        <v>0</v>
      </c>
      <c r="V67" s="263">
        <f t="shared" si="7"/>
        <v>0</v>
      </c>
      <c r="W67" s="264">
        <f t="shared" si="7"/>
        <v>0</v>
      </c>
      <c r="X67" s="270">
        <f t="shared" si="0"/>
        <v>0</v>
      </c>
      <c r="AA67" s="148"/>
    </row>
    <row r="68" spans="2:36" ht="18.75" customHeight="1">
      <c r="B68" s="1413" t="s">
        <v>190</v>
      </c>
      <c r="C68" s="1402" t="s">
        <v>191</v>
      </c>
      <c r="D68" s="271" t="s">
        <v>192</v>
      </c>
      <c r="E68" s="222" t="s">
        <v>190</v>
      </c>
      <c r="F68" s="221">
        <v>1</v>
      </c>
      <c r="G68" s="149"/>
      <c r="H68" s="150"/>
      <c r="I68" s="151"/>
      <c r="J68" s="151"/>
      <c r="K68" s="151"/>
      <c r="L68" s="151"/>
      <c r="M68" s="151"/>
      <c r="N68" s="152"/>
      <c r="O68" s="151"/>
      <c r="P68" s="153"/>
      <c r="Q68" s="154"/>
      <c r="R68" s="151"/>
      <c r="S68" s="151"/>
      <c r="T68" s="155"/>
      <c r="U68" s="156"/>
      <c r="V68" s="149"/>
      <c r="W68" s="143"/>
      <c r="X68" s="147">
        <f t="shared" si="0"/>
        <v>0</v>
      </c>
      <c r="Z68" s="107"/>
      <c r="AA68" s="107"/>
      <c r="AB68" s="107"/>
      <c r="AC68" s="107"/>
      <c r="AD68" s="107"/>
      <c r="AE68" s="107"/>
      <c r="AF68" s="107"/>
      <c r="AG68" s="107"/>
      <c r="AH68" s="107"/>
      <c r="AI68" s="107"/>
      <c r="AJ68" s="107"/>
    </row>
    <row r="69" spans="2:36" ht="18.75" customHeight="1">
      <c r="B69" s="1401"/>
      <c r="C69" s="1403"/>
      <c r="D69" s="108" t="s">
        <v>193</v>
      </c>
      <c r="E69" s="222" t="s">
        <v>190</v>
      </c>
      <c r="F69" s="221">
        <v>1</v>
      </c>
      <c r="G69" s="149"/>
      <c r="H69" s="150"/>
      <c r="I69" s="151"/>
      <c r="J69" s="151"/>
      <c r="K69" s="151"/>
      <c r="L69" s="151"/>
      <c r="M69" s="151"/>
      <c r="N69" s="152"/>
      <c r="O69" s="151"/>
      <c r="P69" s="153"/>
      <c r="Q69" s="154"/>
      <c r="R69" s="151"/>
      <c r="S69" s="151"/>
      <c r="T69" s="155"/>
      <c r="U69" s="156"/>
      <c r="V69" s="149"/>
      <c r="W69" s="153"/>
      <c r="X69" s="157">
        <f t="shared" si="0"/>
        <v>0</v>
      </c>
      <c r="Z69" s="107"/>
      <c r="AA69" s="107"/>
      <c r="AB69" s="107"/>
      <c r="AC69" s="107"/>
      <c r="AD69" s="107"/>
      <c r="AE69" s="107"/>
      <c r="AF69" s="107"/>
      <c r="AG69" s="107"/>
      <c r="AH69" s="107"/>
      <c r="AI69" s="107"/>
      <c r="AJ69" s="107"/>
    </row>
    <row r="70" spans="2:36" ht="18.75" customHeight="1">
      <c r="B70" s="1401"/>
      <c r="C70" s="1403"/>
      <c r="D70" s="222" t="s">
        <v>194</v>
      </c>
      <c r="E70" s="222" t="s">
        <v>190</v>
      </c>
      <c r="F70" s="221">
        <v>1</v>
      </c>
      <c r="G70" s="149"/>
      <c r="H70" s="150"/>
      <c r="I70" s="151"/>
      <c r="J70" s="151"/>
      <c r="K70" s="151"/>
      <c r="L70" s="151"/>
      <c r="M70" s="151"/>
      <c r="N70" s="152"/>
      <c r="O70" s="151"/>
      <c r="P70" s="153"/>
      <c r="Q70" s="154"/>
      <c r="R70" s="151"/>
      <c r="S70" s="151"/>
      <c r="T70" s="155"/>
      <c r="U70" s="156"/>
      <c r="V70" s="149"/>
      <c r="W70" s="153"/>
      <c r="X70" s="157">
        <f t="shared" si="0"/>
        <v>0</v>
      </c>
      <c r="Z70" s="107"/>
      <c r="AA70" s="107"/>
      <c r="AB70" s="107"/>
      <c r="AC70" s="107"/>
      <c r="AD70" s="107"/>
      <c r="AE70" s="107"/>
      <c r="AF70" s="107"/>
      <c r="AG70" s="107"/>
      <c r="AH70" s="107"/>
      <c r="AI70" s="107"/>
      <c r="AJ70" s="107"/>
    </row>
    <row r="71" spans="2:36" ht="18.75" customHeight="1">
      <c r="B71" s="1414"/>
      <c r="C71" s="1404"/>
      <c r="D71" s="222" t="s">
        <v>195</v>
      </c>
      <c r="E71" s="222" t="s">
        <v>190</v>
      </c>
      <c r="F71" s="221">
        <v>1</v>
      </c>
      <c r="G71" s="149"/>
      <c r="H71" s="150"/>
      <c r="I71" s="151"/>
      <c r="J71" s="151"/>
      <c r="K71" s="151"/>
      <c r="L71" s="151"/>
      <c r="M71" s="151"/>
      <c r="N71" s="152"/>
      <c r="O71" s="151"/>
      <c r="P71" s="153"/>
      <c r="Q71" s="154"/>
      <c r="R71" s="151"/>
      <c r="S71" s="151"/>
      <c r="T71" s="155"/>
      <c r="U71" s="156"/>
      <c r="V71" s="149"/>
      <c r="W71" s="153"/>
      <c r="X71" s="157">
        <f t="shared" si="0"/>
        <v>0</v>
      </c>
      <c r="Z71" s="107"/>
      <c r="AA71" s="107"/>
      <c r="AB71" s="107"/>
      <c r="AC71" s="107"/>
      <c r="AD71" s="107"/>
      <c r="AE71" s="107"/>
      <c r="AF71" s="107"/>
      <c r="AG71" s="107"/>
      <c r="AH71" s="107"/>
      <c r="AI71" s="107"/>
      <c r="AJ71" s="107"/>
    </row>
    <row r="72" spans="2:36" ht="18.75" customHeight="1" thickBot="1">
      <c r="B72" s="172"/>
      <c r="C72" s="272" t="s">
        <v>196</v>
      </c>
      <c r="D72" s="272"/>
      <c r="E72" s="272"/>
      <c r="F72" s="174"/>
      <c r="G72" s="273">
        <f t="shared" ref="G72:W72" si="8">+SUM(G68:G71)</f>
        <v>0</v>
      </c>
      <c r="H72" s="274">
        <f t="shared" si="8"/>
        <v>0</v>
      </c>
      <c r="I72" s="275">
        <f t="shared" si="8"/>
        <v>0</v>
      </c>
      <c r="J72" s="275">
        <f t="shared" si="8"/>
        <v>0</v>
      </c>
      <c r="K72" s="275">
        <f t="shared" si="8"/>
        <v>0</v>
      </c>
      <c r="L72" s="275">
        <f t="shared" si="8"/>
        <v>0</v>
      </c>
      <c r="M72" s="275">
        <f t="shared" si="8"/>
        <v>0</v>
      </c>
      <c r="N72" s="276">
        <f t="shared" si="8"/>
        <v>0</v>
      </c>
      <c r="O72" s="275">
        <f t="shared" si="8"/>
        <v>0</v>
      </c>
      <c r="P72" s="275">
        <f t="shared" si="8"/>
        <v>0</v>
      </c>
      <c r="Q72" s="277">
        <f t="shared" si="8"/>
        <v>0</v>
      </c>
      <c r="R72" s="275">
        <f t="shared" si="8"/>
        <v>0</v>
      </c>
      <c r="S72" s="275">
        <f t="shared" si="8"/>
        <v>0</v>
      </c>
      <c r="T72" s="278">
        <f t="shared" si="8"/>
        <v>0</v>
      </c>
      <c r="U72" s="279">
        <f t="shared" si="8"/>
        <v>0</v>
      </c>
      <c r="V72" s="273">
        <f t="shared" si="8"/>
        <v>0</v>
      </c>
      <c r="W72" s="274">
        <f t="shared" si="8"/>
        <v>0</v>
      </c>
      <c r="X72" s="280">
        <f t="shared" si="0"/>
        <v>0</v>
      </c>
      <c r="Z72" s="107"/>
      <c r="AA72" s="107"/>
      <c r="AB72" s="107"/>
      <c r="AC72" s="107"/>
      <c r="AD72" s="107"/>
      <c r="AE72" s="107"/>
      <c r="AF72" s="107"/>
      <c r="AG72" s="107"/>
      <c r="AH72" s="107"/>
      <c r="AI72" s="107"/>
      <c r="AJ72" s="107"/>
    </row>
    <row r="73" spans="2:36" ht="18.75" customHeight="1">
      <c r="B73" s="1415" t="s">
        <v>197</v>
      </c>
      <c r="C73" s="1418" t="s">
        <v>198</v>
      </c>
      <c r="D73" s="218" t="s">
        <v>199</v>
      </c>
      <c r="E73" s="161" t="s">
        <v>182</v>
      </c>
      <c r="F73" s="219">
        <v>0.35</v>
      </c>
      <c r="G73" s="149"/>
      <c r="H73" s="150"/>
      <c r="I73" s="151"/>
      <c r="J73" s="151"/>
      <c r="K73" s="151"/>
      <c r="L73" s="151"/>
      <c r="M73" s="151"/>
      <c r="N73" s="152"/>
      <c r="O73" s="151"/>
      <c r="P73" s="152"/>
      <c r="Q73" s="154"/>
      <c r="R73" s="151"/>
      <c r="S73" s="151"/>
      <c r="T73" s="155"/>
      <c r="U73" s="156"/>
      <c r="V73" s="149"/>
      <c r="W73" s="143"/>
      <c r="X73" s="147">
        <f t="shared" si="0"/>
        <v>0</v>
      </c>
      <c r="AA73" s="148"/>
    </row>
    <row r="74" spans="2:36" ht="18.75" customHeight="1">
      <c r="B74" s="1416"/>
      <c r="C74" s="1406"/>
      <c r="D74" s="220" t="s">
        <v>199</v>
      </c>
      <c r="E74" s="158" t="s">
        <v>135</v>
      </c>
      <c r="F74" s="159">
        <v>0.5</v>
      </c>
      <c r="G74" s="149"/>
      <c r="H74" s="150"/>
      <c r="I74" s="151"/>
      <c r="J74" s="151"/>
      <c r="K74" s="151"/>
      <c r="L74" s="151"/>
      <c r="M74" s="151"/>
      <c r="N74" s="152"/>
      <c r="O74" s="151"/>
      <c r="P74" s="152"/>
      <c r="Q74" s="154"/>
      <c r="R74" s="151"/>
      <c r="S74" s="151"/>
      <c r="T74" s="155"/>
      <c r="U74" s="156"/>
      <c r="V74" s="149"/>
      <c r="W74" s="153"/>
      <c r="X74" s="157">
        <f t="shared" si="0"/>
        <v>0</v>
      </c>
      <c r="AA74" s="148"/>
    </row>
    <row r="75" spans="2:36" ht="18.75" customHeight="1">
      <c r="B75" s="1416"/>
      <c r="C75" s="1407"/>
      <c r="D75" s="220" t="s">
        <v>199</v>
      </c>
      <c r="E75" s="158" t="s">
        <v>200</v>
      </c>
      <c r="F75" s="159">
        <v>0.15</v>
      </c>
      <c r="G75" s="149"/>
      <c r="H75" s="150"/>
      <c r="I75" s="151"/>
      <c r="J75" s="151"/>
      <c r="K75" s="151"/>
      <c r="L75" s="151"/>
      <c r="M75" s="151"/>
      <c r="N75" s="152"/>
      <c r="O75" s="151"/>
      <c r="P75" s="152"/>
      <c r="Q75" s="154"/>
      <c r="R75" s="151"/>
      <c r="S75" s="151"/>
      <c r="T75" s="155"/>
      <c r="U75" s="156"/>
      <c r="V75" s="149"/>
      <c r="W75" s="153"/>
      <c r="X75" s="157">
        <f t="shared" si="0"/>
        <v>0</v>
      </c>
      <c r="AA75" s="148"/>
    </row>
    <row r="76" spans="2:36" ht="18.75" customHeight="1">
      <c r="B76" s="1416"/>
      <c r="C76" s="1405" t="s">
        <v>201</v>
      </c>
      <c r="D76" s="158" t="s">
        <v>201</v>
      </c>
      <c r="E76" s="281" t="s">
        <v>182</v>
      </c>
      <c r="F76" s="221">
        <v>0.35</v>
      </c>
      <c r="G76" s="149"/>
      <c r="H76" s="150"/>
      <c r="I76" s="151"/>
      <c r="J76" s="151"/>
      <c r="K76" s="151"/>
      <c r="L76" s="151"/>
      <c r="M76" s="151"/>
      <c r="N76" s="152"/>
      <c r="O76" s="151"/>
      <c r="P76" s="152"/>
      <c r="Q76" s="154"/>
      <c r="R76" s="151"/>
      <c r="S76" s="151"/>
      <c r="T76" s="155"/>
      <c r="U76" s="156"/>
      <c r="V76" s="149"/>
      <c r="W76" s="143"/>
      <c r="X76" s="157">
        <f t="shared" si="0"/>
        <v>0</v>
      </c>
      <c r="AA76" s="148"/>
    </row>
    <row r="77" spans="2:36" ht="18.75" customHeight="1">
      <c r="B77" s="1416"/>
      <c r="C77" s="1406"/>
      <c r="D77" s="282" t="s">
        <v>201</v>
      </c>
      <c r="E77" s="281" t="s">
        <v>135</v>
      </c>
      <c r="F77" s="219">
        <v>0.5</v>
      </c>
      <c r="G77" s="149"/>
      <c r="H77" s="150"/>
      <c r="I77" s="151"/>
      <c r="J77" s="151"/>
      <c r="K77" s="151"/>
      <c r="L77" s="151"/>
      <c r="M77" s="151"/>
      <c r="N77" s="152"/>
      <c r="O77" s="151"/>
      <c r="P77" s="152"/>
      <c r="Q77" s="154"/>
      <c r="R77" s="151"/>
      <c r="S77" s="151"/>
      <c r="T77" s="155"/>
      <c r="U77" s="156"/>
      <c r="V77" s="149"/>
      <c r="W77" s="153"/>
      <c r="X77" s="157">
        <f t="shared" si="0"/>
        <v>0</v>
      </c>
      <c r="AA77" s="148"/>
    </row>
    <row r="78" spans="2:36" ht="18.75" customHeight="1">
      <c r="B78" s="1416"/>
      <c r="C78" s="1407"/>
      <c r="D78" s="220" t="s">
        <v>201</v>
      </c>
      <c r="E78" s="137" t="s">
        <v>200</v>
      </c>
      <c r="F78" s="221">
        <v>0.15</v>
      </c>
      <c r="G78" s="149"/>
      <c r="H78" s="150"/>
      <c r="I78" s="151"/>
      <c r="J78" s="151"/>
      <c r="K78" s="151"/>
      <c r="L78" s="151"/>
      <c r="M78" s="283"/>
      <c r="N78" s="152"/>
      <c r="O78" s="151"/>
      <c r="P78" s="152"/>
      <c r="Q78" s="149"/>
      <c r="R78" s="149"/>
      <c r="S78" s="149"/>
      <c r="T78" s="149"/>
      <c r="U78" s="149"/>
      <c r="V78" s="149"/>
      <c r="W78" s="149"/>
      <c r="X78" s="157">
        <f t="shared" si="0"/>
        <v>0</v>
      </c>
      <c r="AA78" s="148"/>
    </row>
    <row r="79" spans="2:36" ht="18.75" customHeight="1">
      <c r="B79" s="1416"/>
      <c r="C79" s="1419" t="s">
        <v>202</v>
      </c>
      <c r="D79" s="220" t="s">
        <v>203</v>
      </c>
      <c r="E79" s="161" t="s">
        <v>182</v>
      </c>
      <c r="F79" s="159">
        <v>0.3</v>
      </c>
      <c r="G79" s="149"/>
      <c r="H79" s="150"/>
      <c r="I79" s="151"/>
      <c r="J79" s="151"/>
      <c r="K79" s="151"/>
      <c r="L79" s="151"/>
      <c r="M79" s="151"/>
      <c r="N79" s="152"/>
      <c r="O79" s="151"/>
      <c r="P79" s="152"/>
      <c r="Q79" s="154"/>
      <c r="R79" s="151"/>
      <c r="S79" s="151"/>
      <c r="T79" s="155"/>
      <c r="U79" s="156"/>
      <c r="V79" s="149"/>
      <c r="W79" s="153"/>
      <c r="X79" s="157">
        <f t="shared" ref="X79:X82" si="9">+SUM(G79:W79)</f>
        <v>0</v>
      </c>
      <c r="AA79" s="148"/>
    </row>
    <row r="80" spans="2:36" ht="18.75" customHeight="1">
      <c r="B80" s="1416"/>
      <c r="C80" s="1420"/>
      <c r="D80" s="158" t="s">
        <v>203</v>
      </c>
      <c r="E80" s="158" t="s">
        <v>200</v>
      </c>
      <c r="F80" s="159">
        <v>0.41</v>
      </c>
      <c r="G80" s="149"/>
      <c r="H80" s="150"/>
      <c r="I80" s="151"/>
      <c r="J80" s="151"/>
      <c r="K80" s="151"/>
      <c r="L80" s="151"/>
      <c r="M80" s="151"/>
      <c r="N80" s="152"/>
      <c r="O80" s="151"/>
      <c r="P80" s="152"/>
      <c r="Q80" s="154"/>
      <c r="R80" s="151"/>
      <c r="S80" s="151"/>
      <c r="T80" s="155"/>
      <c r="U80" s="156"/>
      <c r="V80" s="149"/>
      <c r="W80" s="153"/>
      <c r="X80" s="157">
        <f t="shared" si="9"/>
        <v>0</v>
      </c>
      <c r="AA80" s="148"/>
    </row>
    <row r="81" spans="2:27" ht="18.75" customHeight="1">
      <c r="B81" s="1416"/>
      <c r="C81" s="1420"/>
      <c r="D81" s="282" t="s">
        <v>203</v>
      </c>
      <c r="E81" s="222" t="s">
        <v>190</v>
      </c>
      <c r="F81" s="221">
        <v>0.25</v>
      </c>
      <c r="G81" s="149"/>
      <c r="H81" s="150"/>
      <c r="I81" s="151"/>
      <c r="J81" s="151"/>
      <c r="K81" s="151"/>
      <c r="L81" s="151"/>
      <c r="M81" s="151"/>
      <c r="N81" s="152"/>
      <c r="O81" s="151"/>
      <c r="P81" s="152"/>
      <c r="Q81" s="154"/>
      <c r="R81" s="151"/>
      <c r="S81" s="151"/>
      <c r="T81" s="155"/>
      <c r="U81" s="156"/>
      <c r="V81" s="149"/>
      <c r="W81" s="143"/>
      <c r="X81" s="157">
        <f t="shared" si="9"/>
        <v>0</v>
      </c>
      <c r="AA81" s="148"/>
    </row>
    <row r="82" spans="2:27" ht="18.75" customHeight="1">
      <c r="B82" s="1417"/>
      <c r="C82" s="1421"/>
      <c r="D82" s="220" t="s">
        <v>203</v>
      </c>
      <c r="E82" s="161" t="s">
        <v>140</v>
      </c>
      <c r="F82" s="219">
        <v>0.04</v>
      </c>
      <c r="G82" s="149"/>
      <c r="H82" s="150"/>
      <c r="I82" s="151"/>
      <c r="J82" s="151"/>
      <c r="K82" s="151"/>
      <c r="L82" s="151"/>
      <c r="M82" s="151"/>
      <c r="N82" s="152"/>
      <c r="O82" s="151"/>
      <c r="P82" s="152"/>
      <c r="Q82" s="154"/>
      <c r="R82" s="151"/>
      <c r="S82" s="151"/>
      <c r="T82" s="155"/>
      <c r="U82" s="156"/>
      <c r="V82" s="149"/>
      <c r="W82" s="153"/>
      <c r="X82" s="157">
        <f t="shared" si="9"/>
        <v>0</v>
      </c>
      <c r="AA82" s="148"/>
    </row>
    <row r="83" spans="2:27" ht="18.75" customHeight="1" thickBot="1">
      <c r="B83" s="284"/>
      <c r="C83" s="173" t="s">
        <v>204</v>
      </c>
      <c r="D83" s="173"/>
      <c r="E83" s="173"/>
      <c r="F83" s="174"/>
      <c r="G83" s="273">
        <f>+SUM(G73:G82)</f>
        <v>0</v>
      </c>
      <c r="H83" s="274">
        <f t="shared" ref="H83:W83" si="10">+SUM(H73:H82)</f>
        <v>0</v>
      </c>
      <c r="I83" s="275">
        <f t="shared" si="10"/>
        <v>0</v>
      </c>
      <c r="J83" s="275">
        <f t="shared" si="10"/>
        <v>0</v>
      </c>
      <c r="K83" s="275">
        <f t="shared" si="10"/>
        <v>0</v>
      </c>
      <c r="L83" s="275">
        <f t="shared" si="10"/>
        <v>0</v>
      </c>
      <c r="M83" s="275">
        <f t="shared" si="10"/>
        <v>0</v>
      </c>
      <c r="N83" s="276">
        <f t="shared" si="10"/>
        <v>0</v>
      </c>
      <c r="O83" s="275">
        <f t="shared" si="10"/>
        <v>0</v>
      </c>
      <c r="P83" s="275">
        <f t="shared" si="10"/>
        <v>0</v>
      </c>
      <c r="Q83" s="277">
        <f t="shared" si="10"/>
        <v>0</v>
      </c>
      <c r="R83" s="275">
        <f t="shared" si="10"/>
        <v>0</v>
      </c>
      <c r="S83" s="275">
        <f t="shared" si="10"/>
        <v>0</v>
      </c>
      <c r="T83" s="278">
        <f t="shared" si="10"/>
        <v>0</v>
      </c>
      <c r="U83" s="279">
        <f t="shared" si="10"/>
        <v>0</v>
      </c>
      <c r="V83" s="273">
        <f t="shared" si="10"/>
        <v>0</v>
      </c>
      <c r="W83" s="274">
        <f t="shared" si="10"/>
        <v>0</v>
      </c>
      <c r="X83" s="280">
        <f>+SUM(X73:X82)</f>
        <v>0</v>
      </c>
      <c r="AA83" s="148"/>
    </row>
    <row r="84" spans="2:27" ht="18.75" customHeight="1">
      <c r="B84" s="1400" t="s">
        <v>205</v>
      </c>
      <c r="C84" s="1402" t="s">
        <v>206</v>
      </c>
      <c r="D84" s="285" t="s">
        <v>207</v>
      </c>
      <c r="E84" s="285" t="s">
        <v>205</v>
      </c>
      <c r="F84" s="286">
        <v>1</v>
      </c>
      <c r="G84" s="139"/>
      <c r="H84" s="140"/>
      <c r="I84" s="141"/>
      <c r="J84" s="141"/>
      <c r="K84" s="141"/>
      <c r="L84" s="141"/>
      <c r="M84" s="141"/>
      <c r="N84" s="142"/>
      <c r="O84" s="141"/>
      <c r="P84" s="143"/>
      <c r="Q84" s="144"/>
      <c r="R84" s="141"/>
      <c r="S84" s="141"/>
      <c r="T84" s="145"/>
      <c r="U84" s="146"/>
      <c r="V84" s="139"/>
      <c r="W84" s="140"/>
      <c r="X84" s="147">
        <f t="shared" ref="X84:X95" si="11">+SUM(G84:W84)</f>
        <v>0</v>
      </c>
      <c r="AA84" s="148"/>
    </row>
    <row r="85" spans="2:27" ht="18.75" customHeight="1">
      <c r="B85" s="1401"/>
      <c r="C85" s="1403"/>
      <c r="D85" s="228" t="s">
        <v>208</v>
      </c>
      <c r="E85" s="228" t="s">
        <v>205</v>
      </c>
      <c r="F85" s="229">
        <v>1</v>
      </c>
      <c r="G85" s="139"/>
      <c r="H85" s="140"/>
      <c r="I85" s="141"/>
      <c r="J85" s="141"/>
      <c r="K85" s="141"/>
      <c r="L85" s="141"/>
      <c r="M85" s="141"/>
      <c r="N85" s="142"/>
      <c r="O85" s="141"/>
      <c r="P85" s="143"/>
      <c r="Q85" s="144"/>
      <c r="R85" s="141"/>
      <c r="S85" s="141"/>
      <c r="T85" s="145"/>
      <c r="U85" s="146"/>
      <c r="V85" s="139"/>
      <c r="W85" s="140"/>
      <c r="X85" s="147">
        <f t="shared" si="11"/>
        <v>0</v>
      </c>
      <c r="AA85" s="148"/>
    </row>
    <row r="86" spans="2:27" ht="18.75" customHeight="1">
      <c r="B86" s="1401"/>
      <c r="C86" s="1404"/>
      <c r="D86" s="228" t="s">
        <v>209</v>
      </c>
      <c r="E86" s="228" t="s">
        <v>205</v>
      </c>
      <c r="F86" s="229">
        <v>1</v>
      </c>
      <c r="G86" s="139"/>
      <c r="H86" s="140"/>
      <c r="I86" s="141"/>
      <c r="J86" s="141"/>
      <c r="K86" s="141"/>
      <c r="L86" s="141"/>
      <c r="M86" s="141"/>
      <c r="N86" s="142"/>
      <c r="O86" s="141"/>
      <c r="P86" s="143"/>
      <c r="Q86" s="144"/>
      <c r="R86" s="141"/>
      <c r="S86" s="141"/>
      <c r="T86" s="145"/>
      <c r="U86" s="146"/>
      <c r="V86" s="139"/>
      <c r="W86" s="140"/>
      <c r="X86" s="147">
        <f t="shared" si="11"/>
        <v>0</v>
      </c>
      <c r="AA86" s="148"/>
    </row>
    <row r="87" spans="2:27" ht="18.75" customHeight="1">
      <c r="B87" s="1401"/>
      <c r="C87" s="1405" t="s">
        <v>210</v>
      </c>
      <c r="D87" s="222" t="s">
        <v>211</v>
      </c>
      <c r="E87" s="222" t="s">
        <v>205</v>
      </c>
      <c r="F87" s="221">
        <v>1</v>
      </c>
      <c r="G87" s="149"/>
      <c r="H87" s="150"/>
      <c r="I87" s="151"/>
      <c r="J87" s="151"/>
      <c r="K87" s="151"/>
      <c r="L87" s="151"/>
      <c r="M87" s="151"/>
      <c r="N87" s="152"/>
      <c r="O87" s="151"/>
      <c r="P87" s="153"/>
      <c r="Q87" s="154"/>
      <c r="R87" s="151"/>
      <c r="S87" s="151"/>
      <c r="T87" s="155"/>
      <c r="U87" s="156"/>
      <c r="V87" s="149"/>
      <c r="W87" s="150"/>
      <c r="X87" s="157">
        <f t="shared" si="11"/>
        <v>0</v>
      </c>
      <c r="AA87" s="148"/>
    </row>
    <row r="88" spans="2:27" ht="18.75" customHeight="1">
      <c r="B88" s="287"/>
      <c r="C88" s="1406"/>
      <c r="D88" s="288" t="s">
        <v>212</v>
      </c>
      <c r="E88" s="288" t="s">
        <v>205</v>
      </c>
      <c r="F88" s="219">
        <v>1</v>
      </c>
      <c r="G88" s="163"/>
      <c r="H88" s="164"/>
      <c r="I88" s="165"/>
      <c r="J88" s="165"/>
      <c r="K88" s="165"/>
      <c r="L88" s="165"/>
      <c r="M88" s="165"/>
      <c r="N88" s="166"/>
      <c r="O88" s="165"/>
      <c r="P88" s="167"/>
      <c r="Q88" s="168"/>
      <c r="R88" s="165"/>
      <c r="S88" s="165"/>
      <c r="T88" s="169"/>
      <c r="U88" s="170"/>
      <c r="V88" s="163"/>
      <c r="W88" s="164"/>
      <c r="X88" s="171">
        <f t="shared" si="11"/>
        <v>0</v>
      </c>
      <c r="AA88" s="148"/>
    </row>
    <row r="89" spans="2:27" ht="18.75" customHeight="1">
      <c r="B89" s="287"/>
      <c r="C89" s="1407"/>
      <c r="D89" s="288" t="s">
        <v>213</v>
      </c>
      <c r="E89" s="288" t="s">
        <v>205</v>
      </c>
      <c r="F89" s="219">
        <v>1</v>
      </c>
      <c r="G89" s="163"/>
      <c r="H89" s="164"/>
      <c r="I89" s="165"/>
      <c r="J89" s="165"/>
      <c r="K89" s="165"/>
      <c r="L89" s="165"/>
      <c r="M89" s="165"/>
      <c r="N89" s="166"/>
      <c r="O89" s="165"/>
      <c r="P89" s="167"/>
      <c r="Q89" s="168"/>
      <c r="R89" s="165"/>
      <c r="S89" s="165"/>
      <c r="T89" s="169"/>
      <c r="U89" s="170"/>
      <c r="V89" s="163"/>
      <c r="W89" s="164"/>
      <c r="X89" s="171">
        <f t="shared" si="11"/>
        <v>0</v>
      </c>
      <c r="AA89" s="148"/>
    </row>
    <row r="90" spans="2:27" ht="18.75" customHeight="1" thickBot="1">
      <c r="B90" s="289"/>
      <c r="C90" s="272" t="s">
        <v>214</v>
      </c>
      <c r="D90" s="272" t="s">
        <v>214</v>
      </c>
      <c r="E90" s="272"/>
      <c r="F90" s="290"/>
      <c r="G90" s="273">
        <f>+SUM(G84:G89)</f>
        <v>0</v>
      </c>
      <c r="H90" s="274">
        <f t="shared" ref="H90:W90" si="12">+SUM(H84:H89)</f>
        <v>0</v>
      </c>
      <c r="I90" s="275">
        <f t="shared" si="12"/>
        <v>0</v>
      </c>
      <c r="J90" s="275">
        <f t="shared" si="12"/>
        <v>0</v>
      </c>
      <c r="K90" s="275">
        <f t="shared" si="12"/>
        <v>0</v>
      </c>
      <c r="L90" s="275">
        <f t="shared" si="12"/>
        <v>0</v>
      </c>
      <c r="M90" s="275">
        <f t="shared" si="12"/>
        <v>0</v>
      </c>
      <c r="N90" s="276">
        <f t="shared" si="12"/>
        <v>0</v>
      </c>
      <c r="O90" s="275">
        <f t="shared" si="12"/>
        <v>0</v>
      </c>
      <c r="P90" s="275">
        <f t="shared" si="12"/>
        <v>0</v>
      </c>
      <c r="Q90" s="277">
        <f t="shared" si="12"/>
        <v>0</v>
      </c>
      <c r="R90" s="275">
        <f t="shared" si="12"/>
        <v>0</v>
      </c>
      <c r="S90" s="275">
        <f t="shared" si="12"/>
        <v>0</v>
      </c>
      <c r="T90" s="278">
        <f t="shared" si="12"/>
        <v>0</v>
      </c>
      <c r="U90" s="279">
        <f t="shared" si="12"/>
        <v>0</v>
      </c>
      <c r="V90" s="273">
        <f t="shared" si="12"/>
        <v>0</v>
      </c>
      <c r="W90" s="274">
        <f t="shared" si="12"/>
        <v>0</v>
      </c>
      <c r="X90" s="280">
        <f t="shared" si="11"/>
        <v>0</v>
      </c>
      <c r="AA90" s="148"/>
    </row>
    <row r="91" spans="2:27" ht="18.75" customHeight="1">
      <c r="B91" s="1408" t="s">
        <v>215</v>
      </c>
      <c r="C91" s="1410" t="s">
        <v>216</v>
      </c>
      <c r="D91" s="291" t="s">
        <v>216</v>
      </c>
      <c r="E91" s="292" t="s">
        <v>215</v>
      </c>
      <c r="F91" s="293">
        <v>0.5</v>
      </c>
      <c r="G91" s="139"/>
      <c r="H91" s="140"/>
      <c r="I91" s="141"/>
      <c r="J91" s="141"/>
      <c r="K91" s="141"/>
      <c r="L91" s="141"/>
      <c r="M91" s="141"/>
      <c r="N91" s="142"/>
      <c r="O91" s="141"/>
      <c r="P91" s="143"/>
      <c r="Q91" s="144"/>
      <c r="R91" s="141"/>
      <c r="S91" s="141"/>
      <c r="T91" s="145"/>
      <c r="U91" s="146"/>
      <c r="V91" s="139"/>
      <c r="W91" s="140"/>
      <c r="X91" s="147">
        <f t="shared" si="11"/>
        <v>0</v>
      </c>
      <c r="AA91" s="148"/>
    </row>
    <row r="92" spans="2:27" ht="18.75" customHeight="1">
      <c r="B92" s="1409"/>
      <c r="C92" s="1411"/>
      <c r="D92" s="294" t="s">
        <v>216</v>
      </c>
      <c r="E92" s="295" t="s">
        <v>217</v>
      </c>
      <c r="F92" s="296">
        <v>0.5</v>
      </c>
      <c r="G92" s="149"/>
      <c r="H92" s="150"/>
      <c r="I92" s="151"/>
      <c r="J92" s="151"/>
      <c r="K92" s="151"/>
      <c r="L92" s="151"/>
      <c r="M92" s="151"/>
      <c r="N92" s="152"/>
      <c r="O92" s="151"/>
      <c r="P92" s="153"/>
      <c r="Q92" s="154"/>
      <c r="R92" s="151"/>
      <c r="S92" s="151"/>
      <c r="T92" s="155"/>
      <c r="U92" s="156"/>
      <c r="V92" s="149"/>
      <c r="W92" s="150"/>
      <c r="X92" s="157">
        <f t="shared" si="11"/>
        <v>0</v>
      </c>
      <c r="AA92" s="148"/>
    </row>
    <row r="93" spans="2:27" s="308" customFormat="1" ht="18.75" customHeight="1" thickBot="1">
      <c r="B93" s="297"/>
      <c r="C93" s="298" t="s">
        <v>218</v>
      </c>
      <c r="D93" s="298" t="s">
        <v>218</v>
      </c>
      <c r="E93" s="298"/>
      <c r="F93" s="298"/>
      <c r="G93" s="299">
        <f t="shared" ref="G93:W93" si="13">+SUM(G91:G92)</f>
        <v>0</v>
      </c>
      <c r="H93" s="300">
        <f t="shared" si="13"/>
        <v>0</v>
      </c>
      <c r="I93" s="301">
        <f t="shared" si="13"/>
        <v>0</v>
      </c>
      <c r="J93" s="301">
        <f t="shared" si="13"/>
        <v>0</v>
      </c>
      <c r="K93" s="301">
        <f t="shared" si="13"/>
        <v>0</v>
      </c>
      <c r="L93" s="301">
        <f t="shared" si="13"/>
        <v>0</v>
      </c>
      <c r="M93" s="301">
        <f t="shared" si="13"/>
        <v>0</v>
      </c>
      <c r="N93" s="302">
        <f t="shared" si="13"/>
        <v>0</v>
      </c>
      <c r="O93" s="301">
        <f>+SUM(O91:O92)</f>
        <v>0</v>
      </c>
      <c r="P93" s="301">
        <f>+SUM(P91:P92)</f>
        <v>0</v>
      </c>
      <c r="Q93" s="303">
        <f t="shared" si="13"/>
        <v>0</v>
      </c>
      <c r="R93" s="301">
        <f t="shared" si="13"/>
        <v>0</v>
      </c>
      <c r="S93" s="301">
        <f t="shared" si="13"/>
        <v>0</v>
      </c>
      <c r="T93" s="304">
        <f t="shared" si="13"/>
        <v>0</v>
      </c>
      <c r="U93" s="305">
        <f t="shared" si="13"/>
        <v>0</v>
      </c>
      <c r="V93" s="299">
        <f t="shared" si="13"/>
        <v>0</v>
      </c>
      <c r="W93" s="300">
        <f t="shared" si="13"/>
        <v>0</v>
      </c>
      <c r="X93" s="306">
        <f t="shared" si="11"/>
        <v>0</v>
      </c>
      <c r="Y93" s="307"/>
      <c r="AA93" s="148"/>
    </row>
    <row r="94" spans="2:27" ht="8.25" customHeight="1" thickBot="1">
      <c r="B94" s="309"/>
      <c r="C94" s="310"/>
      <c r="D94" s="310"/>
      <c r="E94" s="310"/>
      <c r="F94" s="311"/>
      <c r="G94" s="312"/>
      <c r="H94" s="313"/>
      <c r="I94" s="313"/>
      <c r="J94" s="313"/>
      <c r="K94" s="313"/>
      <c r="L94" s="313"/>
      <c r="M94" s="313"/>
      <c r="N94" s="314"/>
      <c r="O94" s="313"/>
      <c r="P94" s="313"/>
      <c r="Q94" s="315"/>
      <c r="R94" s="313"/>
      <c r="S94" s="316"/>
      <c r="T94" s="317"/>
      <c r="U94" s="318"/>
      <c r="V94" s="319"/>
      <c r="W94" s="316"/>
      <c r="X94" s="313">
        <f t="shared" si="11"/>
        <v>0</v>
      </c>
      <c r="AA94" s="148"/>
    </row>
    <row r="95" spans="2:27" ht="18.75" thickBot="1">
      <c r="B95" s="320" t="s">
        <v>219</v>
      </c>
      <c r="C95" s="321"/>
      <c r="D95" s="321"/>
      <c r="E95" s="321"/>
      <c r="F95" s="322"/>
      <c r="G95" s="323">
        <f>+G93+G90+G83+G72+G67+G64+G48+G20+G43</f>
        <v>0</v>
      </c>
      <c r="H95" s="324">
        <f t="shared" ref="H95:W95" si="14">+H93+H90+H83+H72+H67+H64+H48+H20+H43</f>
        <v>0</v>
      </c>
      <c r="I95" s="325">
        <f>+I93+I90+I83+I72+I67+I64+I48+I20+I43</f>
        <v>0</v>
      </c>
      <c r="J95" s="325">
        <f t="shared" si="14"/>
        <v>0</v>
      </c>
      <c r="K95" s="325">
        <f t="shared" si="14"/>
        <v>0</v>
      </c>
      <c r="L95" s="325">
        <f>+L93+L90+L83+L72+L67+L64+L48+L20+L43</f>
        <v>0</v>
      </c>
      <c r="M95" s="325">
        <f t="shared" si="14"/>
        <v>0</v>
      </c>
      <c r="N95" s="326">
        <f t="shared" si="14"/>
        <v>0</v>
      </c>
      <c r="O95" s="325">
        <f t="shared" si="14"/>
        <v>0</v>
      </c>
      <c r="P95" s="326">
        <f t="shared" si="14"/>
        <v>0</v>
      </c>
      <c r="Q95" s="327">
        <f t="shared" si="14"/>
        <v>0</v>
      </c>
      <c r="R95" s="325">
        <f t="shared" si="14"/>
        <v>0</v>
      </c>
      <c r="S95" s="325">
        <f t="shared" si="14"/>
        <v>0</v>
      </c>
      <c r="T95" s="328">
        <f t="shared" si="14"/>
        <v>0</v>
      </c>
      <c r="U95" s="329">
        <f t="shared" si="14"/>
        <v>0</v>
      </c>
      <c r="V95" s="323">
        <f t="shared" si="14"/>
        <v>0</v>
      </c>
      <c r="W95" s="330">
        <f t="shared" si="14"/>
        <v>0</v>
      </c>
      <c r="X95" s="331">
        <f t="shared" si="11"/>
        <v>0</v>
      </c>
      <c r="Y95" s="332">
        <f>+X95-'ANEXO 1'!AB109</f>
        <v>41306172.258323498</v>
      </c>
      <c r="Z95" s="333"/>
      <c r="AA95" s="148"/>
    </row>
    <row r="96" spans="2:27" ht="14.25">
      <c r="B96" s="334"/>
      <c r="G96" s="335"/>
      <c r="H96" s="335"/>
      <c r="I96" s="335"/>
      <c r="J96" s="335"/>
      <c r="K96" s="335"/>
      <c r="L96" s="335"/>
      <c r="M96" s="335"/>
      <c r="N96" s="335"/>
      <c r="O96" s="335"/>
      <c r="P96" s="335"/>
      <c r="Q96" s="335"/>
      <c r="R96" s="335"/>
      <c r="S96" s="335"/>
      <c r="T96" s="335"/>
      <c r="U96" s="335"/>
      <c r="V96" s="335"/>
      <c r="W96" s="335"/>
    </row>
    <row r="97" spans="2:27" ht="14.25">
      <c r="B97" s="334"/>
      <c r="G97" s="335"/>
      <c r="H97" s="335"/>
      <c r="I97" s="335"/>
      <c r="J97" s="335"/>
      <c r="K97" s="335"/>
      <c r="L97" s="335"/>
      <c r="M97" s="335"/>
      <c r="N97" s="335"/>
      <c r="O97" s="335"/>
      <c r="P97" s="335"/>
      <c r="Q97" s="335"/>
      <c r="R97" s="335"/>
      <c r="S97" s="335"/>
      <c r="T97" s="335"/>
      <c r="U97" s="335"/>
      <c r="V97" s="335"/>
      <c r="W97" s="335"/>
      <c r="X97" s="335"/>
    </row>
    <row r="98" spans="2:27" s="337" customFormat="1" ht="46.5" hidden="1" customHeight="1">
      <c r="B98" s="1412"/>
      <c r="C98" s="1412"/>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07"/>
    </row>
    <row r="99" spans="2:27" s="337" customFormat="1" ht="49.5" customHeight="1">
      <c r="B99" s="1398"/>
      <c r="C99" s="139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338"/>
    </row>
    <row r="100" spans="2:27" s="337" customFormat="1" ht="32.25" customHeight="1">
      <c r="B100" s="1399"/>
      <c r="C100" s="1399"/>
      <c r="D100" s="1399"/>
      <c r="E100" s="1399"/>
      <c r="F100" s="1399"/>
      <c r="G100" s="1399"/>
      <c r="H100" s="1399"/>
      <c r="I100" s="1399"/>
      <c r="J100" s="1399"/>
      <c r="K100" s="1399"/>
      <c r="L100" s="1399"/>
      <c r="M100" s="1399"/>
      <c r="N100" s="1399"/>
      <c r="O100" s="1399"/>
      <c r="P100" s="1399"/>
      <c r="Q100" s="1399"/>
      <c r="R100" s="1399"/>
      <c r="S100" s="1399"/>
      <c r="T100" s="1399"/>
      <c r="U100" s="1399"/>
      <c r="V100" s="1399"/>
      <c r="W100" s="1399"/>
      <c r="X100" s="1399"/>
      <c r="Y100" s="338"/>
    </row>
    <row r="101" spans="2:27" ht="17.25" customHeight="1">
      <c r="B101" s="1398"/>
      <c r="C101" s="1398"/>
      <c r="D101" s="1398"/>
      <c r="E101" s="1398"/>
      <c r="F101" s="1398"/>
      <c r="G101" s="1398"/>
      <c r="H101" s="1398"/>
      <c r="I101" s="1398"/>
      <c r="J101" s="1398"/>
      <c r="K101" s="1398"/>
      <c r="L101" s="1398"/>
      <c r="M101" s="1398"/>
      <c r="N101" s="1398"/>
      <c r="O101" s="1398"/>
      <c r="P101" s="1398"/>
      <c r="Q101" s="1398"/>
      <c r="R101" s="1398"/>
      <c r="S101" s="1398"/>
      <c r="T101" s="1398"/>
      <c r="U101" s="1398"/>
      <c r="V101" s="1398"/>
      <c r="W101" s="1398"/>
      <c r="X101" s="1398"/>
    </row>
    <row r="102" spans="2:27" ht="17.25" customHeight="1">
      <c r="B102" s="1398"/>
      <c r="C102" s="1398"/>
      <c r="D102" s="1398"/>
      <c r="E102" s="1398"/>
      <c r="F102" s="1398"/>
      <c r="G102" s="1398"/>
      <c r="H102" s="1398"/>
      <c r="I102" s="1398"/>
      <c r="J102" s="1398"/>
      <c r="K102" s="1398"/>
      <c r="L102" s="1398"/>
      <c r="M102" s="1398"/>
      <c r="N102" s="1398"/>
      <c r="O102" s="1398"/>
      <c r="P102" s="1398"/>
      <c r="Q102" s="1398"/>
      <c r="R102" s="1398"/>
      <c r="S102" s="1398"/>
      <c r="T102" s="1398"/>
      <c r="U102" s="1398"/>
      <c r="V102" s="1398"/>
      <c r="W102" s="1398"/>
      <c r="X102" s="1398"/>
    </row>
    <row r="103" spans="2:27">
      <c r="G103" s="185"/>
      <c r="H103" s="185"/>
      <c r="I103" s="185"/>
      <c r="J103" s="185"/>
      <c r="K103" s="185"/>
      <c r="L103" s="185"/>
      <c r="M103" s="185"/>
      <c r="N103" s="185"/>
      <c r="O103" s="185"/>
      <c r="P103" s="185"/>
      <c r="Q103" s="185"/>
      <c r="R103" s="185"/>
      <c r="S103" s="185"/>
      <c r="T103" s="185"/>
      <c r="U103" s="185"/>
      <c r="V103" s="185"/>
      <c r="W103" s="185"/>
      <c r="X103" s="185"/>
    </row>
    <row r="104" spans="2:27">
      <c r="G104" s="185"/>
      <c r="H104" s="185"/>
      <c r="I104" s="185"/>
      <c r="J104" s="185"/>
      <c r="K104" s="185"/>
      <c r="L104" s="185"/>
      <c r="M104" s="185"/>
      <c r="N104" s="185"/>
      <c r="O104" s="185"/>
      <c r="P104" s="185"/>
      <c r="Q104" s="185"/>
      <c r="R104" s="185"/>
      <c r="S104" s="185"/>
      <c r="T104" s="185"/>
      <c r="U104" s="185"/>
      <c r="V104" s="185"/>
      <c r="W104" s="185"/>
      <c r="X104" s="185"/>
    </row>
    <row r="105" spans="2:27">
      <c r="G105" s="185"/>
      <c r="H105" s="185"/>
      <c r="I105" s="185"/>
      <c r="J105" s="185"/>
      <c r="K105" s="185"/>
      <c r="L105" s="185"/>
      <c r="M105" s="185"/>
      <c r="N105" s="185"/>
      <c r="O105" s="185"/>
      <c r="P105" s="185"/>
      <c r="Q105" s="185"/>
      <c r="R105" s="185"/>
      <c r="S105" s="185"/>
      <c r="T105" s="185"/>
      <c r="U105" s="185"/>
      <c r="V105" s="185"/>
      <c r="W105" s="185"/>
      <c r="X105" s="185"/>
    </row>
    <row r="106" spans="2:27">
      <c r="G106" s="185"/>
      <c r="H106" s="185"/>
      <c r="I106" s="185"/>
      <c r="J106" s="185"/>
      <c r="K106" s="185"/>
      <c r="L106" s="185"/>
      <c r="M106" s="185"/>
      <c r="N106" s="185"/>
      <c r="O106" s="185"/>
      <c r="P106" s="185"/>
      <c r="Q106" s="185"/>
      <c r="R106" s="185"/>
      <c r="S106" s="185"/>
      <c r="T106" s="185"/>
      <c r="U106" s="185"/>
      <c r="V106" s="185"/>
      <c r="W106" s="185"/>
      <c r="X106" s="185"/>
    </row>
    <row r="107" spans="2:27">
      <c r="G107" s="185"/>
      <c r="H107" s="185"/>
      <c r="I107" s="185"/>
      <c r="J107" s="185"/>
      <c r="K107" s="185"/>
      <c r="L107" s="185"/>
      <c r="M107" s="185"/>
      <c r="N107" s="185"/>
      <c r="O107" s="185"/>
      <c r="P107" s="185"/>
      <c r="Q107" s="185"/>
      <c r="R107" s="185"/>
      <c r="S107" s="185"/>
      <c r="T107" s="185"/>
      <c r="U107" s="185"/>
      <c r="V107" s="185"/>
      <c r="W107" s="185"/>
      <c r="X107" s="185"/>
      <c r="AA107" s="339"/>
    </row>
    <row r="108" spans="2:27">
      <c r="G108" s="185"/>
      <c r="H108" s="185"/>
      <c r="I108" s="185"/>
      <c r="J108" s="185"/>
      <c r="K108" s="185"/>
      <c r="L108" s="185"/>
      <c r="M108" s="185"/>
      <c r="N108" s="185"/>
      <c r="O108" s="185"/>
      <c r="P108" s="185"/>
      <c r="Q108" s="185"/>
      <c r="R108" s="185"/>
      <c r="S108" s="185"/>
      <c r="T108" s="185"/>
      <c r="U108" s="185"/>
      <c r="V108" s="185"/>
      <c r="W108" s="185"/>
      <c r="X108" s="185"/>
      <c r="AA108" s="340"/>
    </row>
    <row r="109" spans="2:27">
      <c r="G109" s="185"/>
      <c r="H109" s="185"/>
      <c r="I109" s="185"/>
      <c r="J109" s="185"/>
      <c r="K109" s="185"/>
      <c r="L109" s="185"/>
      <c r="M109" s="185"/>
      <c r="N109" s="185"/>
      <c r="O109" s="185"/>
      <c r="P109" s="185"/>
      <c r="Q109" s="185"/>
      <c r="R109" s="185"/>
      <c r="S109" s="185"/>
      <c r="T109" s="185"/>
      <c r="U109" s="185"/>
      <c r="V109" s="185"/>
      <c r="W109" s="185"/>
      <c r="X109" s="185"/>
      <c r="AA109" s="340"/>
    </row>
    <row r="110" spans="2:27">
      <c r="G110" s="185"/>
      <c r="H110" s="185"/>
      <c r="I110" s="185"/>
      <c r="J110" s="185"/>
      <c r="K110" s="185"/>
      <c r="L110" s="185"/>
      <c r="M110" s="185"/>
      <c r="N110" s="185"/>
      <c r="O110" s="185"/>
      <c r="P110" s="185"/>
      <c r="Q110" s="185"/>
      <c r="R110" s="185"/>
      <c r="S110" s="185"/>
      <c r="T110" s="185"/>
      <c r="U110" s="185"/>
      <c r="V110" s="185"/>
      <c r="W110" s="185"/>
      <c r="X110" s="185"/>
    </row>
    <row r="111" spans="2:27">
      <c r="G111" s="185"/>
      <c r="H111" s="185"/>
      <c r="I111" s="185"/>
      <c r="J111" s="185"/>
      <c r="K111" s="185"/>
      <c r="L111" s="185"/>
      <c r="M111" s="185"/>
      <c r="N111" s="185"/>
      <c r="O111" s="185"/>
      <c r="P111" s="185"/>
      <c r="Q111" s="185"/>
      <c r="R111" s="185"/>
      <c r="S111" s="185"/>
      <c r="T111" s="185"/>
      <c r="U111" s="185"/>
      <c r="V111" s="185"/>
      <c r="W111" s="185"/>
      <c r="X111" s="185"/>
    </row>
  </sheetData>
  <mergeCells count="35">
    <mergeCell ref="E6:F6"/>
    <mergeCell ref="Q6:U6"/>
    <mergeCell ref="X6:X7"/>
    <mergeCell ref="B44:B47"/>
    <mergeCell ref="C44:C45"/>
    <mergeCell ref="B6:B7"/>
    <mergeCell ref="C6:C7"/>
    <mergeCell ref="D6:D7"/>
    <mergeCell ref="B8:B19"/>
    <mergeCell ref="C8:C9"/>
    <mergeCell ref="B21:B40"/>
    <mergeCell ref="C21:C38"/>
    <mergeCell ref="C39:C42"/>
    <mergeCell ref="B49:B63"/>
    <mergeCell ref="C49:C54"/>
    <mergeCell ref="C55:C57"/>
    <mergeCell ref="C59:C62"/>
    <mergeCell ref="B65:B66"/>
    <mergeCell ref="C65:C66"/>
    <mergeCell ref="B68:B71"/>
    <mergeCell ref="C68:C71"/>
    <mergeCell ref="B73:B82"/>
    <mergeCell ref="C73:C75"/>
    <mergeCell ref="C76:C78"/>
    <mergeCell ref="C79:C82"/>
    <mergeCell ref="B99:X99"/>
    <mergeCell ref="B100:X100"/>
    <mergeCell ref="B101:X101"/>
    <mergeCell ref="B102:X102"/>
    <mergeCell ref="B84:B87"/>
    <mergeCell ref="C84:C86"/>
    <mergeCell ref="C87:C89"/>
    <mergeCell ref="B91:B92"/>
    <mergeCell ref="C91:C92"/>
    <mergeCell ref="B98:X98"/>
  </mergeCells>
  <printOptions horizontalCentered="1" verticalCentered="1"/>
  <pageMargins left="0.55118110236220474" right="0.55118110236220474" top="0.19685039370078741" bottom="0.15748031496062992" header="0" footer="0"/>
  <pageSetup scale="3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sheetPr>
    <pageSetUpPr fitToPage="1"/>
  </sheetPr>
  <dimension ref="A1:Y179"/>
  <sheetViews>
    <sheetView showGridLines="0" view="pageBreakPreview" zoomScale="70" zoomScaleNormal="100" zoomScaleSheetLayoutView="70" workbookViewId="0">
      <selection activeCell="A21" sqref="A21:A22"/>
    </sheetView>
  </sheetViews>
  <sheetFormatPr baseColWidth="10" defaultColWidth="11.42578125" defaultRowHeight="12.75" outlineLevelCol="2"/>
  <cols>
    <col min="1" max="1" width="1.5703125" style="108" customWidth="1"/>
    <col min="2" max="2" width="14.85546875" style="108" customWidth="1"/>
    <col min="3" max="3" width="26.7109375" style="108" customWidth="1"/>
    <col min="4" max="4" width="25" style="108" customWidth="1"/>
    <col min="5" max="5" width="15.5703125" style="336" customWidth="1" collapsed="1"/>
    <col min="6" max="6" width="18.140625" style="336" bestFit="1" customWidth="1"/>
    <col min="7" max="8" width="15.5703125" style="336" customWidth="1"/>
    <col min="9" max="9" width="15.5703125" style="336" customWidth="1" outlineLevel="1"/>
    <col min="10" max="10" width="17.140625" style="336" customWidth="1"/>
    <col min="11" max="11" width="15.5703125" style="336" customWidth="1" outlineLevel="1"/>
    <col min="12" max="12" width="18.5703125" style="336" customWidth="1" outlineLevel="1"/>
    <col min="13" max="13" width="18.5703125" style="336" customWidth="1"/>
    <col min="14" max="14" width="18.5703125" style="336" customWidth="1" outlineLevel="1"/>
    <col min="15" max="15" width="18.42578125" style="336" customWidth="1"/>
    <col min="16" max="16" width="14.85546875" style="336" customWidth="1" outlineLevel="1"/>
    <col min="17" max="17" width="14.140625" style="336" customWidth="1" outlineLevel="2"/>
    <col min="18" max="19" width="13.28515625" style="336" customWidth="1" outlineLevel="2"/>
    <col min="20" max="20" width="13.5703125" style="336" customWidth="1"/>
    <col min="21" max="21" width="13.5703125" style="336" customWidth="1" outlineLevel="1"/>
    <col min="22" max="22" width="18.140625" style="336" customWidth="1"/>
    <col min="23" max="23" width="14" style="108" customWidth="1"/>
    <col min="24" max="24" width="12.28515625" style="108" bestFit="1" customWidth="1"/>
    <col min="25" max="25" width="13.28515625" style="108" bestFit="1" customWidth="1"/>
    <col min="26" max="16384" width="11.42578125" style="108"/>
  </cols>
  <sheetData>
    <row r="1" spans="1:25" s="102" customFormat="1" ht="15.95" customHeight="1">
      <c r="B1" s="341"/>
      <c r="C1" s="342"/>
      <c r="D1" s="342"/>
      <c r="E1" s="343"/>
      <c r="F1" s="343"/>
      <c r="G1" s="343"/>
      <c r="H1" s="343"/>
      <c r="I1" s="343"/>
      <c r="J1" s="343"/>
      <c r="K1" s="343"/>
      <c r="L1" s="343"/>
      <c r="M1" s="343"/>
      <c r="N1" s="343"/>
      <c r="O1" s="343"/>
      <c r="P1" s="343"/>
      <c r="Q1" s="343"/>
      <c r="R1" s="343"/>
      <c r="S1" s="343"/>
      <c r="T1" s="343"/>
      <c r="U1" s="343"/>
      <c r="V1" s="343"/>
    </row>
    <row r="2" spans="1:25" ht="18.75" customHeight="1">
      <c r="A2" s="102"/>
      <c r="B2" s="103" t="s">
        <v>220</v>
      </c>
      <c r="C2" s="103"/>
      <c r="D2" s="104"/>
      <c r="E2" s="344"/>
      <c r="F2" s="344"/>
      <c r="G2" s="344"/>
      <c r="H2" s="344"/>
      <c r="I2" s="344"/>
      <c r="J2" s="344"/>
      <c r="K2" s="344"/>
      <c r="L2" s="344"/>
      <c r="M2" s="344"/>
      <c r="N2" s="344"/>
      <c r="O2" s="344"/>
      <c r="P2" s="344"/>
      <c r="Q2" s="344"/>
      <c r="R2" s="344"/>
      <c r="S2" s="344"/>
      <c r="T2" s="344"/>
      <c r="U2" s="344"/>
      <c r="V2" s="344"/>
    </row>
    <row r="3" spans="1:25" s="349" customFormat="1" ht="18.75" customHeight="1">
      <c r="A3" s="345"/>
      <c r="B3" s="346">
        <v>41030</v>
      </c>
      <c r="C3" s="347"/>
      <c r="D3" s="348"/>
      <c r="E3" s="110"/>
      <c r="F3" s="110"/>
      <c r="G3" s="110"/>
      <c r="H3" s="110"/>
      <c r="I3" s="110"/>
      <c r="J3" s="110"/>
      <c r="K3" s="110"/>
      <c r="L3" s="110"/>
      <c r="M3" s="110"/>
      <c r="N3" s="110"/>
      <c r="O3" s="110"/>
      <c r="P3" s="110"/>
      <c r="Q3" s="110"/>
      <c r="R3" s="110"/>
      <c r="S3" s="110"/>
      <c r="T3" s="110"/>
      <c r="U3" s="110"/>
      <c r="V3" s="110"/>
    </row>
    <row r="4" spans="1:25" ht="18.75" customHeight="1">
      <c r="A4" s="102"/>
      <c r="B4" s="350" t="s">
        <v>221</v>
      </c>
      <c r="C4" s="103"/>
      <c r="D4" s="104"/>
      <c r="E4" s="344"/>
      <c r="F4" s="344"/>
      <c r="G4" s="344"/>
      <c r="H4" s="344"/>
      <c r="I4" s="344"/>
      <c r="J4" s="344"/>
      <c r="K4" s="344"/>
      <c r="L4" s="344"/>
      <c r="M4" s="344"/>
      <c r="N4" s="344"/>
      <c r="O4" s="344"/>
      <c r="P4" s="344"/>
      <c r="Q4" s="344"/>
      <c r="R4" s="344"/>
      <c r="S4" s="344"/>
      <c r="T4" s="344"/>
      <c r="U4" s="344"/>
      <c r="V4" s="344"/>
    </row>
    <row r="5" spans="1:25" ht="18.75" customHeight="1">
      <c r="A5" s="113"/>
      <c r="B5" s="114" t="s">
        <v>92</v>
      </c>
      <c r="C5" s="115"/>
      <c r="D5" s="116"/>
      <c r="E5" s="344"/>
      <c r="F5" s="344"/>
      <c r="G5" s="344"/>
      <c r="H5" s="344"/>
      <c r="I5" s="344"/>
      <c r="J5" s="344"/>
      <c r="K5" s="344"/>
      <c r="L5" s="344"/>
      <c r="M5" s="344"/>
      <c r="N5" s="344"/>
      <c r="O5" s="344"/>
      <c r="P5" s="344"/>
      <c r="Q5" s="344"/>
      <c r="R5" s="344"/>
      <c r="S5" s="344"/>
      <c r="T5" s="344"/>
      <c r="U5" s="344"/>
      <c r="V5" s="344"/>
    </row>
    <row r="6" spans="1:25" ht="18" customHeight="1" thickBot="1">
      <c r="A6" s="113"/>
      <c r="B6" s="114"/>
      <c r="C6" s="115"/>
      <c r="D6" s="116"/>
      <c r="E6" s="344"/>
      <c r="F6" s="344"/>
      <c r="G6" s="344"/>
      <c r="H6" s="344"/>
      <c r="I6" s="344"/>
      <c r="J6" s="344"/>
      <c r="K6" s="344"/>
      <c r="L6" s="344"/>
      <c r="M6" s="344"/>
      <c r="N6" s="344"/>
      <c r="O6" s="344"/>
      <c r="P6" s="344"/>
      <c r="Q6" s="344"/>
      <c r="R6" s="344"/>
      <c r="S6" s="344"/>
      <c r="T6" s="344"/>
      <c r="U6" s="344"/>
      <c r="V6" s="344"/>
    </row>
    <row r="7" spans="1:25" s="334" customFormat="1" ht="35.25" customHeight="1" thickBot="1">
      <c r="B7" s="1435" t="s">
        <v>48</v>
      </c>
      <c r="C7" s="1437" t="s">
        <v>93</v>
      </c>
      <c r="D7" s="1454" t="s">
        <v>94</v>
      </c>
      <c r="E7" s="118" t="s">
        <v>96</v>
      </c>
      <c r="F7" s="119"/>
      <c r="G7" s="119"/>
      <c r="H7" s="119"/>
      <c r="I7" s="119"/>
      <c r="J7" s="119"/>
      <c r="K7" s="119"/>
      <c r="L7" s="120"/>
      <c r="M7" s="119"/>
      <c r="N7" s="119"/>
      <c r="O7" s="1443" t="s">
        <v>97</v>
      </c>
      <c r="P7" s="1444"/>
      <c r="Q7" s="1444"/>
      <c r="R7" s="1444"/>
      <c r="S7" s="1445"/>
      <c r="T7" s="118" t="s">
        <v>98</v>
      </c>
      <c r="U7" s="121"/>
      <c r="V7" s="1456" t="s">
        <v>222</v>
      </c>
    </row>
    <row r="8" spans="1:25" s="351" customFormat="1" ht="58.5" customHeight="1" thickBot="1">
      <c r="B8" s="1452"/>
      <c r="C8" s="1453"/>
      <c r="D8" s="1455"/>
      <c r="E8" s="125" t="s">
        <v>102</v>
      </c>
      <c r="F8" s="126" t="s">
        <v>103</v>
      </c>
      <c r="G8" s="127" t="s">
        <v>104</v>
      </c>
      <c r="H8" s="127" t="s">
        <v>223</v>
      </c>
      <c r="I8" s="127" t="s">
        <v>106</v>
      </c>
      <c r="J8" s="127" t="s">
        <v>224</v>
      </c>
      <c r="K8" s="127" t="s">
        <v>108</v>
      </c>
      <c r="L8" s="129" t="s">
        <v>109</v>
      </c>
      <c r="M8" s="127" t="s">
        <v>110</v>
      </c>
      <c r="N8" s="129" t="s">
        <v>111</v>
      </c>
      <c r="O8" s="132" t="s">
        <v>225</v>
      </c>
      <c r="P8" s="133"/>
      <c r="Q8" s="133"/>
      <c r="R8" s="134"/>
      <c r="S8" s="135" t="s">
        <v>116</v>
      </c>
      <c r="T8" s="125" t="s">
        <v>117</v>
      </c>
      <c r="U8" s="136" t="s">
        <v>118</v>
      </c>
      <c r="V8" s="1457">
        <f t="shared" ref="V8:V67" si="0">+SUM(E8:U8)</f>
        <v>0</v>
      </c>
      <c r="W8" s="334"/>
      <c r="X8" s="334"/>
      <c r="Y8" s="334"/>
    </row>
    <row r="9" spans="1:25" s="351" customFormat="1" ht="15.75" customHeight="1">
      <c r="B9" s="1458" t="s">
        <v>226</v>
      </c>
      <c r="C9" s="1460" t="s">
        <v>120</v>
      </c>
      <c r="D9" s="352" t="s">
        <v>121</v>
      </c>
      <c r="E9" s="353"/>
      <c r="F9" s="354"/>
      <c r="G9" s="151"/>
      <c r="H9" s="151"/>
      <c r="I9" s="151"/>
      <c r="J9" s="151"/>
      <c r="K9" s="151"/>
      <c r="L9" s="152"/>
      <c r="M9" s="151"/>
      <c r="N9" s="152"/>
      <c r="O9" s="150"/>
      <c r="P9" s="151"/>
      <c r="Q9" s="151"/>
      <c r="R9" s="155"/>
      <c r="S9" s="153"/>
      <c r="T9" s="154"/>
      <c r="U9" s="152"/>
      <c r="V9" s="355">
        <f>+SUM(E9:U9)</f>
        <v>0</v>
      </c>
      <c r="W9" s="334"/>
      <c r="X9" s="334"/>
      <c r="Y9" s="334"/>
    </row>
    <row r="10" spans="1:25" s="351" customFormat="1" ht="15.75">
      <c r="B10" s="1459"/>
      <c r="C10" s="1427"/>
      <c r="D10" s="352" t="s">
        <v>123</v>
      </c>
      <c r="E10" s="353"/>
      <c r="F10" s="354"/>
      <c r="G10" s="151"/>
      <c r="H10" s="151"/>
      <c r="I10" s="151"/>
      <c r="J10" s="151"/>
      <c r="K10" s="151"/>
      <c r="L10" s="152"/>
      <c r="M10" s="151"/>
      <c r="N10" s="152"/>
      <c r="O10" s="150"/>
      <c r="P10" s="151"/>
      <c r="Q10" s="151"/>
      <c r="R10" s="155"/>
      <c r="S10" s="153"/>
      <c r="T10" s="154"/>
      <c r="U10" s="152"/>
      <c r="V10" s="355">
        <f t="shared" si="0"/>
        <v>0</v>
      </c>
      <c r="W10" s="334"/>
      <c r="X10" s="334"/>
      <c r="Y10" s="334"/>
    </row>
    <row r="11" spans="1:25" s="351" customFormat="1" ht="15.75">
      <c r="B11" s="1459"/>
      <c r="C11" s="158" t="s">
        <v>124</v>
      </c>
      <c r="D11" s="356" t="s">
        <v>124</v>
      </c>
      <c r="E11" s="353"/>
      <c r="F11" s="354"/>
      <c r="G11" s="151"/>
      <c r="H11" s="151"/>
      <c r="I11" s="151"/>
      <c r="J11" s="151"/>
      <c r="K11" s="151"/>
      <c r="L11" s="152"/>
      <c r="M11" s="151"/>
      <c r="N11" s="152"/>
      <c r="O11" s="150"/>
      <c r="P11" s="151"/>
      <c r="Q11" s="151"/>
      <c r="R11" s="155"/>
      <c r="S11" s="153"/>
      <c r="T11" s="154"/>
      <c r="U11" s="152"/>
      <c r="V11" s="355">
        <f t="shared" si="0"/>
        <v>0</v>
      </c>
      <c r="W11" s="334"/>
      <c r="X11" s="334"/>
      <c r="Y11" s="334"/>
    </row>
    <row r="12" spans="1:25" s="351" customFormat="1" ht="15.75">
      <c r="B12" s="1459"/>
      <c r="C12" s="158" t="s">
        <v>125</v>
      </c>
      <c r="D12" s="356" t="s">
        <v>125</v>
      </c>
      <c r="E12" s="353"/>
      <c r="F12" s="354"/>
      <c r="G12" s="151"/>
      <c r="H12" s="151"/>
      <c r="I12" s="151"/>
      <c r="J12" s="151"/>
      <c r="K12" s="151"/>
      <c r="L12" s="152"/>
      <c r="M12" s="151"/>
      <c r="N12" s="152"/>
      <c r="O12" s="150"/>
      <c r="P12" s="151"/>
      <c r="Q12" s="151"/>
      <c r="R12" s="155"/>
      <c r="S12" s="153"/>
      <c r="T12" s="154"/>
      <c r="U12" s="152"/>
      <c r="V12" s="355">
        <f t="shared" si="0"/>
        <v>0</v>
      </c>
      <c r="W12" s="334"/>
      <c r="X12" s="334"/>
      <c r="Y12" s="334"/>
    </row>
    <row r="13" spans="1:25" s="334" customFormat="1" ht="15.75">
      <c r="B13" s="1459"/>
      <c r="C13" s="158" t="s">
        <v>126</v>
      </c>
      <c r="D13" s="352" t="s">
        <v>127</v>
      </c>
      <c r="E13" s="353"/>
      <c r="F13" s="354"/>
      <c r="G13" s="151"/>
      <c r="H13" s="151"/>
      <c r="I13" s="151"/>
      <c r="J13" s="151"/>
      <c r="K13" s="151"/>
      <c r="L13" s="152"/>
      <c r="M13" s="151"/>
      <c r="N13" s="152"/>
      <c r="O13" s="150"/>
      <c r="P13" s="151"/>
      <c r="Q13" s="151"/>
      <c r="R13" s="155"/>
      <c r="S13" s="153"/>
      <c r="T13" s="154"/>
      <c r="U13" s="152"/>
      <c r="V13" s="355">
        <f t="shared" si="0"/>
        <v>0</v>
      </c>
    </row>
    <row r="14" spans="1:25" s="334" customFormat="1" ht="15.75">
      <c r="B14" s="1459"/>
      <c r="C14" s="158" t="s">
        <v>128</v>
      </c>
      <c r="D14" s="356" t="s">
        <v>128</v>
      </c>
      <c r="E14" s="353"/>
      <c r="F14" s="354"/>
      <c r="G14" s="151"/>
      <c r="H14" s="151"/>
      <c r="I14" s="151"/>
      <c r="J14" s="151"/>
      <c r="K14" s="151"/>
      <c r="L14" s="152"/>
      <c r="M14" s="151"/>
      <c r="N14" s="152"/>
      <c r="O14" s="150"/>
      <c r="P14" s="151"/>
      <c r="Q14" s="151"/>
      <c r="R14" s="155"/>
      <c r="S14" s="153"/>
      <c r="T14" s="154"/>
      <c r="U14" s="152"/>
      <c r="V14" s="355">
        <f t="shared" si="0"/>
        <v>0</v>
      </c>
    </row>
    <row r="15" spans="1:25" s="334" customFormat="1" ht="15.75">
      <c r="B15" s="1459"/>
      <c r="C15" s="158" t="s">
        <v>129</v>
      </c>
      <c r="D15" s="356" t="s">
        <v>129</v>
      </c>
      <c r="E15" s="353"/>
      <c r="F15" s="354"/>
      <c r="G15" s="151"/>
      <c r="H15" s="151"/>
      <c r="I15" s="151"/>
      <c r="J15" s="151"/>
      <c r="K15" s="151"/>
      <c r="L15" s="152"/>
      <c r="M15" s="151"/>
      <c r="N15" s="152"/>
      <c r="O15" s="150"/>
      <c r="P15" s="151"/>
      <c r="Q15" s="151"/>
      <c r="R15" s="155"/>
      <c r="S15" s="153"/>
      <c r="T15" s="154"/>
      <c r="U15" s="152"/>
      <c r="V15" s="355">
        <f t="shared" si="0"/>
        <v>0</v>
      </c>
    </row>
    <row r="16" spans="1:25" s="334" customFormat="1" ht="15.75">
      <c r="B16" s="1459"/>
      <c r="C16" s="158" t="s">
        <v>130</v>
      </c>
      <c r="D16" s="356" t="s">
        <v>130</v>
      </c>
      <c r="E16" s="353"/>
      <c r="F16" s="354"/>
      <c r="G16" s="151"/>
      <c r="H16" s="151"/>
      <c r="I16" s="151"/>
      <c r="J16" s="151"/>
      <c r="K16" s="151"/>
      <c r="L16" s="152"/>
      <c r="M16" s="151"/>
      <c r="N16" s="152"/>
      <c r="O16" s="150"/>
      <c r="P16" s="151"/>
      <c r="Q16" s="151"/>
      <c r="R16" s="155"/>
      <c r="S16" s="153"/>
      <c r="T16" s="154"/>
      <c r="U16" s="152"/>
      <c r="V16" s="355">
        <f t="shared" si="0"/>
        <v>0</v>
      </c>
    </row>
    <row r="17" spans="2:22" s="334" customFormat="1" ht="15.75">
      <c r="B17" s="1459"/>
      <c r="C17" s="158" t="s">
        <v>131</v>
      </c>
      <c r="D17" s="356" t="s">
        <v>131</v>
      </c>
      <c r="E17" s="353"/>
      <c r="F17" s="354"/>
      <c r="G17" s="151"/>
      <c r="H17" s="151"/>
      <c r="I17" s="151"/>
      <c r="J17" s="151"/>
      <c r="K17" s="151"/>
      <c r="L17" s="152"/>
      <c r="M17" s="151"/>
      <c r="N17" s="152"/>
      <c r="O17" s="150"/>
      <c r="P17" s="151"/>
      <c r="Q17" s="151"/>
      <c r="R17" s="155"/>
      <c r="S17" s="153"/>
      <c r="T17" s="154"/>
      <c r="U17" s="152"/>
      <c r="V17" s="355">
        <f t="shared" si="0"/>
        <v>0</v>
      </c>
    </row>
    <row r="18" spans="2:22" s="334" customFormat="1" ht="15.75">
      <c r="B18" s="1459"/>
      <c r="C18" s="158" t="s">
        <v>132</v>
      </c>
      <c r="D18" s="356" t="s">
        <v>132</v>
      </c>
      <c r="E18" s="353"/>
      <c r="F18" s="354"/>
      <c r="G18" s="151"/>
      <c r="H18" s="151"/>
      <c r="I18" s="151"/>
      <c r="J18" s="151"/>
      <c r="K18" s="151"/>
      <c r="L18" s="152"/>
      <c r="M18" s="151"/>
      <c r="N18" s="152"/>
      <c r="O18" s="150"/>
      <c r="P18" s="151"/>
      <c r="Q18" s="151"/>
      <c r="R18" s="155"/>
      <c r="S18" s="153"/>
      <c r="T18" s="154"/>
      <c r="U18" s="152"/>
      <c r="V18" s="355">
        <f t="shared" si="0"/>
        <v>0</v>
      </c>
    </row>
    <row r="19" spans="2:22" s="334" customFormat="1" ht="15.75">
      <c r="B19" s="1459"/>
      <c r="C19" s="160" t="s">
        <v>133</v>
      </c>
      <c r="D19" s="357" t="s">
        <v>133</v>
      </c>
      <c r="E19" s="353"/>
      <c r="F19" s="354"/>
      <c r="G19" s="151"/>
      <c r="H19" s="151"/>
      <c r="I19" s="151"/>
      <c r="J19" s="151"/>
      <c r="K19" s="151"/>
      <c r="L19" s="152"/>
      <c r="M19" s="151"/>
      <c r="N19" s="152"/>
      <c r="O19" s="150"/>
      <c r="P19" s="151"/>
      <c r="Q19" s="151"/>
      <c r="R19" s="155"/>
      <c r="S19" s="167"/>
      <c r="T19" s="168"/>
      <c r="U19" s="166"/>
      <c r="V19" s="358">
        <f t="shared" si="0"/>
        <v>0</v>
      </c>
    </row>
    <row r="20" spans="2:22" s="334" customFormat="1" ht="15.75">
      <c r="B20" s="1459"/>
      <c r="C20" s="160" t="s">
        <v>134</v>
      </c>
      <c r="D20" s="357" t="s">
        <v>134</v>
      </c>
      <c r="E20" s="359"/>
      <c r="F20" s="360"/>
      <c r="G20" s="165"/>
      <c r="H20" s="165"/>
      <c r="I20" s="165"/>
      <c r="J20" s="165"/>
      <c r="K20" s="165"/>
      <c r="L20" s="166"/>
      <c r="M20" s="165"/>
      <c r="N20" s="166"/>
      <c r="O20" s="164"/>
      <c r="P20" s="165"/>
      <c r="Q20" s="165"/>
      <c r="R20" s="169"/>
      <c r="S20" s="167"/>
      <c r="T20" s="168"/>
      <c r="U20" s="166"/>
      <c r="V20" s="361">
        <f t="shared" si="0"/>
        <v>0</v>
      </c>
    </row>
    <row r="21" spans="2:22" s="351" customFormat="1" ht="16.5" thickBot="1">
      <c r="B21" s="172"/>
      <c r="C21" s="173" t="s">
        <v>227</v>
      </c>
      <c r="D21" s="362"/>
      <c r="E21" s="363">
        <f>+SUM(E9:E20)</f>
        <v>0</v>
      </c>
      <c r="F21" s="364">
        <f t="shared" ref="F21:U21" si="1">+SUM(F9:F20)</f>
        <v>0</v>
      </c>
      <c r="G21" s="177">
        <f t="shared" si="1"/>
        <v>0</v>
      </c>
      <c r="H21" s="177">
        <f t="shared" si="1"/>
        <v>0</v>
      </c>
      <c r="I21" s="177">
        <f t="shared" si="1"/>
        <v>0</v>
      </c>
      <c r="J21" s="177">
        <f t="shared" si="1"/>
        <v>0</v>
      </c>
      <c r="K21" s="177">
        <f t="shared" si="1"/>
        <v>0</v>
      </c>
      <c r="L21" s="178">
        <f t="shared" si="1"/>
        <v>0</v>
      </c>
      <c r="M21" s="177">
        <f t="shared" si="1"/>
        <v>0</v>
      </c>
      <c r="N21" s="177">
        <f t="shared" si="1"/>
        <v>0</v>
      </c>
      <c r="O21" s="176">
        <f t="shared" si="1"/>
        <v>0</v>
      </c>
      <c r="P21" s="177">
        <f t="shared" si="1"/>
        <v>0</v>
      </c>
      <c r="Q21" s="177">
        <f t="shared" si="1"/>
        <v>0</v>
      </c>
      <c r="R21" s="180">
        <f t="shared" si="1"/>
        <v>0</v>
      </c>
      <c r="S21" s="365">
        <f t="shared" si="1"/>
        <v>0</v>
      </c>
      <c r="T21" s="179">
        <f t="shared" si="1"/>
        <v>0</v>
      </c>
      <c r="U21" s="178">
        <f t="shared" si="1"/>
        <v>0</v>
      </c>
      <c r="V21" s="366">
        <f t="shared" si="0"/>
        <v>0</v>
      </c>
    </row>
    <row r="22" spans="2:22" s="334" customFormat="1" ht="15.75" customHeight="1">
      <c r="B22" s="1415" t="s">
        <v>228</v>
      </c>
      <c r="C22" s="1449" t="s">
        <v>229</v>
      </c>
      <c r="D22" s="352" t="s">
        <v>139</v>
      </c>
      <c r="E22" s="353"/>
      <c r="F22" s="354"/>
      <c r="G22" s="151"/>
      <c r="H22" s="151"/>
      <c r="I22" s="151"/>
      <c r="J22" s="151"/>
      <c r="K22" s="151"/>
      <c r="L22" s="152"/>
      <c r="M22" s="151"/>
      <c r="N22" s="152"/>
      <c r="O22" s="150"/>
      <c r="P22" s="151"/>
      <c r="Q22" s="151"/>
      <c r="R22" s="155"/>
      <c r="S22" s="153"/>
      <c r="T22" s="154"/>
      <c r="U22" s="152"/>
      <c r="V22" s="355">
        <f>+SUM(E22:U22)</f>
        <v>0</v>
      </c>
    </row>
    <row r="23" spans="2:22" s="334" customFormat="1" ht="15.75">
      <c r="B23" s="1416"/>
      <c r="C23" s="1450"/>
      <c r="D23" s="356" t="s">
        <v>141</v>
      </c>
      <c r="E23" s="353"/>
      <c r="F23" s="354"/>
      <c r="G23" s="151"/>
      <c r="H23" s="151"/>
      <c r="I23" s="151"/>
      <c r="J23" s="151"/>
      <c r="K23" s="151"/>
      <c r="L23" s="152"/>
      <c r="M23" s="151"/>
      <c r="N23" s="152"/>
      <c r="O23" s="150"/>
      <c r="P23" s="151"/>
      <c r="Q23" s="151"/>
      <c r="R23" s="155"/>
      <c r="S23" s="153"/>
      <c r="T23" s="154"/>
      <c r="U23" s="152"/>
      <c r="V23" s="355">
        <f t="shared" si="0"/>
        <v>0</v>
      </c>
    </row>
    <row r="24" spans="2:22" s="334" customFormat="1" ht="15.75">
      <c r="B24" s="1416"/>
      <c r="C24" s="1450"/>
      <c r="D24" s="367" t="s">
        <v>142</v>
      </c>
      <c r="E24" s="353"/>
      <c r="F24" s="354"/>
      <c r="G24" s="151"/>
      <c r="H24" s="151"/>
      <c r="I24" s="151"/>
      <c r="J24" s="151"/>
      <c r="K24" s="151"/>
      <c r="L24" s="152"/>
      <c r="M24" s="151"/>
      <c r="N24" s="152"/>
      <c r="O24" s="150"/>
      <c r="P24" s="151"/>
      <c r="Q24" s="151"/>
      <c r="R24" s="155"/>
      <c r="S24" s="153"/>
      <c r="T24" s="154"/>
      <c r="U24" s="152"/>
      <c r="V24" s="355">
        <f t="shared" si="0"/>
        <v>0</v>
      </c>
    </row>
    <row r="25" spans="2:22" s="334" customFormat="1" ht="15.75">
      <c r="B25" s="1416"/>
      <c r="C25" s="1450"/>
      <c r="D25" s="356" t="s">
        <v>143</v>
      </c>
      <c r="E25" s="353"/>
      <c r="F25" s="354"/>
      <c r="G25" s="151"/>
      <c r="H25" s="151"/>
      <c r="I25" s="151"/>
      <c r="J25" s="151"/>
      <c r="K25" s="151"/>
      <c r="L25" s="152"/>
      <c r="M25" s="151"/>
      <c r="N25" s="152"/>
      <c r="O25" s="150"/>
      <c r="P25" s="151"/>
      <c r="Q25" s="151"/>
      <c r="R25" s="155"/>
      <c r="S25" s="153"/>
      <c r="T25" s="154"/>
      <c r="U25" s="152"/>
      <c r="V25" s="355">
        <f t="shared" si="0"/>
        <v>0</v>
      </c>
    </row>
    <row r="26" spans="2:22" s="334" customFormat="1" ht="15.75">
      <c r="B26" s="1416"/>
      <c r="C26" s="1450"/>
      <c r="D26" s="356" t="s">
        <v>230</v>
      </c>
      <c r="E26" s="353"/>
      <c r="F26" s="354"/>
      <c r="G26" s="151"/>
      <c r="H26" s="151"/>
      <c r="I26" s="151"/>
      <c r="J26" s="151"/>
      <c r="K26" s="151"/>
      <c r="L26" s="152"/>
      <c r="M26" s="151"/>
      <c r="N26" s="152"/>
      <c r="O26" s="150"/>
      <c r="P26" s="151"/>
      <c r="Q26" s="151"/>
      <c r="R26" s="155"/>
      <c r="S26" s="153"/>
      <c r="T26" s="154"/>
      <c r="U26" s="152"/>
      <c r="V26" s="355">
        <f t="shared" si="0"/>
        <v>0</v>
      </c>
    </row>
    <row r="27" spans="2:22" s="334" customFormat="1" ht="15.75">
      <c r="B27" s="1416"/>
      <c r="C27" s="1450"/>
      <c r="D27" s="356" t="s">
        <v>145</v>
      </c>
      <c r="E27" s="353"/>
      <c r="F27" s="354"/>
      <c r="G27" s="151"/>
      <c r="H27" s="151"/>
      <c r="I27" s="151"/>
      <c r="J27" s="151"/>
      <c r="K27" s="151"/>
      <c r="L27" s="152"/>
      <c r="M27" s="151"/>
      <c r="N27" s="152"/>
      <c r="O27" s="150"/>
      <c r="P27" s="151"/>
      <c r="Q27" s="151"/>
      <c r="R27" s="155"/>
      <c r="S27" s="153"/>
      <c r="T27" s="154"/>
      <c r="U27" s="152"/>
      <c r="V27" s="355">
        <f t="shared" ref="V27" si="2">+SUM(E27:U27)</f>
        <v>0</v>
      </c>
    </row>
    <row r="28" spans="2:22" s="334" customFormat="1" ht="15.75">
      <c r="B28" s="1416"/>
      <c r="C28" s="1450"/>
      <c r="D28" s="356" t="s">
        <v>146</v>
      </c>
      <c r="E28" s="353"/>
      <c r="F28" s="354"/>
      <c r="G28" s="151"/>
      <c r="H28" s="151"/>
      <c r="I28" s="151"/>
      <c r="J28" s="151"/>
      <c r="K28" s="151"/>
      <c r="L28" s="152"/>
      <c r="M28" s="151"/>
      <c r="N28" s="152"/>
      <c r="O28" s="150"/>
      <c r="P28" s="151"/>
      <c r="Q28" s="151"/>
      <c r="R28" s="155"/>
      <c r="S28" s="153"/>
      <c r="T28" s="154"/>
      <c r="U28" s="152"/>
      <c r="V28" s="355">
        <f t="shared" si="0"/>
        <v>0</v>
      </c>
    </row>
    <row r="29" spans="2:22" s="334" customFormat="1" ht="15.75">
      <c r="B29" s="1416"/>
      <c r="C29" s="1450"/>
      <c r="D29" s="356" t="s">
        <v>147</v>
      </c>
      <c r="E29" s="353"/>
      <c r="F29" s="354"/>
      <c r="G29" s="151"/>
      <c r="H29" s="151"/>
      <c r="I29" s="151"/>
      <c r="J29" s="151"/>
      <c r="K29" s="151"/>
      <c r="L29" s="152"/>
      <c r="M29" s="151"/>
      <c r="N29" s="152"/>
      <c r="O29" s="150"/>
      <c r="P29" s="151"/>
      <c r="Q29" s="151"/>
      <c r="R29" s="155"/>
      <c r="S29" s="153"/>
      <c r="T29" s="154"/>
      <c r="U29" s="152"/>
      <c r="V29" s="355">
        <f t="shared" si="0"/>
        <v>0</v>
      </c>
    </row>
    <row r="30" spans="2:22" s="334" customFormat="1" ht="15.75">
      <c r="B30" s="1416"/>
      <c r="C30" s="1450"/>
      <c r="D30" s="356" t="s">
        <v>148</v>
      </c>
      <c r="E30" s="353"/>
      <c r="F30" s="354"/>
      <c r="G30" s="151"/>
      <c r="H30" s="151"/>
      <c r="I30" s="151"/>
      <c r="J30" s="151"/>
      <c r="K30" s="151"/>
      <c r="L30" s="152"/>
      <c r="M30" s="151"/>
      <c r="N30" s="152"/>
      <c r="O30" s="150"/>
      <c r="P30" s="151"/>
      <c r="Q30" s="151"/>
      <c r="R30" s="155"/>
      <c r="S30" s="153"/>
      <c r="T30" s="154"/>
      <c r="U30" s="152"/>
      <c r="V30" s="355">
        <f t="shared" si="0"/>
        <v>0</v>
      </c>
    </row>
    <row r="31" spans="2:22" s="334" customFormat="1" ht="15.75">
      <c r="B31" s="1416"/>
      <c r="C31" s="1450"/>
      <c r="D31" s="356" t="s">
        <v>149</v>
      </c>
      <c r="E31" s="353"/>
      <c r="F31" s="354"/>
      <c r="G31" s="151"/>
      <c r="H31" s="151"/>
      <c r="I31" s="151"/>
      <c r="J31" s="151"/>
      <c r="K31" s="151"/>
      <c r="L31" s="152"/>
      <c r="M31" s="151"/>
      <c r="N31" s="152"/>
      <c r="O31" s="150"/>
      <c r="P31" s="151"/>
      <c r="Q31" s="151"/>
      <c r="R31" s="155"/>
      <c r="S31" s="153"/>
      <c r="T31" s="154"/>
      <c r="U31" s="152"/>
      <c r="V31" s="355">
        <f t="shared" si="0"/>
        <v>0</v>
      </c>
    </row>
    <row r="32" spans="2:22" s="334" customFormat="1" ht="15.75">
      <c r="B32" s="1416"/>
      <c r="C32" s="1450"/>
      <c r="D32" s="356" t="s">
        <v>150</v>
      </c>
      <c r="E32" s="353"/>
      <c r="F32" s="354"/>
      <c r="G32" s="151"/>
      <c r="H32" s="151"/>
      <c r="I32" s="151"/>
      <c r="J32" s="151"/>
      <c r="K32" s="151"/>
      <c r="L32" s="152"/>
      <c r="M32" s="151"/>
      <c r="N32" s="152"/>
      <c r="O32" s="150"/>
      <c r="P32" s="151"/>
      <c r="Q32" s="151"/>
      <c r="R32" s="155"/>
      <c r="S32" s="153"/>
      <c r="T32" s="154"/>
      <c r="U32" s="152"/>
      <c r="V32" s="355">
        <f t="shared" si="0"/>
        <v>0</v>
      </c>
    </row>
    <row r="33" spans="2:23" s="334" customFormat="1" ht="15.75">
      <c r="B33" s="1416"/>
      <c r="C33" s="1450"/>
      <c r="D33" s="356" t="s">
        <v>151</v>
      </c>
      <c r="E33" s="353"/>
      <c r="F33" s="354"/>
      <c r="G33" s="151"/>
      <c r="H33" s="151"/>
      <c r="I33" s="151"/>
      <c r="J33" s="151"/>
      <c r="K33" s="151"/>
      <c r="L33" s="152"/>
      <c r="M33" s="151"/>
      <c r="N33" s="152"/>
      <c r="O33" s="150"/>
      <c r="P33" s="151"/>
      <c r="Q33" s="151"/>
      <c r="R33" s="155"/>
      <c r="S33" s="153"/>
      <c r="T33" s="154"/>
      <c r="U33" s="152"/>
      <c r="V33" s="355">
        <f t="shared" si="0"/>
        <v>0</v>
      </c>
    </row>
    <row r="34" spans="2:23" s="334" customFormat="1" ht="15.75">
      <c r="B34" s="1416"/>
      <c r="C34" s="1450"/>
      <c r="D34" s="356" t="s">
        <v>152</v>
      </c>
      <c r="E34" s="353"/>
      <c r="F34" s="354"/>
      <c r="G34" s="151"/>
      <c r="H34" s="151"/>
      <c r="I34" s="151"/>
      <c r="J34" s="151"/>
      <c r="K34" s="151"/>
      <c r="L34" s="152"/>
      <c r="M34" s="151"/>
      <c r="N34" s="152"/>
      <c r="O34" s="150"/>
      <c r="P34" s="151"/>
      <c r="Q34" s="151"/>
      <c r="R34" s="155"/>
      <c r="S34" s="153"/>
      <c r="T34" s="154"/>
      <c r="U34" s="152"/>
      <c r="V34" s="355">
        <f t="shared" si="0"/>
        <v>0</v>
      </c>
    </row>
    <row r="35" spans="2:23" s="334" customFormat="1" ht="15.75">
      <c r="B35" s="1416"/>
      <c r="C35" s="1450"/>
      <c r="D35" s="356" t="s">
        <v>153</v>
      </c>
      <c r="E35" s="353"/>
      <c r="F35" s="354"/>
      <c r="G35" s="151"/>
      <c r="H35" s="151"/>
      <c r="I35" s="151"/>
      <c r="J35" s="151"/>
      <c r="K35" s="151"/>
      <c r="L35" s="152"/>
      <c r="M35" s="151"/>
      <c r="N35" s="152"/>
      <c r="O35" s="150"/>
      <c r="P35" s="151"/>
      <c r="Q35" s="151"/>
      <c r="R35" s="155"/>
      <c r="S35" s="153"/>
      <c r="T35" s="154"/>
      <c r="U35" s="152"/>
      <c r="V35" s="355">
        <f t="shared" si="0"/>
        <v>0</v>
      </c>
    </row>
    <row r="36" spans="2:23" s="334" customFormat="1" ht="15.75">
      <c r="B36" s="1416"/>
      <c r="C36" s="1450"/>
      <c r="D36" s="356" t="s">
        <v>154</v>
      </c>
      <c r="E36" s="353"/>
      <c r="F36" s="354"/>
      <c r="G36" s="151"/>
      <c r="H36" s="151"/>
      <c r="I36" s="151"/>
      <c r="J36" s="151"/>
      <c r="K36" s="151"/>
      <c r="L36" s="152"/>
      <c r="M36" s="151"/>
      <c r="N36" s="152"/>
      <c r="O36" s="150"/>
      <c r="P36" s="151"/>
      <c r="Q36" s="151"/>
      <c r="R36" s="155"/>
      <c r="S36" s="153"/>
      <c r="T36" s="154"/>
      <c r="U36" s="152"/>
      <c r="V36" s="355">
        <f t="shared" si="0"/>
        <v>0</v>
      </c>
    </row>
    <row r="37" spans="2:23" s="334" customFormat="1" ht="15.75">
      <c r="B37" s="1416"/>
      <c r="C37" s="1450"/>
      <c r="D37" s="356" t="s">
        <v>155</v>
      </c>
      <c r="E37" s="353"/>
      <c r="F37" s="354"/>
      <c r="G37" s="151"/>
      <c r="H37" s="151"/>
      <c r="I37" s="151"/>
      <c r="J37" s="151"/>
      <c r="K37" s="151"/>
      <c r="L37" s="152"/>
      <c r="M37" s="151"/>
      <c r="N37" s="152"/>
      <c r="O37" s="150"/>
      <c r="P37" s="151"/>
      <c r="Q37" s="151"/>
      <c r="R37" s="155"/>
      <c r="S37" s="153"/>
      <c r="T37" s="154"/>
      <c r="U37" s="152"/>
      <c r="V37" s="355">
        <f t="shared" si="0"/>
        <v>0</v>
      </c>
    </row>
    <row r="38" spans="2:23" s="334" customFormat="1" ht="15.75">
      <c r="B38" s="1416"/>
      <c r="C38" s="1450"/>
      <c r="D38" s="356" t="s">
        <v>156</v>
      </c>
      <c r="E38" s="353"/>
      <c r="F38" s="354"/>
      <c r="G38" s="151"/>
      <c r="H38" s="151"/>
      <c r="I38" s="151"/>
      <c r="J38" s="151"/>
      <c r="K38" s="151"/>
      <c r="L38" s="152"/>
      <c r="M38" s="151"/>
      <c r="N38" s="152"/>
      <c r="O38" s="150"/>
      <c r="P38" s="151"/>
      <c r="Q38" s="151"/>
      <c r="R38" s="155"/>
      <c r="S38" s="153"/>
      <c r="T38" s="154"/>
      <c r="U38" s="152"/>
      <c r="V38" s="355">
        <f t="shared" si="0"/>
        <v>0</v>
      </c>
    </row>
    <row r="39" spans="2:23" s="334" customFormat="1" ht="15.75">
      <c r="B39" s="1416"/>
      <c r="C39" s="1451"/>
      <c r="D39" s="357" t="s">
        <v>157</v>
      </c>
      <c r="E39" s="353"/>
      <c r="F39" s="354"/>
      <c r="G39" s="151"/>
      <c r="H39" s="151"/>
      <c r="I39" s="151"/>
      <c r="J39" s="151"/>
      <c r="K39" s="151"/>
      <c r="L39" s="152"/>
      <c r="M39" s="151"/>
      <c r="N39" s="152"/>
      <c r="O39" s="150"/>
      <c r="P39" s="151"/>
      <c r="Q39" s="151"/>
      <c r="R39" s="155"/>
      <c r="S39" s="153"/>
      <c r="T39" s="154"/>
      <c r="U39" s="152"/>
      <c r="V39" s="355">
        <f t="shared" si="0"/>
        <v>0</v>
      </c>
    </row>
    <row r="40" spans="2:23" s="334" customFormat="1" ht="15.75">
      <c r="B40" s="1416"/>
      <c r="C40" s="161" t="s">
        <v>158</v>
      </c>
      <c r="D40" s="357" t="s">
        <v>158</v>
      </c>
      <c r="E40" s="353"/>
      <c r="F40" s="354"/>
      <c r="G40" s="151"/>
      <c r="H40" s="151"/>
      <c r="I40" s="151"/>
      <c r="J40" s="151"/>
      <c r="K40" s="151"/>
      <c r="L40" s="152"/>
      <c r="M40" s="151"/>
      <c r="N40" s="152"/>
      <c r="O40" s="150"/>
      <c r="P40" s="151"/>
      <c r="Q40" s="151"/>
      <c r="R40" s="155"/>
      <c r="S40" s="153"/>
      <c r="T40" s="154"/>
      <c r="U40" s="152"/>
      <c r="V40" s="355">
        <f t="shared" si="0"/>
        <v>0</v>
      </c>
    </row>
    <row r="41" spans="2:23" s="334" customFormat="1" ht="15.75">
      <c r="B41" s="368"/>
      <c r="C41" s="161"/>
      <c r="D41" s="357" t="s">
        <v>160</v>
      </c>
      <c r="E41" s="353"/>
      <c r="F41" s="354"/>
      <c r="G41" s="151"/>
      <c r="H41" s="151"/>
      <c r="I41" s="151"/>
      <c r="J41" s="151"/>
      <c r="K41" s="151"/>
      <c r="L41" s="152"/>
      <c r="M41" s="151"/>
      <c r="N41" s="152"/>
      <c r="O41" s="353"/>
      <c r="P41" s="151"/>
      <c r="Q41" s="151"/>
      <c r="R41" s="155"/>
      <c r="S41" s="353"/>
      <c r="T41" s="154"/>
      <c r="U41" s="152"/>
      <c r="V41" s="355">
        <f t="shared" si="0"/>
        <v>0</v>
      </c>
    </row>
    <row r="42" spans="2:23" s="351" customFormat="1" ht="15.75" thickBot="1">
      <c r="B42" s="172"/>
      <c r="C42" s="173" t="s">
        <v>231</v>
      </c>
      <c r="D42" s="362"/>
      <c r="E42" s="369">
        <f>+SUM(E22:E41)</f>
        <v>0</v>
      </c>
      <c r="F42" s="370">
        <f>+SUM(F22:F41)</f>
        <v>0</v>
      </c>
      <c r="G42" s="371">
        <f t="shared" ref="G42:U42" si="3">+SUM(G22:G41)</f>
        <v>0</v>
      </c>
      <c r="H42" s="371">
        <f t="shared" si="3"/>
        <v>0</v>
      </c>
      <c r="I42" s="371">
        <f t="shared" si="3"/>
        <v>0</v>
      </c>
      <c r="J42" s="371">
        <f t="shared" si="3"/>
        <v>0</v>
      </c>
      <c r="K42" s="371">
        <f t="shared" si="3"/>
        <v>0</v>
      </c>
      <c r="L42" s="372">
        <f t="shared" si="3"/>
        <v>0</v>
      </c>
      <c r="M42" s="371">
        <f t="shared" si="3"/>
        <v>0</v>
      </c>
      <c r="N42" s="371">
        <f t="shared" si="3"/>
        <v>0</v>
      </c>
      <c r="O42" s="373">
        <f t="shared" si="3"/>
        <v>0</v>
      </c>
      <c r="P42" s="371">
        <f t="shared" si="3"/>
        <v>0</v>
      </c>
      <c r="Q42" s="371">
        <f t="shared" si="3"/>
        <v>0</v>
      </c>
      <c r="R42" s="374">
        <f t="shared" si="3"/>
        <v>0</v>
      </c>
      <c r="S42" s="375">
        <f t="shared" si="3"/>
        <v>0</v>
      </c>
      <c r="T42" s="376">
        <f>+SUM(T22:T41)</f>
        <v>0</v>
      </c>
      <c r="U42" s="372">
        <f t="shared" si="3"/>
        <v>0</v>
      </c>
      <c r="V42" s="377">
        <f>+SUM(E42:U42)</f>
        <v>0</v>
      </c>
    </row>
    <row r="43" spans="2:23" s="334" customFormat="1" ht="14.25" customHeight="1">
      <c r="B43" s="1400" t="s">
        <v>162</v>
      </c>
      <c r="C43" s="1434" t="s">
        <v>232</v>
      </c>
      <c r="D43" s="378" t="s">
        <v>164</v>
      </c>
      <c r="E43" s="379"/>
      <c r="F43" s="380"/>
      <c r="G43" s="381"/>
      <c r="H43" s="381"/>
      <c r="I43" s="381"/>
      <c r="J43" s="381"/>
      <c r="K43" s="381"/>
      <c r="L43" s="382"/>
      <c r="M43" s="381"/>
      <c r="N43" s="382"/>
      <c r="O43" s="383"/>
      <c r="P43" s="381"/>
      <c r="Q43" s="381"/>
      <c r="R43" s="384"/>
      <c r="S43" s="385"/>
      <c r="T43" s="386"/>
      <c r="U43" s="387"/>
      <c r="V43" s="355">
        <f t="shared" si="0"/>
        <v>0</v>
      </c>
      <c r="W43" s="388"/>
    </row>
    <row r="44" spans="2:23" s="334" customFormat="1" ht="15" customHeight="1">
      <c r="B44" s="1401"/>
      <c r="C44" s="1427"/>
      <c r="D44" s="356" t="s">
        <v>165</v>
      </c>
      <c r="E44" s="353"/>
      <c r="F44" s="354"/>
      <c r="G44" s="151"/>
      <c r="H44" s="151"/>
      <c r="I44" s="151"/>
      <c r="J44" s="151"/>
      <c r="K44" s="151"/>
      <c r="L44" s="152"/>
      <c r="M44" s="151"/>
      <c r="N44" s="152"/>
      <c r="O44" s="150"/>
      <c r="P44" s="151"/>
      <c r="Q44" s="151"/>
      <c r="R44" s="155"/>
      <c r="S44" s="153"/>
      <c r="T44" s="154"/>
      <c r="U44" s="152"/>
      <c r="V44" s="355">
        <f t="shared" si="0"/>
        <v>0</v>
      </c>
      <c r="W44" s="388"/>
    </row>
    <row r="45" spans="2:23" s="334" customFormat="1" ht="15.75">
      <c r="B45" s="1433"/>
      <c r="C45" s="158" t="s">
        <v>166</v>
      </c>
      <c r="D45" s="389" t="s">
        <v>166</v>
      </c>
      <c r="E45" s="353"/>
      <c r="F45" s="354"/>
      <c r="G45" s="151"/>
      <c r="H45" s="151"/>
      <c r="I45" s="151"/>
      <c r="J45" s="151"/>
      <c r="K45" s="151"/>
      <c r="L45" s="152"/>
      <c r="M45" s="151"/>
      <c r="N45" s="152"/>
      <c r="O45" s="150"/>
      <c r="P45" s="151"/>
      <c r="Q45" s="151"/>
      <c r="R45" s="155"/>
      <c r="S45" s="153"/>
      <c r="T45" s="154"/>
      <c r="U45" s="152"/>
      <c r="V45" s="355">
        <f t="shared" si="0"/>
        <v>0</v>
      </c>
    </row>
    <row r="46" spans="2:23" s="351" customFormat="1" ht="18" thickBot="1">
      <c r="B46" s="209"/>
      <c r="C46" s="173" t="s">
        <v>233</v>
      </c>
      <c r="D46" s="362"/>
      <c r="E46" s="363">
        <f t="shared" ref="E46:T46" si="4">+SUM(E43:E45)</f>
        <v>0</v>
      </c>
      <c r="F46" s="364">
        <f t="shared" si="4"/>
        <v>0</v>
      </c>
      <c r="G46" s="177">
        <f t="shared" si="4"/>
        <v>0</v>
      </c>
      <c r="H46" s="177">
        <f t="shared" si="4"/>
        <v>0</v>
      </c>
      <c r="I46" s="177">
        <f t="shared" si="4"/>
        <v>0</v>
      </c>
      <c r="J46" s="177">
        <f t="shared" si="4"/>
        <v>0</v>
      </c>
      <c r="K46" s="177">
        <f t="shared" si="4"/>
        <v>0</v>
      </c>
      <c r="L46" s="178">
        <f t="shared" si="4"/>
        <v>0</v>
      </c>
      <c r="M46" s="177">
        <f t="shared" si="4"/>
        <v>0</v>
      </c>
      <c r="N46" s="177">
        <f t="shared" si="4"/>
        <v>0</v>
      </c>
      <c r="O46" s="176">
        <f t="shared" si="4"/>
        <v>0</v>
      </c>
      <c r="P46" s="177">
        <f t="shared" si="4"/>
        <v>0</v>
      </c>
      <c r="Q46" s="177">
        <f t="shared" si="4"/>
        <v>0</v>
      </c>
      <c r="R46" s="180">
        <f t="shared" si="4"/>
        <v>0</v>
      </c>
      <c r="S46" s="365"/>
      <c r="T46" s="179">
        <f t="shared" si="4"/>
        <v>0</v>
      </c>
      <c r="U46" s="178"/>
      <c r="V46" s="390">
        <f t="shared" si="0"/>
        <v>0</v>
      </c>
    </row>
    <row r="47" spans="2:23" s="334" customFormat="1" ht="15.75">
      <c r="B47" s="1400" t="s">
        <v>168</v>
      </c>
      <c r="C47" s="1418" t="s">
        <v>169</v>
      </c>
      <c r="D47" s="391" t="s">
        <v>170</v>
      </c>
      <c r="E47" s="353"/>
      <c r="F47" s="354"/>
      <c r="G47" s="151"/>
      <c r="H47" s="151"/>
      <c r="I47" s="151"/>
      <c r="J47" s="151"/>
      <c r="K47" s="151"/>
      <c r="L47" s="152"/>
      <c r="M47" s="151"/>
      <c r="N47" s="152"/>
      <c r="O47" s="150"/>
      <c r="P47" s="151"/>
      <c r="Q47" s="151"/>
      <c r="R47" s="155"/>
      <c r="S47" s="153"/>
      <c r="T47" s="154"/>
      <c r="U47" s="152"/>
      <c r="V47" s="355">
        <f>+SUM(E47:U47)</f>
        <v>0</v>
      </c>
    </row>
    <row r="48" spans="2:23" s="334" customFormat="1" ht="15.75">
      <c r="B48" s="1401"/>
      <c r="C48" s="1407"/>
      <c r="D48" s="391" t="s">
        <v>174</v>
      </c>
      <c r="E48" s="353"/>
      <c r="F48" s="354"/>
      <c r="G48" s="151"/>
      <c r="H48" s="151"/>
      <c r="I48" s="151"/>
      <c r="J48" s="151"/>
      <c r="K48" s="151"/>
      <c r="L48" s="152"/>
      <c r="M48" s="151"/>
      <c r="N48" s="152"/>
      <c r="O48" s="150"/>
      <c r="P48" s="151"/>
      <c r="Q48" s="151"/>
      <c r="R48" s="155"/>
      <c r="S48" s="153"/>
      <c r="T48" s="154"/>
      <c r="U48" s="152"/>
      <c r="V48" s="355">
        <f>+SUM(E48:U48)</f>
        <v>0</v>
      </c>
    </row>
    <row r="49" spans="2:23" s="334" customFormat="1" ht="15.75">
      <c r="B49" s="1401"/>
      <c r="C49" s="1424" t="s">
        <v>175</v>
      </c>
      <c r="D49" s="356" t="s">
        <v>176</v>
      </c>
      <c r="E49" s="353"/>
      <c r="F49" s="354"/>
      <c r="G49" s="151"/>
      <c r="H49" s="151"/>
      <c r="I49" s="151"/>
      <c r="J49" s="151"/>
      <c r="K49" s="151"/>
      <c r="L49" s="152"/>
      <c r="M49" s="151"/>
      <c r="N49" s="152"/>
      <c r="O49" s="150"/>
      <c r="P49" s="151"/>
      <c r="Q49" s="151"/>
      <c r="R49" s="155"/>
      <c r="S49" s="153"/>
      <c r="T49" s="154"/>
      <c r="U49" s="152"/>
      <c r="V49" s="355">
        <f t="shared" si="0"/>
        <v>0</v>
      </c>
    </row>
    <row r="50" spans="2:23" s="334" customFormat="1" ht="15.75">
      <c r="B50" s="1401"/>
      <c r="C50" s="1403"/>
      <c r="D50" s="356" t="s">
        <v>175</v>
      </c>
      <c r="E50" s="353"/>
      <c r="F50" s="354"/>
      <c r="G50" s="151"/>
      <c r="H50" s="151"/>
      <c r="I50" s="151"/>
      <c r="J50" s="151"/>
      <c r="K50" s="151"/>
      <c r="L50" s="152"/>
      <c r="M50" s="151"/>
      <c r="N50" s="152"/>
      <c r="O50" s="150"/>
      <c r="P50" s="151"/>
      <c r="Q50" s="151"/>
      <c r="R50" s="155"/>
      <c r="S50" s="153"/>
      <c r="T50" s="154"/>
      <c r="U50" s="152"/>
      <c r="V50" s="355">
        <f t="shared" si="0"/>
        <v>0</v>
      </c>
    </row>
    <row r="51" spans="2:23" s="334" customFormat="1" ht="15.75">
      <c r="B51" s="1401"/>
      <c r="C51" s="1404"/>
      <c r="D51" s="356" t="s">
        <v>177</v>
      </c>
      <c r="E51" s="353"/>
      <c r="F51" s="354"/>
      <c r="G51" s="151"/>
      <c r="H51" s="151"/>
      <c r="I51" s="151"/>
      <c r="J51" s="151"/>
      <c r="K51" s="151"/>
      <c r="L51" s="152"/>
      <c r="M51" s="151"/>
      <c r="N51" s="152"/>
      <c r="O51" s="150"/>
      <c r="P51" s="151"/>
      <c r="Q51" s="151"/>
      <c r="R51" s="155"/>
      <c r="S51" s="153"/>
      <c r="T51" s="154"/>
      <c r="U51" s="152"/>
      <c r="V51" s="355">
        <f t="shared" si="0"/>
        <v>0</v>
      </c>
      <c r="W51" s="392"/>
    </row>
    <row r="52" spans="2:23" s="334" customFormat="1" ht="15.75">
      <c r="B52" s="1401"/>
      <c r="C52" s="158" t="s">
        <v>178</v>
      </c>
      <c r="D52" s="393" t="s">
        <v>179</v>
      </c>
      <c r="E52" s="353"/>
      <c r="F52" s="354"/>
      <c r="G52" s="151"/>
      <c r="H52" s="151"/>
      <c r="I52" s="151"/>
      <c r="J52" s="151"/>
      <c r="K52" s="151"/>
      <c r="L52" s="152"/>
      <c r="M52" s="151"/>
      <c r="N52" s="152"/>
      <c r="O52" s="150"/>
      <c r="P52" s="151"/>
      <c r="Q52" s="151"/>
      <c r="R52" s="155"/>
      <c r="S52" s="153"/>
      <c r="T52" s="154"/>
      <c r="U52" s="152"/>
      <c r="V52" s="355">
        <f t="shared" si="0"/>
        <v>0</v>
      </c>
    </row>
    <row r="53" spans="2:23" s="334" customFormat="1" ht="12.75" customHeight="1">
      <c r="B53" s="1401"/>
      <c r="C53" s="158" t="s">
        <v>180</v>
      </c>
      <c r="D53" s="394" t="s">
        <v>180</v>
      </c>
      <c r="E53" s="353"/>
      <c r="F53" s="354"/>
      <c r="G53" s="151"/>
      <c r="H53" s="151"/>
      <c r="I53" s="151"/>
      <c r="J53" s="151"/>
      <c r="K53" s="151"/>
      <c r="L53" s="152"/>
      <c r="M53" s="151"/>
      <c r="N53" s="152"/>
      <c r="O53" s="150"/>
      <c r="P53" s="151"/>
      <c r="Q53" s="151"/>
      <c r="R53" s="155"/>
      <c r="S53" s="153"/>
      <c r="T53" s="154"/>
      <c r="U53" s="152"/>
      <c r="V53" s="355">
        <f t="shared" si="0"/>
        <v>0</v>
      </c>
    </row>
    <row r="54" spans="2:23" s="334" customFormat="1" ht="15.75">
      <c r="B54" s="1401"/>
      <c r="C54" s="226" t="s">
        <v>183</v>
      </c>
      <c r="D54" s="226" t="s">
        <v>183</v>
      </c>
      <c r="E54" s="353"/>
      <c r="F54" s="354"/>
      <c r="G54" s="151"/>
      <c r="H54" s="151"/>
      <c r="I54" s="151"/>
      <c r="J54" s="151"/>
      <c r="K54" s="151"/>
      <c r="L54" s="152"/>
      <c r="M54" s="151"/>
      <c r="N54" s="152"/>
      <c r="O54" s="150"/>
      <c r="P54" s="151"/>
      <c r="Q54" s="151"/>
      <c r="R54" s="155"/>
      <c r="S54" s="153"/>
      <c r="T54" s="154"/>
      <c r="U54" s="152"/>
      <c r="V54" s="355">
        <f t="shared" si="0"/>
        <v>0</v>
      </c>
    </row>
    <row r="55" spans="2:23" s="334" customFormat="1" ht="16.5" thickBot="1">
      <c r="B55" s="230"/>
      <c r="C55" s="173" t="s">
        <v>234</v>
      </c>
      <c r="D55" s="362"/>
      <c r="E55" s="235">
        <f t="shared" ref="E55:U55" si="5">+SUM(E47:E54)</f>
        <v>0</v>
      </c>
      <c r="F55" s="395">
        <f t="shared" si="5"/>
        <v>0</v>
      </c>
      <c r="G55" s="233">
        <f t="shared" si="5"/>
        <v>0</v>
      </c>
      <c r="H55" s="233">
        <f t="shared" si="5"/>
        <v>0</v>
      </c>
      <c r="I55" s="233">
        <f t="shared" si="5"/>
        <v>0</v>
      </c>
      <c r="J55" s="233">
        <f t="shared" si="5"/>
        <v>0</v>
      </c>
      <c r="K55" s="233">
        <f t="shared" si="5"/>
        <v>0</v>
      </c>
      <c r="L55" s="234">
        <f t="shared" si="5"/>
        <v>0</v>
      </c>
      <c r="M55" s="233">
        <f t="shared" si="5"/>
        <v>0</v>
      </c>
      <c r="N55" s="233">
        <f t="shared" si="5"/>
        <v>0</v>
      </c>
      <c r="O55" s="232">
        <f t="shared" si="5"/>
        <v>0</v>
      </c>
      <c r="P55" s="233">
        <f t="shared" si="5"/>
        <v>0</v>
      </c>
      <c r="Q55" s="233">
        <f t="shared" si="5"/>
        <v>0</v>
      </c>
      <c r="R55" s="236">
        <f t="shared" si="5"/>
        <v>0</v>
      </c>
      <c r="S55" s="232">
        <f t="shared" si="5"/>
        <v>0</v>
      </c>
      <c r="T55" s="235">
        <f t="shared" si="5"/>
        <v>0</v>
      </c>
      <c r="U55" s="234">
        <f t="shared" si="5"/>
        <v>0</v>
      </c>
      <c r="V55" s="238">
        <f t="shared" si="0"/>
        <v>0</v>
      </c>
      <c r="W55" s="335"/>
    </row>
    <row r="56" spans="2:23" s="334" customFormat="1" ht="18" customHeight="1">
      <c r="B56" s="1400" t="s">
        <v>69</v>
      </c>
      <c r="C56" s="1402" t="s">
        <v>185</v>
      </c>
      <c r="D56" s="396" t="s">
        <v>186</v>
      </c>
      <c r="E56" s="397"/>
      <c r="F56" s="398"/>
      <c r="G56" s="398"/>
      <c r="H56" s="398"/>
      <c r="I56" s="398"/>
      <c r="J56" s="398"/>
      <c r="K56" s="398"/>
      <c r="L56" s="399"/>
      <c r="M56" s="398"/>
      <c r="N56" s="399"/>
      <c r="O56" s="246"/>
      <c r="P56" s="247"/>
      <c r="Q56" s="247"/>
      <c r="R56" s="248"/>
      <c r="S56" s="400"/>
      <c r="T56" s="246"/>
      <c r="U56" s="401"/>
      <c r="V56" s="402">
        <f t="shared" si="0"/>
        <v>0</v>
      </c>
    </row>
    <row r="57" spans="2:23" s="334" customFormat="1" ht="18" customHeight="1">
      <c r="B57" s="1414"/>
      <c r="C57" s="1448"/>
      <c r="D57" s="403" t="s">
        <v>188</v>
      </c>
      <c r="E57" s="404"/>
      <c r="F57" s="405"/>
      <c r="G57" s="405"/>
      <c r="H57" s="405"/>
      <c r="I57" s="405"/>
      <c r="J57" s="405"/>
      <c r="K57" s="405"/>
      <c r="L57" s="406"/>
      <c r="M57" s="405"/>
      <c r="N57" s="406"/>
      <c r="O57" s="407"/>
      <c r="P57" s="408"/>
      <c r="Q57" s="408"/>
      <c r="R57" s="409"/>
      <c r="S57" s="410"/>
      <c r="T57" s="407"/>
      <c r="U57" s="411"/>
      <c r="V57" s="412">
        <f t="shared" si="0"/>
        <v>0</v>
      </c>
    </row>
    <row r="58" spans="2:23" s="334" customFormat="1" ht="16.5" thickBot="1">
      <c r="B58" s="262"/>
      <c r="C58" s="173" t="s">
        <v>189</v>
      </c>
      <c r="D58" s="362"/>
      <c r="E58" s="413">
        <f t="shared" ref="E58:T58" si="6">+SUM(E56:E57)</f>
        <v>0</v>
      </c>
      <c r="F58" s="414">
        <f t="shared" si="6"/>
        <v>0</v>
      </c>
      <c r="G58" s="275">
        <f t="shared" si="6"/>
        <v>0</v>
      </c>
      <c r="H58" s="275">
        <f t="shared" si="6"/>
        <v>0</v>
      </c>
      <c r="I58" s="275">
        <f t="shared" si="6"/>
        <v>0</v>
      </c>
      <c r="J58" s="275">
        <f t="shared" si="6"/>
        <v>0</v>
      </c>
      <c r="K58" s="275">
        <f t="shared" si="6"/>
        <v>0</v>
      </c>
      <c r="L58" s="276">
        <f t="shared" si="6"/>
        <v>0</v>
      </c>
      <c r="M58" s="275">
        <f t="shared" si="6"/>
        <v>0</v>
      </c>
      <c r="N58" s="275">
        <f t="shared" si="6"/>
        <v>0</v>
      </c>
      <c r="O58" s="274">
        <f t="shared" si="6"/>
        <v>0</v>
      </c>
      <c r="P58" s="275">
        <f t="shared" si="6"/>
        <v>0</v>
      </c>
      <c r="Q58" s="275">
        <f t="shared" si="6"/>
        <v>0</v>
      </c>
      <c r="R58" s="278">
        <f t="shared" si="6"/>
        <v>0</v>
      </c>
      <c r="S58" s="415"/>
      <c r="T58" s="277">
        <f t="shared" si="6"/>
        <v>0</v>
      </c>
      <c r="U58" s="276"/>
      <c r="V58" s="416">
        <f t="shared" si="0"/>
        <v>0</v>
      </c>
    </row>
    <row r="59" spans="2:23" s="334" customFormat="1" ht="15.75">
      <c r="B59" s="1413" t="s">
        <v>190</v>
      </c>
      <c r="C59" s="1402" t="s">
        <v>191</v>
      </c>
      <c r="D59" s="393" t="s">
        <v>192</v>
      </c>
      <c r="E59" s="417"/>
      <c r="F59" s="418"/>
      <c r="G59" s="141"/>
      <c r="H59" s="141"/>
      <c r="I59" s="141"/>
      <c r="J59" s="141"/>
      <c r="K59" s="141"/>
      <c r="L59" s="142"/>
      <c r="M59" s="141"/>
      <c r="N59" s="142"/>
      <c r="O59" s="140"/>
      <c r="P59" s="141"/>
      <c r="Q59" s="141"/>
      <c r="R59" s="145"/>
      <c r="S59" s="143"/>
      <c r="T59" s="144"/>
      <c r="U59" s="142"/>
      <c r="V59" s="419">
        <f t="shared" si="0"/>
        <v>0</v>
      </c>
    </row>
    <row r="60" spans="2:23" s="334" customFormat="1" ht="15.75">
      <c r="B60" s="1401"/>
      <c r="C60" s="1403"/>
      <c r="D60" s="334" t="s">
        <v>193</v>
      </c>
      <c r="E60" s="417"/>
      <c r="F60" s="418"/>
      <c r="G60" s="141"/>
      <c r="H60" s="141"/>
      <c r="I60" s="141"/>
      <c r="J60" s="141"/>
      <c r="K60" s="141"/>
      <c r="L60" s="142"/>
      <c r="M60" s="141"/>
      <c r="N60" s="142"/>
      <c r="O60" s="140"/>
      <c r="P60" s="141"/>
      <c r="Q60" s="141"/>
      <c r="R60" s="145"/>
      <c r="S60" s="143"/>
      <c r="T60" s="144"/>
      <c r="U60" s="142"/>
      <c r="V60" s="355">
        <f t="shared" si="0"/>
        <v>0</v>
      </c>
    </row>
    <row r="61" spans="2:23" s="334" customFormat="1" ht="15.75">
      <c r="B61" s="1401"/>
      <c r="C61" s="1403"/>
      <c r="D61" s="393" t="s">
        <v>194</v>
      </c>
      <c r="E61" s="353"/>
      <c r="F61" s="354"/>
      <c r="G61" s="151"/>
      <c r="H61" s="151"/>
      <c r="I61" s="151"/>
      <c r="J61" s="151"/>
      <c r="K61" s="151"/>
      <c r="L61" s="152"/>
      <c r="M61" s="151"/>
      <c r="N61" s="152"/>
      <c r="O61" s="150"/>
      <c r="P61" s="151"/>
      <c r="Q61" s="151"/>
      <c r="R61" s="155"/>
      <c r="S61" s="153"/>
      <c r="T61" s="154"/>
      <c r="U61" s="152"/>
      <c r="V61" s="355">
        <f t="shared" si="0"/>
        <v>0</v>
      </c>
    </row>
    <row r="62" spans="2:23" s="334" customFormat="1" ht="15.75">
      <c r="B62" s="1414"/>
      <c r="C62" s="1404"/>
      <c r="D62" s="393" t="s">
        <v>195</v>
      </c>
      <c r="E62" s="353"/>
      <c r="F62" s="354"/>
      <c r="G62" s="151"/>
      <c r="H62" s="151"/>
      <c r="I62" s="151"/>
      <c r="J62" s="151"/>
      <c r="K62" s="151"/>
      <c r="L62" s="152"/>
      <c r="M62" s="151"/>
      <c r="N62" s="152"/>
      <c r="O62" s="150"/>
      <c r="P62" s="151"/>
      <c r="Q62" s="151"/>
      <c r="R62" s="155"/>
      <c r="S62" s="153"/>
      <c r="T62" s="154"/>
      <c r="U62" s="152"/>
      <c r="V62" s="355">
        <f t="shared" si="0"/>
        <v>0</v>
      </c>
    </row>
    <row r="63" spans="2:23" s="334" customFormat="1" ht="16.5" thickBot="1">
      <c r="B63" s="172"/>
      <c r="C63" s="272" t="s">
        <v>235</v>
      </c>
      <c r="D63" s="420"/>
      <c r="E63" s="413">
        <f t="shared" ref="E63:T63" si="7">+SUM(E59:E62)</f>
        <v>0</v>
      </c>
      <c r="F63" s="414">
        <f t="shared" si="7"/>
        <v>0</v>
      </c>
      <c r="G63" s="275">
        <f t="shared" si="7"/>
        <v>0</v>
      </c>
      <c r="H63" s="275">
        <f t="shared" si="7"/>
        <v>0</v>
      </c>
      <c r="I63" s="275">
        <f t="shared" si="7"/>
        <v>0</v>
      </c>
      <c r="J63" s="275">
        <f t="shared" si="7"/>
        <v>0</v>
      </c>
      <c r="K63" s="275">
        <f t="shared" si="7"/>
        <v>0</v>
      </c>
      <c r="L63" s="276">
        <f t="shared" si="7"/>
        <v>0</v>
      </c>
      <c r="M63" s="275">
        <f t="shared" si="7"/>
        <v>0</v>
      </c>
      <c r="N63" s="275">
        <f t="shared" si="7"/>
        <v>0</v>
      </c>
      <c r="O63" s="274">
        <f>+SUM(O59:O62)</f>
        <v>0</v>
      </c>
      <c r="P63" s="275">
        <f t="shared" si="7"/>
        <v>0</v>
      </c>
      <c r="Q63" s="275">
        <f t="shared" si="7"/>
        <v>0</v>
      </c>
      <c r="R63" s="278">
        <f t="shared" si="7"/>
        <v>0</v>
      </c>
      <c r="S63" s="415"/>
      <c r="T63" s="277">
        <f t="shared" si="7"/>
        <v>0</v>
      </c>
      <c r="U63" s="276"/>
      <c r="V63" s="416">
        <f t="shared" si="0"/>
        <v>0</v>
      </c>
    </row>
    <row r="64" spans="2:23" s="334" customFormat="1" ht="15.75" customHeight="1">
      <c r="B64" s="1415" t="s">
        <v>197</v>
      </c>
      <c r="C64" s="218" t="s">
        <v>198</v>
      </c>
      <c r="D64" s="421" t="s">
        <v>199</v>
      </c>
      <c r="E64" s="353"/>
      <c r="F64" s="354"/>
      <c r="G64" s="151"/>
      <c r="H64" s="151"/>
      <c r="I64" s="151"/>
      <c r="J64" s="151"/>
      <c r="K64" s="151"/>
      <c r="L64" s="152"/>
      <c r="M64" s="151"/>
      <c r="N64" s="152"/>
      <c r="O64" s="150"/>
      <c r="P64" s="151"/>
      <c r="Q64" s="151"/>
      <c r="R64" s="155"/>
      <c r="S64" s="153"/>
      <c r="T64" s="154"/>
      <c r="U64" s="152"/>
      <c r="V64" s="355">
        <f>+SUM(E64:U64)</f>
        <v>0</v>
      </c>
    </row>
    <row r="65" spans="2:24" s="334" customFormat="1" ht="15.75" customHeight="1">
      <c r="B65" s="1416"/>
      <c r="C65" s="422" t="s">
        <v>201</v>
      </c>
      <c r="D65" s="356" t="s">
        <v>201</v>
      </c>
      <c r="E65" s="353"/>
      <c r="F65" s="354"/>
      <c r="G65" s="151"/>
      <c r="H65" s="151"/>
      <c r="I65" s="151"/>
      <c r="J65" s="151"/>
      <c r="K65" s="151"/>
      <c r="L65" s="152"/>
      <c r="M65" s="151"/>
      <c r="N65" s="152"/>
      <c r="O65" s="150"/>
      <c r="P65" s="151"/>
      <c r="Q65" s="151"/>
      <c r="R65" s="155"/>
      <c r="S65" s="153"/>
      <c r="T65" s="154"/>
      <c r="U65" s="152"/>
      <c r="V65" s="355">
        <f>+SUM(E65:U65)</f>
        <v>0</v>
      </c>
    </row>
    <row r="66" spans="2:24" s="334" customFormat="1" ht="15.75" customHeight="1">
      <c r="B66" s="1417"/>
      <c r="C66" s="422" t="s">
        <v>236</v>
      </c>
      <c r="D66" s="357" t="s">
        <v>203</v>
      </c>
      <c r="E66" s="353"/>
      <c r="F66" s="354"/>
      <c r="G66" s="151"/>
      <c r="H66" s="151"/>
      <c r="I66" s="151"/>
      <c r="J66" s="151"/>
      <c r="K66" s="151"/>
      <c r="L66" s="152"/>
      <c r="M66" s="151"/>
      <c r="N66" s="152"/>
      <c r="O66" s="150"/>
      <c r="P66" s="151"/>
      <c r="Q66" s="151"/>
      <c r="R66" s="155"/>
      <c r="S66" s="153"/>
      <c r="T66" s="154"/>
      <c r="U66" s="152"/>
      <c r="V66" s="355">
        <f>+SUM(E66:U66)</f>
        <v>0</v>
      </c>
    </row>
    <row r="67" spans="2:24" s="334" customFormat="1" ht="16.5" thickBot="1">
      <c r="B67" s="284"/>
      <c r="C67" s="173" t="s">
        <v>204</v>
      </c>
      <c r="D67" s="362"/>
      <c r="E67" s="413">
        <f t="shared" ref="E67:O67" si="8">+SUM(E64:E65)</f>
        <v>0</v>
      </c>
      <c r="F67" s="414">
        <f t="shared" si="8"/>
        <v>0</v>
      </c>
      <c r="G67" s="275">
        <f t="shared" si="8"/>
        <v>0</v>
      </c>
      <c r="H67" s="275">
        <f t="shared" si="8"/>
        <v>0</v>
      </c>
      <c r="I67" s="275">
        <f t="shared" si="8"/>
        <v>0</v>
      </c>
      <c r="J67" s="275">
        <f t="shared" si="8"/>
        <v>0</v>
      </c>
      <c r="K67" s="275">
        <f t="shared" si="8"/>
        <v>0</v>
      </c>
      <c r="L67" s="276">
        <f t="shared" si="8"/>
        <v>0</v>
      </c>
      <c r="M67" s="275">
        <f t="shared" si="8"/>
        <v>0</v>
      </c>
      <c r="N67" s="275">
        <f t="shared" si="8"/>
        <v>0</v>
      </c>
      <c r="O67" s="274">
        <f t="shared" si="8"/>
        <v>0</v>
      </c>
      <c r="P67" s="275">
        <f>+SUM(P64:P65)</f>
        <v>0</v>
      </c>
      <c r="Q67" s="275">
        <f t="shared" ref="Q67:U67" si="9">+SUM(Q64:Q65)</f>
        <v>0</v>
      </c>
      <c r="R67" s="278">
        <f t="shared" si="9"/>
        <v>0</v>
      </c>
      <c r="S67" s="415">
        <f t="shared" si="9"/>
        <v>0</v>
      </c>
      <c r="T67" s="277">
        <f t="shared" si="9"/>
        <v>0</v>
      </c>
      <c r="U67" s="276">
        <f t="shared" si="9"/>
        <v>0</v>
      </c>
      <c r="V67" s="238">
        <f t="shared" si="0"/>
        <v>0</v>
      </c>
    </row>
    <row r="68" spans="2:24" s="334" customFormat="1" ht="15.75">
      <c r="B68" s="1400" t="s">
        <v>205</v>
      </c>
      <c r="C68" s="1402" t="s">
        <v>206</v>
      </c>
      <c r="D68" s="423" t="s">
        <v>207</v>
      </c>
      <c r="E68" s="417"/>
      <c r="F68" s="418"/>
      <c r="G68" s="141"/>
      <c r="H68" s="141"/>
      <c r="I68" s="141"/>
      <c r="J68" s="141"/>
      <c r="K68" s="141"/>
      <c r="L68" s="142"/>
      <c r="M68" s="141"/>
      <c r="N68" s="142"/>
      <c r="O68" s="140"/>
      <c r="P68" s="141"/>
      <c r="Q68" s="141"/>
      <c r="R68" s="145"/>
      <c r="S68" s="143"/>
      <c r="T68" s="144"/>
      <c r="U68" s="142"/>
      <c r="V68" s="419">
        <f>+SUM(E68:U68)</f>
        <v>0</v>
      </c>
    </row>
    <row r="69" spans="2:24" s="334" customFormat="1" ht="15.75">
      <c r="B69" s="1401"/>
      <c r="C69" s="1403"/>
      <c r="D69" s="424" t="s">
        <v>208</v>
      </c>
      <c r="E69" s="417"/>
      <c r="F69" s="418"/>
      <c r="G69" s="141"/>
      <c r="H69" s="141"/>
      <c r="I69" s="141"/>
      <c r="J69" s="141"/>
      <c r="K69" s="141"/>
      <c r="L69" s="142"/>
      <c r="M69" s="141"/>
      <c r="N69" s="142"/>
      <c r="O69" s="140"/>
      <c r="P69" s="141"/>
      <c r="Q69" s="141"/>
      <c r="R69" s="145"/>
      <c r="S69" s="143"/>
      <c r="T69" s="144"/>
      <c r="U69" s="142"/>
      <c r="V69" s="419">
        <f t="shared" ref="V69:V73" si="10">+SUM(E69:U69)</f>
        <v>0</v>
      </c>
    </row>
    <row r="70" spans="2:24" s="334" customFormat="1" ht="15.75">
      <c r="B70" s="1401"/>
      <c r="C70" s="1404"/>
      <c r="D70" s="424" t="s">
        <v>209</v>
      </c>
      <c r="E70" s="417"/>
      <c r="F70" s="418"/>
      <c r="G70" s="141"/>
      <c r="H70" s="141"/>
      <c r="I70" s="141"/>
      <c r="J70" s="141"/>
      <c r="K70" s="141"/>
      <c r="L70" s="142"/>
      <c r="M70" s="141"/>
      <c r="N70" s="142"/>
      <c r="O70" s="140"/>
      <c r="P70" s="141"/>
      <c r="Q70" s="141"/>
      <c r="R70" s="145"/>
      <c r="S70" s="143"/>
      <c r="T70" s="144"/>
      <c r="U70" s="142"/>
      <c r="V70" s="419">
        <f t="shared" si="10"/>
        <v>0</v>
      </c>
    </row>
    <row r="71" spans="2:24" s="334" customFormat="1" ht="15.75">
      <c r="B71" s="1401"/>
      <c r="C71" s="1405" t="s">
        <v>211</v>
      </c>
      <c r="D71" s="393" t="s">
        <v>211</v>
      </c>
      <c r="E71" s="353"/>
      <c r="F71" s="354"/>
      <c r="G71" s="151"/>
      <c r="H71" s="151"/>
      <c r="I71" s="151"/>
      <c r="J71" s="151"/>
      <c r="K71" s="151"/>
      <c r="L71" s="152"/>
      <c r="M71" s="151"/>
      <c r="N71" s="152"/>
      <c r="O71" s="150"/>
      <c r="P71" s="151"/>
      <c r="Q71" s="151"/>
      <c r="R71" s="155"/>
      <c r="S71" s="153"/>
      <c r="T71" s="154"/>
      <c r="U71" s="152"/>
      <c r="V71" s="355">
        <f t="shared" si="10"/>
        <v>0</v>
      </c>
      <c r="W71" s="335"/>
    </row>
    <row r="72" spans="2:24" s="334" customFormat="1" ht="15.75">
      <c r="B72" s="287"/>
      <c r="C72" s="1406"/>
      <c r="D72" s="425" t="s">
        <v>237</v>
      </c>
      <c r="E72" s="359"/>
      <c r="F72" s="360"/>
      <c r="G72" s="165"/>
      <c r="H72" s="165"/>
      <c r="I72" s="165"/>
      <c r="J72" s="165"/>
      <c r="K72" s="165"/>
      <c r="L72" s="166"/>
      <c r="M72" s="165"/>
      <c r="N72" s="166"/>
      <c r="O72" s="164"/>
      <c r="P72" s="165"/>
      <c r="Q72" s="165"/>
      <c r="R72" s="169"/>
      <c r="S72" s="167"/>
      <c r="T72" s="168"/>
      <c r="U72" s="166"/>
      <c r="V72" s="358">
        <f t="shared" si="10"/>
        <v>0</v>
      </c>
      <c r="W72" s="335"/>
    </row>
    <row r="73" spans="2:24" s="334" customFormat="1" ht="15.75">
      <c r="B73" s="287"/>
      <c r="C73" s="1407"/>
      <c r="D73" s="425" t="s">
        <v>213</v>
      </c>
      <c r="E73" s="359"/>
      <c r="F73" s="360"/>
      <c r="G73" s="165"/>
      <c r="H73" s="165"/>
      <c r="I73" s="165"/>
      <c r="J73" s="165"/>
      <c r="K73" s="165"/>
      <c r="L73" s="166"/>
      <c r="M73" s="165"/>
      <c r="N73" s="166"/>
      <c r="O73" s="164"/>
      <c r="P73" s="165"/>
      <c r="Q73" s="165"/>
      <c r="R73" s="169"/>
      <c r="S73" s="167"/>
      <c r="T73" s="168"/>
      <c r="U73" s="166"/>
      <c r="V73" s="358">
        <f t="shared" si="10"/>
        <v>0</v>
      </c>
      <c r="W73" s="335"/>
    </row>
    <row r="74" spans="2:24" s="334" customFormat="1" ht="16.5" thickBot="1">
      <c r="B74" s="172"/>
      <c r="C74" s="272" t="s">
        <v>214</v>
      </c>
      <c r="D74" s="420"/>
      <c r="E74" s="413">
        <f>+SUM(E68:E73)</f>
        <v>0</v>
      </c>
      <c r="F74" s="414">
        <f t="shared" ref="F74:U74" si="11">+SUM(F68:F73)</f>
        <v>0</v>
      </c>
      <c r="G74" s="275">
        <f t="shared" si="11"/>
        <v>0</v>
      </c>
      <c r="H74" s="275">
        <f t="shared" si="11"/>
        <v>0</v>
      </c>
      <c r="I74" s="275">
        <f t="shared" si="11"/>
        <v>0</v>
      </c>
      <c r="J74" s="275">
        <f t="shared" si="11"/>
        <v>0</v>
      </c>
      <c r="K74" s="275">
        <f t="shared" si="11"/>
        <v>0</v>
      </c>
      <c r="L74" s="276">
        <f t="shared" si="11"/>
        <v>0</v>
      </c>
      <c r="M74" s="275">
        <f t="shared" si="11"/>
        <v>0</v>
      </c>
      <c r="N74" s="275">
        <f t="shared" si="11"/>
        <v>0</v>
      </c>
      <c r="O74" s="274">
        <f t="shared" si="11"/>
        <v>0</v>
      </c>
      <c r="P74" s="275">
        <f t="shared" si="11"/>
        <v>0</v>
      </c>
      <c r="Q74" s="275">
        <f t="shared" si="11"/>
        <v>0</v>
      </c>
      <c r="R74" s="278">
        <f t="shared" si="11"/>
        <v>0</v>
      </c>
      <c r="S74" s="415">
        <f t="shared" si="11"/>
        <v>0</v>
      </c>
      <c r="T74" s="277">
        <f t="shared" si="11"/>
        <v>0</v>
      </c>
      <c r="U74" s="276">
        <f t="shared" si="11"/>
        <v>0</v>
      </c>
      <c r="V74" s="416">
        <f>+SUM(E74:U74)</f>
        <v>0</v>
      </c>
      <c r="W74" s="335"/>
    </row>
    <row r="75" spans="2:24" s="334" customFormat="1" ht="15.75">
      <c r="B75" s="426" t="s">
        <v>215</v>
      </c>
      <c r="C75" s="206" t="s">
        <v>216</v>
      </c>
      <c r="D75" s="427" t="s">
        <v>216</v>
      </c>
      <c r="E75" s="353"/>
      <c r="F75" s="354"/>
      <c r="G75" s="151"/>
      <c r="H75" s="151"/>
      <c r="I75" s="151"/>
      <c r="J75" s="151"/>
      <c r="K75" s="151"/>
      <c r="L75" s="152"/>
      <c r="M75" s="151"/>
      <c r="N75" s="152"/>
      <c r="O75" s="150"/>
      <c r="P75" s="151"/>
      <c r="Q75" s="151"/>
      <c r="R75" s="155"/>
      <c r="S75" s="153"/>
      <c r="T75" s="154"/>
      <c r="U75" s="152"/>
      <c r="V75" s="419">
        <f>+SUM(E75:U75)</f>
        <v>0</v>
      </c>
      <c r="W75" s="335"/>
    </row>
    <row r="76" spans="2:24" s="334" customFormat="1" ht="16.5" thickBot="1">
      <c r="B76" s="297"/>
      <c r="C76" s="428" t="s">
        <v>218</v>
      </c>
      <c r="D76" s="428"/>
      <c r="E76" s="429">
        <f>+SUM(E75:E75)</f>
        <v>0</v>
      </c>
      <c r="F76" s="430">
        <f t="shared" ref="F76:U76" si="12">+SUM(F75:F75)</f>
        <v>0</v>
      </c>
      <c r="G76" s="431">
        <f t="shared" si="12"/>
        <v>0</v>
      </c>
      <c r="H76" s="431">
        <f t="shared" si="12"/>
        <v>0</v>
      </c>
      <c r="I76" s="431">
        <f t="shared" si="12"/>
        <v>0</v>
      </c>
      <c r="J76" s="431">
        <f t="shared" si="12"/>
        <v>0</v>
      </c>
      <c r="K76" s="431">
        <f t="shared" si="12"/>
        <v>0</v>
      </c>
      <c r="L76" s="432">
        <f t="shared" si="12"/>
        <v>0</v>
      </c>
      <c r="M76" s="431">
        <f t="shared" si="12"/>
        <v>0</v>
      </c>
      <c r="N76" s="431">
        <f t="shared" si="12"/>
        <v>0</v>
      </c>
      <c r="O76" s="433">
        <f t="shared" si="12"/>
        <v>0</v>
      </c>
      <c r="P76" s="431">
        <f t="shared" si="12"/>
        <v>0</v>
      </c>
      <c r="Q76" s="431">
        <f t="shared" si="12"/>
        <v>0</v>
      </c>
      <c r="R76" s="434">
        <f t="shared" si="12"/>
        <v>0</v>
      </c>
      <c r="S76" s="435">
        <f t="shared" si="12"/>
        <v>0</v>
      </c>
      <c r="T76" s="436">
        <f t="shared" si="12"/>
        <v>0</v>
      </c>
      <c r="U76" s="432">
        <f t="shared" si="12"/>
        <v>0</v>
      </c>
      <c r="V76" s="437">
        <f t="shared" ref="V76:V77" si="13">+SUM(E76:U76)</f>
        <v>0</v>
      </c>
      <c r="W76" s="335"/>
    </row>
    <row r="77" spans="2:24" s="334" customFormat="1" ht="6" customHeight="1" thickBot="1">
      <c r="B77" s="309"/>
      <c r="C77" s="310"/>
      <c r="D77" s="310"/>
      <c r="E77" s="315"/>
      <c r="F77" s="438"/>
      <c r="G77" s="313"/>
      <c r="H77" s="313"/>
      <c r="I77" s="313"/>
      <c r="J77" s="313"/>
      <c r="K77" s="313"/>
      <c r="L77" s="314"/>
      <c r="M77" s="313"/>
      <c r="N77" s="314"/>
      <c r="O77" s="313"/>
      <c r="P77" s="313"/>
      <c r="Q77" s="313"/>
      <c r="R77" s="317"/>
      <c r="S77" s="316"/>
      <c r="T77" s="439"/>
      <c r="U77" s="440"/>
      <c r="V77" s="313">
        <f t="shared" si="13"/>
        <v>0</v>
      </c>
      <c r="W77" s="335"/>
    </row>
    <row r="78" spans="2:24" s="334" customFormat="1" ht="16.5" thickBot="1">
      <c r="B78" s="441" t="s">
        <v>219</v>
      </c>
      <c r="C78" s="442"/>
      <c r="D78" s="442"/>
      <c r="E78" s="443">
        <f>+E76+E74+E67+E63+E58+E55+E46+E21+E42</f>
        <v>0</v>
      </c>
      <c r="F78" s="444">
        <f t="shared" ref="F78:U78" si="14">+F76+F74+F67+F63+F58+F55+F46+F21+F42</f>
        <v>0</v>
      </c>
      <c r="G78" s="445">
        <f t="shared" si="14"/>
        <v>0</v>
      </c>
      <c r="H78" s="445">
        <f t="shared" si="14"/>
        <v>0</v>
      </c>
      <c r="I78" s="445">
        <f t="shared" si="14"/>
        <v>0</v>
      </c>
      <c r="J78" s="445">
        <f t="shared" si="14"/>
        <v>0</v>
      </c>
      <c r="K78" s="445">
        <f t="shared" si="14"/>
        <v>0</v>
      </c>
      <c r="L78" s="446">
        <f t="shared" si="14"/>
        <v>0</v>
      </c>
      <c r="M78" s="445">
        <f t="shared" si="14"/>
        <v>0</v>
      </c>
      <c r="N78" s="446">
        <f t="shared" si="14"/>
        <v>0</v>
      </c>
      <c r="O78" s="447">
        <f t="shared" si="14"/>
        <v>0</v>
      </c>
      <c r="P78" s="445">
        <f t="shared" si="14"/>
        <v>0</v>
      </c>
      <c r="Q78" s="445">
        <f t="shared" si="14"/>
        <v>0</v>
      </c>
      <c r="R78" s="448">
        <f t="shared" si="14"/>
        <v>0</v>
      </c>
      <c r="S78" s="447">
        <f t="shared" si="14"/>
        <v>0</v>
      </c>
      <c r="T78" s="443">
        <f t="shared" si="14"/>
        <v>0</v>
      </c>
      <c r="U78" s="446">
        <f t="shared" si="14"/>
        <v>0</v>
      </c>
      <c r="V78" s="449">
        <f>+SUM(E78:U78)</f>
        <v>0</v>
      </c>
      <c r="W78" s="450"/>
      <c r="X78" s="451"/>
    </row>
    <row r="79" spans="2:24" ht="7.5" customHeight="1">
      <c r="E79" s="343"/>
      <c r="F79" s="343"/>
      <c r="G79" s="343"/>
      <c r="H79" s="343"/>
      <c r="I79" s="343"/>
      <c r="J79" s="343"/>
      <c r="K79" s="343"/>
      <c r="L79" s="343"/>
      <c r="M79" s="343"/>
      <c r="N79" s="343"/>
      <c r="O79" s="343"/>
      <c r="P79" s="343"/>
      <c r="Q79" s="343"/>
      <c r="R79" s="343"/>
      <c r="S79" s="343"/>
      <c r="T79" s="343"/>
      <c r="U79" s="343"/>
      <c r="V79" s="108"/>
    </row>
    <row r="80" spans="2:24" ht="6" customHeight="1">
      <c r="E80" s="343"/>
      <c r="F80" s="343"/>
      <c r="G80" s="343"/>
      <c r="H80" s="343"/>
      <c r="I80" s="343"/>
      <c r="J80" s="343"/>
      <c r="K80" s="343"/>
      <c r="L80" s="343"/>
      <c r="M80" s="343"/>
      <c r="N80" s="343"/>
      <c r="O80" s="343"/>
      <c r="P80" s="343"/>
      <c r="Q80" s="343"/>
      <c r="R80" s="343"/>
      <c r="S80" s="343"/>
      <c r="T80" s="343"/>
      <c r="U80" s="343"/>
      <c r="V80" s="343"/>
    </row>
    <row r="81" spans="2:22" ht="12" customHeight="1">
      <c r="B81" s="452" t="s">
        <v>238</v>
      </c>
      <c r="C81" s="334"/>
      <c r="E81" s="343"/>
      <c r="F81" s="343"/>
      <c r="G81" s="343"/>
      <c r="H81" s="343"/>
      <c r="I81" s="343"/>
      <c r="J81" s="343"/>
      <c r="K81" s="343"/>
      <c r="L81" s="343"/>
      <c r="M81" s="343"/>
      <c r="N81" s="343"/>
      <c r="O81" s="343"/>
      <c r="P81" s="343"/>
      <c r="Q81" s="343"/>
      <c r="R81" s="343"/>
      <c r="S81" s="343"/>
      <c r="T81" s="343"/>
      <c r="U81" s="343"/>
      <c r="V81" s="343"/>
    </row>
    <row r="82" spans="2:22" ht="12.75" customHeight="1">
      <c r="B82" s="334" t="s">
        <v>239</v>
      </c>
      <c r="C82" s="334"/>
      <c r="E82" s="343"/>
      <c r="F82" s="343"/>
      <c r="G82" s="343"/>
      <c r="H82" s="343"/>
      <c r="I82" s="343"/>
      <c r="J82" s="343"/>
      <c r="K82" s="343"/>
      <c r="L82" s="343"/>
      <c r="M82" s="343"/>
      <c r="N82" s="343"/>
      <c r="O82" s="343"/>
      <c r="P82" s="343"/>
      <c r="Q82" s="343"/>
      <c r="R82" s="343"/>
      <c r="S82" s="343"/>
      <c r="T82" s="343"/>
      <c r="U82" s="343"/>
      <c r="V82" s="343"/>
    </row>
    <row r="83" spans="2:22" ht="12" customHeight="1">
      <c r="B83" s="452"/>
      <c r="C83" s="334"/>
      <c r="E83" s="343"/>
      <c r="F83" s="343"/>
      <c r="G83" s="343"/>
      <c r="H83" s="343"/>
      <c r="I83" s="343"/>
      <c r="J83" s="343"/>
      <c r="K83" s="343"/>
      <c r="L83" s="343"/>
      <c r="M83" s="343"/>
      <c r="N83" s="343"/>
      <c r="O83" s="343"/>
      <c r="P83" s="343"/>
      <c r="Q83" s="343"/>
      <c r="R83" s="343"/>
      <c r="S83" s="343"/>
      <c r="T83" s="343"/>
      <c r="U83" s="343"/>
      <c r="V83" s="343"/>
    </row>
    <row r="84" spans="2:22" ht="12" customHeight="1">
      <c r="B84" s="453"/>
      <c r="C84" s="454"/>
      <c r="D84" s="454"/>
      <c r="E84" s="343"/>
      <c r="F84" s="343"/>
      <c r="G84" s="343"/>
      <c r="H84" s="343"/>
      <c r="I84" s="343"/>
      <c r="J84" s="343"/>
      <c r="K84" s="343"/>
      <c r="L84" s="343"/>
      <c r="M84" s="343"/>
      <c r="N84" s="343"/>
      <c r="O84" s="343"/>
      <c r="P84" s="343"/>
      <c r="Q84" s="343"/>
      <c r="R84" s="343"/>
      <c r="S84" s="343"/>
      <c r="T84" s="343"/>
      <c r="U84" s="343"/>
      <c r="V84" s="343"/>
    </row>
    <row r="85" spans="2:22" ht="12" customHeight="1">
      <c r="E85" s="343"/>
      <c r="F85" s="343"/>
      <c r="G85" s="343"/>
      <c r="H85" s="343"/>
      <c r="I85" s="343"/>
      <c r="J85" s="343"/>
      <c r="K85" s="343"/>
      <c r="L85" s="343"/>
      <c r="M85" s="343"/>
      <c r="N85" s="343"/>
      <c r="O85" s="343"/>
      <c r="P85" s="343"/>
      <c r="Q85" s="343"/>
      <c r="R85" s="343"/>
      <c r="S85" s="343"/>
      <c r="T85" s="343"/>
      <c r="U85" s="343"/>
      <c r="V85" s="343"/>
    </row>
    <row r="86" spans="2:22" ht="12" customHeight="1">
      <c r="E86" s="343"/>
      <c r="F86" s="343"/>
      <c r="G86" s="343"/>
      <c r="H86" s="343"/>
      <c r="I86" s="343"/>
      <c r="J86" s="343"/>
      <c r="K86" s="343"/>
      <c r="L86" s="343"/>
      <c r="M86" s="343"/>
      <c r="N86" s="343"/>
      <c r="O86" s="343"/>
      <c r="P86" s="343"/>
      <c r="Q86" s="343"/>
      <c r="R86" s="343"/>
      <c r="S86" s="343"/>
      <c r="T86" s="343"/>
      <c r="U86" s="343"/>
      <c r="V86" s="343"/>
    </row>
    <row r="87" spans="2:22" ht="12" customHeight="1">
      <c r="E87" s="343"/>
      <c r="F87" s="343"/>
      <c r="G87" s="343"/>
      <c r="H87" s="343"/>
      <c r="I87" s="343"/>
      <c r="J87" s="343"/>
      <c r="K87" s="343"/>
      <c r="L87" s="343"/>
      <c r="M87" s="343"/>
      <c r="N87" s="343"/>
      <c r="O87" s="343"/>
      <c r="P87" s="343"/>
      <c r="Q87" s="343"/>
      <c r="R87" s="343"/>
      <c r="S87" s="343"/>
      <c r="T87" s="343"/>
      <c r="U87" s="343"/>
      <c r="V87" s="343"/>
    </row>
    <row r="88" spans="2:22" ht="12" customHeight="1">
      <c r="E88" s="343"/>
      <c r="F88" s="343"/>
      <c r="G88" s="343"/>
      <c r="H88" s="343"/>
      <c r="I88" s="343"/>
      <c r="J88" s="343"/>
      <c r="K88" s="343"/>
      <c r="L88" s="343"/>
      <c r="M88" s="343"/>
      <c r="N88" s="343"/>
      <c r="O88" s="343"/>
      <c r="P88" s="343"/>
      <c r="Q88" s="343"/>
      <c r="R88" s="343"/>
      <c r="S88" s="343"/>
      <c r="T88" s="343"/>
      <c r="U88" s="343"/>
      <c r="V88" s="343"/>
    </row>
    <row r="89" spans="2:22" ht="12" customHeight="1">
      <c r="E89" s="343"/>
      <c r="F89" s="343"/>
      <c r="G89" s="343"/>
      <c r="H89" s="343"/>
      <c r="I89" s="343"/>
      <c r="J89" s="343"/>
      <c r="K89" s="343"/>
      <c r="L89" s="343"/>
      <c r="M89" s="343"/>
      <c r="N89" s="343"/>
      <c r="O89" s="343"/>
      <c r="P89" s="343"/>
      <c r="Q89" s="343"/>
      <c r="R89" s="343"/>
      <c r="S89" s="343"/>
      <c r="T89" s="343"/>
      <c r="U89" s="343"/>
      <c r="V89" s="343"/>
    </row>
    <row r="90" spans="2:22" ht="12" customHeight="1">
      <c r="E90" s="343"/>
      <c r="F90" s="343"/>
      <c r="G90" s="343"/>
      <c r="H90" s="343"/>
      <c r="I90" s="343"/>
      <c r="J90" s="343"/>
      <c r="K90" s="343"/>
      <c r="L90" s="343"/>
      <c r="M90" s="343"/>
      <c r="N90" s="343"/>
      <c r="O90" s="343"/>
      <c r="P90" s="343"/>
      <c r="Q90" s="343"/>
      <c r="R90" s="343"/>
      <c r="S90" s="343"/>
      <c r="T90" s="343"/>
      <c r="U90" s="343"/>
      <c r="V90" s="343"/>
    </row>
    <row r="91" spans="2:22" ht="12" customHeight="1">
      <c r="E91" s="343"/>
      <c r="F91" s="343"/>
      <c r="G91" s="343"/>
      <c r="H91" s="343"/>
      <c r="I91" s="343"/>
      <c r="J91" s="343"/>
      <c r="K91" s="343"/>
      <c r="L91" s="343"/>
      <c r="M91" s="343"/>
      <c r="N91" s="343"/>
      <c r="O91" s="343"/>
      <c r="P91" s="343"/>
      <c r="Q91" s="343"/>
      <c r="R91" s="343"/>
      <c r="S91" s="343"/>
      <c r="T91" s="343"/>
      <c r="U91" s="343"/>
      <c r="V91" s="343"/>
    </row>
    <row r="92" spans="2:22">
      <c r="E92" s="343"/>
      <c r="F92" s="343"/>
      <c r="G92" s="343"/>
      <c r="H92" s="343"/>
      <c r="I92" s="343"/>
      <c r="J92" s="343"/>
      <c r="K92" s="343"/>
      <c r="L92" s="343"/>
      <c r="M92" s="343"/>
      <c r="N92" s="343"/>
      <c r="O92" s="343"/>
      <c r="P92" s="343"/>
      <c r="Q92" s="343"/>
      <c r="R92" s="343"/>
      <c r="S92" s="343"/>
      <c r="T92" s="343"/>
      <c r="U92" s="343"/>
      <c r="V92" s="343"/>
    </row>
    <row r="93" spans="2:22">
      <c r="E93" s="343"/>
      <c r="F93" s="343"/>
      <c r="G93" s="343"/>
      <c r="H93" s="343"/>
      <c r="I93" s="343"/>
      <c r="J93" s="343"/>
      <c r="K93" s="343"/>
      <c r="L93" s="343"/>
      <c r="M93" s="343"/>
      <c r="N93" s="343"/>
      <c r="O93" s="343"/>
      <c r="P93" s="343"/>
      <c r="Q93" s="343"/>
      <c r="R93" s="343"/>
      <c r="S93" s="343"/>
      <c r="T93" s="343"/>
      <c r="U93" s="343"/>
      <c r="V93" s="343"/>
    </row>
    <row r="94" spans="2:22">
      <c r="E94" s="343"/>
      <c r="F94" s="343"/>
      <c r="G94" s="343"/>
      <c r="H94" s="343"/>
      <c r="I94" s="343"/>
      <c r="J94" s="343"/>
      <c r="K94" s="343"/>
      <c r="L94" s="343"/>
      <c r="M94" s="343"/>
      <c r="N94" s="343"/>
      <c r="O94" s="343"/>
      <c r="P94" s="343"/>
      <c r="Q94" s="343"/>
      <c r="R94" s="343"/>
      <c r="S94" s="343"/>
      <c r="T94" s="343"/>
      <c r="U94" s="343"/>
      <c r="V94" s="343"/>
    </row>
    <row r="95" spans="2:22">
      <c r="E95" s="343"/>
      <c r="F95" s="343"/>
      <c r="G95" s="343"/>
      <c r="H95" s="343"/>
      <c r="I95" s="343"/>
      <c r="J95" s="343"/>
      <c r="K95" s="343"/>
      <c r="L95" s="343"/>
      <c r="M95" s="343"/>
      <c r="N95" s="343"/>
      <c r="O95" s="343"/>
      <c r="P95" s="343"/>
      <c r="Q95" s="343"/>
      <c r="R95" s="343"/>
      <c r="S95" s="343"/>
      <c r="T95" s="343"/>
      <c r="U95" s="343"/>
      <c r="V95" s="343"/>
    </row>
    <row r="96" spans="2:22">
      <c r="E96" s="343"/>
      <c r="F96" s="343"/>
      <c r="G96" s="343"/>
      <c r="H96" s="343"/>
      <c r="I96" s="343"/>
      <c r="J96" s="343"/>
      <c r="K96" s="343"/>
      <c r="L96" s="343"/>
      <c r="M96" s="343"/>
      <c r="N96" s="343"/>
      <c r="O96" s="343"/>
      <c r="P96" s="343"/>
      <c r="Q96" s="343"/>
      <c r="R96" s="343"/>
      <c r="S96" s="343"/>
      <c r="T96" s="343"/>
      <c r="U96" s="343"/>
      <c r="V96" s="343"/>
    </row>
    <row r="97" spans="5:22">
      <c r="E97" s="343"/>
      <c r="F97" s="343"/>
      <c r="G97" s="343"/>
      <c r="H97" s="343"/>
      <c r="I97" s="343"/>
      <c r="J97" s="343"/>
      <c r="K97" s="343"/>
      <c r="L97" s="343"/>
      <c r="M97" s="343"/>
      <c r="N97" s="343"/>
      <c r="O97" s="343"/>
      <c r="P97" s="343"/>
      <c r="Q97" s="343"/>
      <c r="R97" s="343"/>
      <c r="S97" s="343"/>
      <c r="T97" s="343"/>
      <c r="U97" s="343"/>
      <c r="V97" s="343"/>
    </row>
    <row r="98" spans="5:22">
      <c r="E98" s="343"/>
      <c r="F98" s="343"/>
      <c r="G98" s="343"/>
      <c r="H98" s="343"/>
      <c r="I98" s="343"/>
      <c r="J98" s="343"/>
      <c r="K98" s="343"/>
      <c r="L98" s="343"/>
      <c r="M98" s="343"/>
      <c r="N98" s="343"/>
      <c r="O98" s="343"/>
      <c r="P98" s="343"/>
      <c r="Q98" s="343"/>
      <c r="R98" s="343"/>
      <c r="S98" s="343"/>
      <c r="T98" s="343"/>
      <c r="U98" s="343"/>
      <c r="V98" s="343"/>
    </row>
    <row r="99" spans="5:22">
      <c r="E99" s="343"/>
      <c r="F99" s="343"/>
      <c r="G99" s="343"/>
      <c r="H99" s="343"/>
      <c r="I99" s="343"/>
      <c r="J99" s="343"/>
      <c r="K99" s="343"/>
      <c r="L99" s="343"/>
      <c r="M99" s="343"/>
      <c r="N99" s="343"/>
      <c r="O99" s="343"/>
      <c r="P99" s="343"/>
      <c r="Q99" s="343"/>
      <c r="R99" s="343"/>
      <c r="S99" s="343"/>
      <c r="T99" s="343"/>
      <c r="U99" s="343"/>
      <c r="V99" s="343"/>
    </row>
    <row r="100" spans="5:22">
      <c r="E100" s="343"/>
      <c r="F100" s="343"/>
      <c r="G100" s="343"/>
      <c r="H100" s="343"/>
      <c r="I100" s="343"/>
      <c r="J100" s="343"/>
      <c r="K100" s="343"/>
      <c r="L100" s="343"/>
      <c r="M100" s="343"/>
      <c r="N100" s="343"/>
      <c r="O100" s="343"/>
      <c r="P100" s="343"/>
      <c r="Q100" s="343"/>
      <c r="R100" s="343"/>
      <c r="S100" s="343"/>
      <c r="T100" s="343"/>
      <c r="U100" s="343"/>
      <c r="V100" s="343"/>
    </row>
    <row r="101" spans="5:22">
      <c r="E101" s="343"/>
      <c r="F101" s="343"/>
      <c r="G101" s="343"/>
      <c r="H101" s="343"/>
      <c r="I101" s="343"/>
      <c r="J101" s="343"/>
      <c r="K101" s="343"/>
      <c r="L101" s="343"/>
      <c r="M101" s="343"/>
      <c r="N101" s="343"/>
      <c r="O101" s="343"/>
      <c r="P101" s="343"/>
      <c r="Q101" s="343"/>
      <c r="R101" s="343"/>
      <c r="S101" s="343"/>
      <c r="T101" s="343"/>
      <c r="U101" s="343"/>
      <c r="V101" s="343"/>
    </row>
    <row r="102" spans="5:22">
      <c r="E102" s="343"/>
      <c r="F102" s="343"/>
      <c r="G102" s="343"/>
      <c r="H102" s="343"/>
      <c r="I102" s="343"/>
      <c r="J102" s="343"/>
      <c r="K102" s="343"/>
      <c r="L102" s="343"/>
      <c r="M102" s="343"/>
      <c r="N102" s="343"/>
      <c r="O102" s="343"/>
      <c r="P102" s="343"/>
      <c r="Q102" s="343"/>
      <c r="R102" s="343"/>
      <c r="S102" s="343"/>
      <c r="T102" s="343"/>
      <c r="U102" s="343"/>
      <c r="V102" s="343"/>
    </row>
    <row r="103" spans="5:22">
      <c r="E103" s="343"/>
      <c r="F103" s="343"/>
      <c r="G103" s="343"/>
      <c r="H103" s="343"/>
      <c r="I103" s="343"/>
      <c r="J103" s="343"/>
      <c r="K103" s="343"/>
      <c r="L103" s="343"/>
      <c r="M103" s="343"/>
      <c r="N103" s="343"/>
      <c r="O103" s="343"/>
      <c r="P103" s="343"/>
      <c r="Q103" s="343"/>
      <c r="R103" s="343"/>
      <c r="S103" s="343"/>
      <c r="T103" s="343"/>
      <c r="U103" s="343"/>
      <c r="V103" s="343"/>
    </row>
    <row r="104" spans="5:22">
      <c r="E104" s="343"/>
      <c r="F104" s="343"/>
      <c r="G104" s="343"/>
      <c r="H104" s="343"/>
      <c r="I104" s="343"/>
      <c r="J104" s="343"/>
      <c r="K104" s="343"/>
      <c r="L104" s="343"/>
      <c r="M104" s="343"/>
      <c r="N104" s="343"/>
      <c r="O104" s="343"/>
      <c r="P104" s="343"/>
      <c r="Q104" s="343"/>
      <c r="R104" s="343"/>
      <c r="S104" s="343"/>
      <c r="T104" s="343"/>
      <c r="U104" s="343"/>
      <c r="V104" s="343"/>
    </row>
    <row r="105" spans="5:22">
      <c r="E105" s="343"/>
      <c r="F105" s="343"/>
      <c r="G105" s="343"/>
      <c r="H105" s="343"/>
      <c r="I105" s="343"/>
      <c r="J105" s="343"/>
      <c r="K105" s="343"/>
      <c r="L105" s="343"/>
      <c r="M105" s="343"/>
      <c r="N105" s="343"/>
      <c r="O105" s="343"/>
      <c r="P105" s="343"/>
      <c r="Q105" s="343"/>
      <c r="R105" s="343"/>
      <c r="S105" s="343"/>
      <c r="T105" s="343"/>
      <c r="U105" s="343"/>
      <c r="V105" s="343"/>
    </row>
    <row r="106" spans="5:22">
      <c r="E106" s="343"/>
      <c r="F106" s="343"/>
      <c r="G106" s="343"/>
      <c r="H106" s="343"/>
      <c r="I106" s="343"/>
      <c r="J106" s="343"/>
      <c r="K106" s="343"/>
      <c r="L106" s="343"/>
      <c r="M106" s="343"/>
      <c r="N106" s="343"/>
      <c r="O106" s="343"/>
      <c r="P106" s="343"/>
      <c r="Q106" s="343"/>
      <c r="R106" s="343"/>
      <c r="S106" s="343"/>
      <c r="T106" s="343"/>
      <c r="U106" s="343"/>
      <c r="V106" s="343"/>
    </row>
    <row r="107" spans="5:22">
      <c r="E107" s="343"/>
      <c r="F107" s="343"/>
      <c r="G107" s="343"/>
      <c r="H107" s="343"/>
      <c r="I107" s="343"/>
      <c r="J107" s="343"/>
      <c r="K107" s="343"/>
      <c r="L107" s="343"/>
      <c r="M107" s="343"/>
      <c r="N107" s="343"/>
      <c r="O107" s="343"/>
      <c r="P107" s="343"/>
      <c r="Q107" s="343"/>
      <c r="R107" s="343"/>
      <c r="S107" s="343"/>
      <c r="T107" s="343"/>
      <c r="U107" s="343"/>
      <c r="V107" s="343"/>
    </row>
    <row r="108" spans="5:22">
      <c r="E108" s="343"/>
      <c r="F108" s="343"/>
      <c r="G108" s="343"/>
      <c r="H108" s="343"/>
      <c r="I108" s="343"/>
      <c r="J108" s="343"/>
      <c r="K108" s="343"/>
      <c r="L108" s="343"/>
      <c r="M108" s="343"/>
      <c r="N108" s="343"/>
      <c r="O108" s="343"/>
      <c r="P108" s="343"/>
      <c r="Q108" s="343"/>
      <c r="R108" s="343"/>
      <c r="S108" s="343"/>
      <c r="T108" s="343"/>
      <c r="U108" s="343"/>
      <c r="V108" s="343"/>
    </row>
    <row r="109" spans="5:22">
      <c r="E109" s="343"/>
      <c r="F109" s="343"/>
      <c r="G109" s="343"/>
      <c r="H109" s="343"/>
      <c r="I109" s="343"/>
      <c r="J109" s="343"/>
      <c r="K109" s="343"/>
      <c r="L109" s="343"/>
      <c r="M109" s="343"/>
      <c r="N109" s="343"/>
      <c r="O109" s="343"/>
      <c r="P109" s="343"/>
      <c r="Q109" s="343"/>
      <c r="R109" s="343"/>
      <c r="S109" s="343"/>
      <c r="T109" s="343"/>
      <c r="U109" s="343"/>
      <c r="V109" s="343"/>
    </row>
    <row r="110" spans="5:22">
      <c r="E110" s="343"/>
      <c r="F110" s="343"/>
      <c r="G110" s="343"/>
      <c r="H110" s="343"/>
      <c r="I110" s="343"/>
      <c r="J110" s="343"/>
      <c r="K110" s="343"/>
      <c r="L110" s="343"/>
      <c r="M110" s="343"/>
      <c r="N110" s="343"/>
      <c r="O110" s="343"/>
      <c r="P110" s="343"/>
      <c r="Q110" s="343"/>
      <c r="R110" s="343"/>
      <c r="S110" s="343"/>
      <c r="T110" s="343"/>
      <c r="U110" s="343"/>
      <c r="V110" s="343"/>
    </row>
    <row r="111" spans="5:22">
      <c r="E111" s="343"/>
      <c r="F111" s="343"/>
      <c r="G111" s="343"/>
      <c r="H111" s="343"/>
      <c r="I111" s="343"/>
      <c r="J111" s="343"/>
      <c r="K111" s="343"/>
      <c r="L111" s="343"/>
      <c r="M111" s="343"/>
      <c r="N111" s="343"/>
      <c r="O111" s="343"/>
      <c r="P111" s="343"/>
      <c r="Q111" s="343"/>
      <c r="R111" s="343"/>
      <c r="S111" s="343"/>
      <c r="T111" s="343"/>
      <c r="U111" s="343"/>
      <c r="V111" s="343"/>
    </row>
    <row r="112" spans="5:22">
      <c r="E112" s="343"/>
      <c r="F112" s="343"/>
      <c r="G112" s="343"/>
      <c r="H112" s="343"/>
      <c r="I112" s="343"/>
      <c r="J112" s="343"/>
      <c r="K112" s="343"/>
      <c r="L112" s="343"/>
      <c r="M112" s="343"/>
      <c r="N112" s="343"/>
      <c r="O112" s="343"/>
      <c r="P112" s="343"/>
      <c r="Q112" s="343"/>
      <c r="R112" s="343"/>
      <c r="S112" s="343"/>
      <c r="T112" s="343"/>
      <c r="U112" s="343"/>
      <c r="V112" s="343"/>
    </row>
    <row r="113" spans="5:22">
      <c r="E113" s="343"/>
      <c r="F113" s="343"/>
      <c r="G113" s="343"/>
      <c r="H113" s="343"/>
      <c r="I113" s="343"/>
      <c r="J113" s="343"/>
      <c r="K113" s="343"/>
      <c r="L113" s="343"/>
      <c r="M113" s="343"/>
      <c r="N113" s="343"/>
      <c r="O113" s="343"/>
      <c r="P113" s="343"/>
      <c r="Q113" s="343"/>
      <c r="R113" s="343"/>
      <c r="S113" s="343"/>
      <c r="T113" s="343"/>
      <c r="U113" s="343"/>
      <c r="V113" s="343"/>
    </row>
    <row r="114" spans="5:22">
      <c r="E114" s="343"/>
      <c r="F114" s="343"/>
      <c r="G114" s="343"/>
      <c r="H114" s="343"/>
      <c r="I114" s="343"/>
      <c r="J114" s="343"/>
      <c r="K114" s="343"/>
      <c r="L114" s="343"/>
      <c r="M114" s="343"/>
      <c r="N114" s="343"/>
      <c r="O114" s="343"/>
      <c r="P114" s="343"/>
      <c r="Q114" s="343"/>
      <c r="R114" s="343"/>
      <c r="S114" s="343"/>
      <c r="T114" s="343"/>
      <c r="U114" s="343"/>
      <c r="V114" s="343"/>
    </row>
    <row r="115" spans="5:22">
      <c r="E115" s="343"/>
      <c r="F115" s="343"/>
      <c r="G115" s="343"/>
      <c r="H115" s="343"/>
      <c r="I115" s="343"/>
      <c r="J115" s="343"/>
      <c r="K115" s="343"/>
      <c r="L115" s="343"/>
      <c r="M115" s="343"/>
      <c r="N115" s="343"/>
      <c r="O115" s="343"/>
      <c r="P115" s="343"/>
      <c r="Q115" s="343"/>
      <c r="R115" s="343"/>
      <c r="S115" s="343"/>
      <c r="T115" s="343"/>
      <c r="U115" s="343"/>
      <c r="V115" s="343"/>
    </row>
    <row r="116" spans="5:22">
      <c r="E116" s="343"/>
      <c r="F116" s="343"/>
      <c r="G116" s="343"/>
      <c r="H116" s="343"/>
      <c r="I116" s="343"/>
      <c r="J116" s="343"/>
      <c r="K116" s="343"/>
      <c r="L116" s="343"/>
      <c r="M116" s="343"/>
      <c r="N116" s="343"/>
      <c r="O116" s="343"/>
      <c r="P116" s="343"/>
      <c r="Q116" s="343"/>
      <c r="R116" s="343"/>
      <c r="S116" s="343"/>
      <c r="T116" s="343"/>
      <c r="U116" s="343"/>
      <c r="V116" s="343"/>
    </row>
    <row r="117" spans="5:22">
      <c r="E117" s="343"/>
      <c r="F117" s="343"/>
      <c r="G117" s="343"/>
      <c r="H117" s="343"/>
      <c r="I117" s="343"/>
      <c r="J117" s="343"/>
      <c r="K117" s="343"/>
      <c r="L117" s="343"/>
      <c r="M117" s="343"/>
      <c r="N117" s="343"/>
      <c r="O117" s="343"/>
      <c r="P117" s="343"/>
      <c r="Q117" s="343"/>
      <c r="R117" s="343"/>
      <c r="S117" s="343"/>
      <c r="T117" s="343"/>
      <c r="U117" s="343"/>
      <c r="V117" s="343"/>
    </row>
    <row r="118" spans="5:22">
      <c r="E118" s="343"/>
      <c r="F118" s="343"/>
      <c r="G118" s="343"/>
      <c r="H118" s="343"/>
      <c r="I118" s="343"/>
      <c r="J118" s="343"/>
      <c r="K118" s="343"/>
      <c r="L118" s="343"/>
      <c r="M118" s="343"/>
      <c r="N118" s="343"/>
      <c r="O118" s="343"/>
      <c r="P118" s="343"/>
      <c r="Q118" s="343"/>
      <c r="R118" s="343"/>
      <c r="S118" s="343"/>
      <c r="T118" s="343"/>
      <c r="U118" s="343"/>
      <c r="V118" s="343"/>
    </row>
    <row r="119" spans="5:22">
      <c r="E119" s="343"/>
      <c r="F119" s="343"/>
      <c r="G119" s="343"/>
      <c r="H119" s="343"/>
      <c r="I119" s="343"/>
      <c r="J119" s="343"/>
      <c r="K119" s="343"/>
      <c r="L119" s="343"/>
      <c r="M119" s="343"/>
      <c r="N119" s="343"/>
      <c r="O119" s="343"/>
      <c r="P119" s="343"/>
      <c r="Q119" s="343"/>
      <c r="R119" s="343"/>
      <c r="S119" s="343"/>
      <c r="T119" s="343"/>
      <c r="U119" s="343"/>
      <c r="V119" s="343"/>
    </row>
    <row r="120" spans="5:22">
      <c r="E120" s="343"/>
      <c r="F120" s="343"/>
      <c r="G120" s="343"/>
      <c r="H120" s="343"/>
      <c r="I120" s="343"/>
      <c r="J120" s="343"/>
      <c r="K120" s="343"/>
      <c r="L120" s="343"/>
      <c r="M120" s="343"/>
      <c r="N120" s="343"/>
      <c r="O120" s="343"/>
      <c r="P120" s="343"/>
      <c r="Q120" s="343"/>
      <c r="R120" s="343"/>
      <c r="S120" s="343"/>
      <c r="T120" s="343"/>
      <c r="U120" s="343"/>
      <c r="V120" s="343"/>
    </row>
    <row r="121" spans="5:22">
      <c r="E121" s="343"/>
      <c r="F121" s="343"/>
      <c r="G121" s="343"/>
      <c r="H121" s="343"/>
      <c r="I121" s="343"/>
      <c r="J121" s="343"/>
      <c r="K121" s="343"/>
      <c r="L121" s="343"/>
      <c r="M121" s="343"/>
      <c r="N121" s="343"/>
      <c r="O121" s="343"/>
      <c r="P121" s="343"/>
      <c r="Q121" s="343"/>
      <c r="R121" s="343"/>
      <c r="S121" s="343"/>
      <c r="T121" s="343"/>
      <c r="U121" s="343"/>
      <c r="V121" s="343"/>
    </row>
    <row r="122" spans="5:22">
      <c r="E122" s="343"/>
      <c r="F122" s="343"/>
      <c r="G122" s="343"/>
      <c r="H122" s="343"/>
      <c r="I122" s="343"/>
      <c r="J122" s="343"/>
      <c r="K122" s="343"/>
      <c r="L122" s="343"/>
      <c r="M122" s="343"/>
      <c r="N122" s="343"/>
      <c r="O122" s="343"/>
      <c r="P122" s="343"/>
      <c r="Q122" s="343"/>
      <c r="R122" s="343"/>
      <c r="S122" s="343"/>
      <c r="T122" s="343"/>
      <c r="U122" s="343"/>
      <c r="V122" s="343"/>
    </row>
    <row r="123" spans="5:22">
      <c r="E123" s="343"/>
      <c r="F123" s="343"/>
      <c r="G123" s="343"/>
      <c r="H123" s="343"/>
      <c r="I123" s="343"/>
      <c r="J123" s="343"/>
      <c r="K123" s="343"/>
      <c r="L123" s="343"/>
      <c r="M123" s="343"/>
      <c r="N123" s="343"/>
      <c r="O123" s="343"/>
      <c r="P123" s="343"/>
      <c r="Q123" s="343"/>
      <c r="R123" s="343"/>
      <c r="S123" s="343"/>
      <c r="T123" s="343"/>
      <c r="U123" s="343"/>
      <c r="V123" s="343"/>
    </row>
    <row r="124" spans="5:22">
      <c r="E124" s="343"/>
      <c r="F124" s="343"/>
      <c r="G124" s="343"/>
      <c r="H124" s="343"/>
      <c r="I124" s="343"/>
      <c r="J124" s="343"/>
      <c r="K124" s="343"/>
      <c r="L124" s="343"/>
      <c r="M124" s="343"/>
      <c r="N124" s="343"/>
      <c r="O124" s="343"/>
      <c r="P124" s="343"/>
      <c r="Q124" s="343"/>
      <c r="R124" s="343"/>
      <c r="S124" s="343"/>
      <c r="T124" s="343"/>
      <c r="U124" s="343"/>
      <c r="V124" s="343"/>
    </row>
    <row r="125" spans="5:22">
      <c r="E125" s="343"/>
      <c r="F125" s="343"/>
      <c r="G125" s="343"/>
      <c r="H125" s="343"/>
      <c r="I125" s="343"/>
      <c r="J125" s="343"/>
      <c r="K125" s="343"/>
      <c r="L125" s="343"/>
      <c r="M125" s="343"/>
      <c r="N125" s="343"/>
      <c r="O125" s="343"/>
      <c r="P125" s="343"/>
      <c r="Q125" s="343"/>
      <c r="R125" s="343"/>
      <c r="S125" s="343"/>
      <c r="T125" s="343"/>
      <c r="U125" s="343"/>
      <c r="V125" s="343"/>
    </row>
    <row r="126" spans="5:22">
      <c r="E126" s="343"/>
      <c r="F126" s="343"/>
      <c r="G126" s="343"/>
      <c r="H126" s="343"/>
      <c r="I126" s="343"/>
      <c r="J126" s="343"/>
      <c r="K126" s="343"/>
      <c r="L126" s="343"/>
      <c r="M126" s="343"/>
      <c r="N126" s="343"/>
      <c r="O126" s="343"/>
      <c r="P126" s="343"/>
      <c r="Q126" s="343"/>
      <c r="R126" s="343"/>
      <c r="S126" s="343"/>
      <c r="T126" s="343"/>
      <c r="U126" s="343"/>
      <c r="V126" s="343"/>
    </row>
    <row r="127" spans="5:22">
      <c r="E127" s="343"/>
      <c r="F127" s="343"/>
      <c r="G127" s="343"/>
      <c r="H127" s="343"/>
      <c r="I127" s="343"/>
      <c r="J127" s="343"/>
      <c r="K127" s="343"/>
      <c r="L127" s="343"/>
      <c r="M127" s="343"/>
      <c r="N127" s="343"/>
      <c r="O127" s="343"/>
      <c r="P127" s="343"/>
      <c r="Q127" s="343"/>
      <c r="R127" s="343"/>
      <c r="S127" s="343"/>
      <c r="T127" s="343"/>
      <c r="U127" s="343"/>
      <c r="V127" s="343"/>
    </row>
    <row r="128" spans="5:22">
      <c r="E128" s="343"/>
      <c r="F128" s="343"/>
      <c r="G128" s="343"/>
      <c r="H128" s="343"/>
      <c r="I128" s="343"/>
      <c r="J128" s="343"/>
      <c r="K128" s="343"/>
      <c r="L128" s="343"/>
      <c r="M128" s="343"/>
      <c r="N128" s="343"/>
      <c r="O128" s="343"/>
      <c r="P128" s="343"/>
      <c r="Q128" s="343"/>
      <c r="R128" s="343"/>
      <c r="S128" s="343"/>
      <c r="T128" s="343"/>
      <c r="U128" s="343"/>
      <c r="V128" s="343"/>
    </row>
    <row r="129" spans="5:22">
      <c r="E129" s="343"/>
      <c r="F129" s="343"/>
      <c r="G129" s="343"/>
      <c r="H129" s="343"/>
      <c r="I129" s="343"/>
      <c r="J129" s="343"/>
      <c r="K129" s="343"/>
      <c r="L129" s="343"/>
      <c r="M129" s="343"/>
      <c r="N129" s="343"/>
      <c r="O129" s="343"/>
      <c r="P129" s="343"/>
      <c r="Q129" s="343"/>
      <c r="R129" s="343"/>
      <c r="S129" s="343"/>
      <c r="T129" s="343"/>
      <c r="U129" s="343"/>
      <c r="V129" s="343"/>
    </row>
    <row r="130" spans="5:22">
      <c r="E130" s="343"/>
      <c r="F130" s="343"/>
      <c r="G130" s="343"/>
      <c r="H130" s="343"/>
      <c r="I130" s="343"/>
      <c r="J130" s="343"/>
      <c r="K130" s="343"/>
      <c r="L130" s="343"/>
      <c r="M130" s="343"/>
      <c r="N130" s="343"/>
      <c r="O130" s="343"/>
      <c r="P130" s="343"/>
      <c r="Q130" s="343"/>
      <c r="R130" s="343"/>
      <c r="S130" s="343"/>
      <c r="T130" s="343"/>
      <c r="U130" s="343"/>
      <c r="V130" s="343"/>
    </row>
    <row r="131" spans="5:22">
      <c r="E131" s="343"/>
      <c r="F131" s="343"/>
      <c r="G131" s="343"/>
      <c r="H131" s="343"/>
      <c r="I131" s="343"/>
      <c r="J131" s="343"/>
      <c r="K131" s="343"/>
      <c r="L131" s="343"/>
      <c r="M131" s="343"/>
      <c r="N131" s="343"/>
      <c r="O131" s="343"/>
      <c r="P131" s="343"/>
      <c r="Q131" s="343"/>
      <c r="R131" s="343"/>
      <c r="S131" s="343"/>
      <c r="T131" s="343"/>
      <c r="U131" s="343"/>
      <c r="V131" s="343"/>
    </row>
    <row r="132" spans="5:22">
      <c r="E132" s="343"/>
      <c r="F132" s="343"/>
      <c r="G132" s="343"/>
      <c r="H132" s="343"/>
      <c r="I132" s="343"/>
      <c r="J132" s="343"/>
      <c r="K132" s="343"/>
      <c r="L132" s="343"/>
      <c r="M132" s="343"/>
      <c r="N132" s="343"/>
      <c r="O132" s="343"/>
      <c r="P132" s="343"/>
      <c r="Q132" s="343"/>
      <c r="R132" s="343"/>
      <c r="S132" s="343"/>
      <c r="T132" s="343"/>
      <c r="U132" s="343"/>
      <c r="V132" s="343"/>
    </row>
    <row r="133" spans="5:22">
      <c r="E133" s="343"/>
      <c r="F133" s="343"/>
      <c r="G133" s="343"/>
      <c r="H133" s="343"/>
      <c r="I133" s="343"/>
      <c r="J133" s="343"/>
      <c r="K133" s="343"/>
      <c r="L133" s="343"/>
      <c r="M133" s="343"/>
      <c r="N133" s="343"/>
      <c r="O133" s="343"/>
      <c r="P133" s="343"/>
      <c r="Q133" s="343"/>
      <c r="R133" s="343"/>
      <c r="S133" s="343"/>
      <c r="T133" s="343"/>
      <c r="U133" s="343"/>
      <c r="V133" s="343"/>
    </row>
    <row r="134" spans="5:22">
      <c r="E134" s="343"/>
      <c r="F134" s="343"/>
      <c r="G134" s="343"/>
      <c r="H134" s="343"/>
      <c r="I134" s="343"/>
      <c r="J134" s="343"/>
      <c r="K134" s="343"/>
      <c r="L134" s="343"/>
      <c r="M134" s="343"/>
      <c r="N134" s="343"/>
      <c r="O134" s="343"/>
      <c r="P134" s="343"/>
      <c r="Q134" s="343"/>
      <c r="R134" s="343"/>
      <c r="S134" s="343"/>
      <c r="T134" s="343"/>
      <c r="U134" s="343"/>
      <c r="V134" s="343"/>
    </row>
    <row r="135" spans="5:22">
      <c r="E135" s="343"/>
      <c r="F135" s="343"/>
      <c r="G135" s="343"/>
      <c r="H135" s="343"/>
      <c r="I135" s="343"/>
      <c r="J135" s="343"/>
      <c r="K135" s="343"/>
      <c r="L135" s="343"/>
      <c r="M135" s="343"/>
      <c r="N135" s="343"/>
      <c r="O135" s="343"/>
      <c r="P135" s="343"/>
      <c r="Q135" s="343"/>
      <c r="R135" s="343"/>
      <c r="S135" s="343"/>
      <c r="T135" s="343"/>
      <c r="U135" s="343"/>
      <c r="V135" s="343"/>
    </row>
    <row r="136" spans="5:22">
      <c r="E136" s="343"/>
      <c r="F136" s="343"/>
      <c r="G136" s="343"/>
      <c r="H136" s="343"/>
      <c r="I136" s="343"/>
      <c r="J136" s="343"/>
      <c r="K136" s="343"/>
      <c r="L136" s="343"/>
      <c r="M136" s="343"/>
      <c r="N136" s="343"/>
      <c r="O136" s="343"/>
      <c r="P136" s="343"/>
      <c r="Q136" s="343"/>
      <c r="R136" s="343"/>
      <c r="S136" s="343"/>
      <c r="T136" s="343"/>
      <c r="U136" s="343"/>
      <c r="V136" s="343"/>
    </row>
    <row r="137" spans="5:22">
      <c r="E137" s="343"/>
      <c r="F137" s="343"/>
      <c r="G137" s="343"/>
      <c r="H137" s="343"/>
      <c r="I137" s="343"/>
      <c r="J137" s="343"/>
      <c r="K137" s="343"/>
      <c r="L137" s="343"/>
      <c r="M137" s="343"/>
      <c r="N137" s="343"/>
      <c r="O137" s="343"/>
      <c r="P137" s="343"/>
      <c r="Q137" s="343"/>
      <c r="R137" s="343"/>
      <c r="S137" s="343"/>
      <c r="T137" s="343"/>
      <c r="U137" s="343"/>
      <c r="V137" s="343"/>
    </row>
    <row r="138" spans="5:22">
      <c r="E138" s="343"/>
      <c r="F138" s="343"/>
      <c r="G138" s="343"/>
      <c r="H138" s="343"/>
      <c r="I138" s="343"/>
      <c r="J138" s="343"/>
      <c r="K138" s="343"/>
      <c r="L138" s="343"/>
      <c r="M138" s="343"/>
      <c r="N138" s="343"/>
      <c r="O138" s="343"/>
      <c r="P138" s="343"/>
      <c r="Q138" s="343"/>
      <c r="R138" s="343"/>
      <c r="S138" s="343"/>
      <c r="T138" s="343"/>
      <c r="U138" s="343"/>
      <c r="V138" s="343"/>
    </row>
    <row r="139" spans="5:22">
      <c r="E139" s="343"/>
      <c r="F139" s="343"/>
      <c r="G139" s="343"/>
      <c r="H139" s="343"/>
      <c r="I139" s="343"/>
      <c r="J139" s="343"/>
      <c r="K139" s="343"/>
      <c r="L139" s="343"/>
      <c r="M139" s="343"/>
      <c r="N139" s="343"/>
      <c r="O139" s="343"/>
      <c r="P139" s="343"/>
      <c r="Q139" s="343"/>
      <c r="R139" s="343"/>
      <c r="S139" s="343"/>
      <c r="T139" s="343"/>
      <c r="U139" s="343"/>
      <c r="V139" s="343"/>
    </row>
    <row r="140" spans="5:22">
      <c r="E140" s="343"/>
      <c r="F140" s="343"/>
      <c r="G140" s="343"/>
      <c r="H140" s="343"/>
      <c r="I140" s="343"/>
      <c r="J140" s="343"/>
      <c r="K140" s="343"/>
      <c r="L140" s="343"/>
      <c r="M140" s="343"/>
      <c r="N140" s="343"/>
      <c r="O140" s="343"/>
      <c r="P140" s="343"/>
      <c r="Q140" s="343"/>
      <c r="R140" s="343"/>
      <c r="S140" s="343"/>
      <c r="T140" s="343"/>
      <c r="U140" s="343"/>
      <c r="V140" s="343"/>
    </row>
    <row r="141" spans="5:22">
      <c r="E141" s="343"/>
      <c r="F141" s="343"/>
      <c r="G141" s="343"/>
      <c r="H141" s="343"/>
      <c r="I141" s="343"/>
      <c r="J141" s="343"/>
      <c r="K141" s="343"/>
      <c r="L141" s="343"/>
      <c r="M141" s="343"/>
      <c r="N141" s="343"/>
      <c r="O141" s="343"/>
      <c r="P141" s="343"/>
      <c r="Q141" s="343"/>
      <c r="R141" s="343"/>
      <c r="S141" s="343"/>
      <c r="T141" s="343"/>
      <c r="U141" s="343"/>
      <c r="V141" s="343"/>
    </row>
    <row r="142" spans="5:22">
      <c r="E142" s="343"/>
      <c r="F142" s="343"/>
      <c r="G142" s="343"/>
      <c r="H142" s="343"/>
      <c r="I142" s="343"/>
      <c r="J142" s="343"/>
      <c r="K142" s="343"/>
      <c r="L142" s="343"/>
      <c r="M142" s="343"/>
      <c r="N142" s="343"/>
      <c r="O142" s="343"/>
      <c r="P142" s="343"/>
      <c r="Q142" s="343"/>
      <c r="R142" s="343"/>
      <c r="S142" s="343"/>
      <c r="T142" s="343"/>
      <c r="U142" s="343"/>
      <c r="V142" s="343"/>
    </row>
    <row r="143" spans="5:22">
      <c r="E143" s="343"/>
      <c r="F143" s="343"/>
      <c r="G143" s="343"/>
      <c r="H143" s="343"/>
      <c r="I143" s="343"/>
      <c r="J143" s="343"/>
      <c r="K143" s="343"/>
      <c r="L143" s="343"/>
      <c r="M143" s="343"/>
      <c r="N143" s="343"/>
      <c r="O143" s="343"/>
      <c r="P143" s="343"/>
      <c r="Q143" s="343"/>
      <c r="R143" s="343"/>
      <c r="S143" s="343"/>
      <c r="T143" s="343"/>
      <c r="U143" s="343"/>
      <c r="V143" s="343"/>
    </row>
    <row r="144" spans="5:22">
      <c r="E144" s="343"/>
      <c r="F144" s="343"/>
      <c r="G144" s="343"/>
      <c r="H144" s="343"/>
      <c r="I144" s="343"/>
      <c r="J144" s="343"/>
      <c r="K144" s="343"/>
      <c r="L144" s="343"/>
      <c r="M144" s="343"/>
      <c r="N144" s="343"/>
      <c r="O144" s="343"/>
      <c r="P144" s="343"/>
      <c r="Q144" s="343"/>
      <c r="R144" s="343"/>
      <c r="S144" s="343"/>
      <c r="T144" s="343"/>
      <c r="U144" s="343"/>
      <c r="V144" s="343"/>
    </row>
    <row r="145" spans="5:22">
      <c r="E145" s="343"/>
      <c r="F145" s="343"/>
      <c r="G145" s="343"/>
      <c r="H145" s="343"/>
      <c r="I145" s="343"/>
      <c r="J145" s="343"/>
      <c r="K145" s="343"/>
      <c r="L145" s="343"/>
      <c r="M145" s="343"/>
      <c r="N145" s="343"/>
      <c r="O145" s="343"/>
      <c r="P145" s="343"/>
      <c r="Q145" s="343"/>
      <c r="R145" s="343"/>
      <c r="S145" s="343"/>
      <c r="T145" s="343"/>
      <c r="U145" s="343"/>
      <c r="V145" s="343"/>
    </row>
    <row r="146" spans="5:22">
      <c r="E146" s="343"/>
      <c r="F146" s="343"/>
      <c r="G146" s="343"/>
      <c r="H146" s="343"/>
      <c r="I146" s="343"/>
      <c r="J146" s="343"/>
      <c r="K146" s="343"/>
      <c r="L146" s="343"/>
      <c r="M146" s="343"/>
      <c r="N146" s="343"/>
      <c r="O146" s="343"/>
      <c r="P146" s="343"/>
      <c r="Q146" s="343"/>
      <c r="R146" s="343"/>
      <c r="S146" s="343"/>
      <c r="T146" s="343"/>
      <c r="U146" s="343"/>
      <c r="V146" s="343"/>
    </row>
    <row r="147" spans="5:22">
      <c r="E147" s="343"/>
      <c r="F147" s="343"/>
      <c r="G147" s="343"/>
      <c r="H147" s="343"/>
      <c r="I147" s="343"/>
      <c r="J147" s="343"/>
      <c r="K147" s="343"/>
      <c r="L147" s="343"/>
      <c r="M147" s="343"/>
      <c r="N147" s="343"/>
      <c r="O147" s="343"/>
      <c r="P147" s="343"/>
      <c r="Q147" s="343"/>
      <c r="R147" s="343"/>
      <c r="S147" s="343"/>
      <c r="T147" s="343"/>
      <c r="U147" s="343"/>
      <c r="V147" s="343"/>
    </row>
    <row r="148" spans="5:22">
      <c r="E148" s="343"/>
      <c r="F148" s="343"/>
      <c r="G148" s="343"/>
      <c r="H148" s="343"/>
      <c r="I148" s="343"/>
      <c r="J148" s="343"/>
      <c r="K148" s="343"/>
      <c r="L148" s="343"/>
      <c r="M148" s="343"/>
      <c r="N148" s="343"/>
      <c r="O148" s="343"/>
      <c r="P148" s="343"/>
      <c r="Q148" s="343"/>
      <c r="R148" s="343"/>
      <c r="S148" s="343"/>
      <c r="T148" s="343"/>
      <c r="U148" s="343"/>
      <c r="V148" s="343"/>
    </row>
    <row r="149" spans="5:22">
      <c r="E149" s="343"/>
      <c r="F149" s="343"/>
      <c r="G149" s="343"/>
      <c r="H149" s="343"/>
      <c r="I149" s="343"/>
      <c r="J149" s="343"/>
      <c r="K149" s="343"/>
      <c r="L149" s="343"/>
      <c r="M149" s="343"/>
      <c r="N149" s="343"/>
      <c r="O149" s="343"/>
      <c r="P149" s="343"/>
      <c r="Q149" s="343"/>
      <c r="R149" s="343"/>
      <c r="S149" s="343"/>
      <c r="T149" s="343"/>
      <c r="U149" s="343"/>
      <c r="V149" s="343"/>
    </row>
    <row r="150" spans="5:22">
      <c r="E150" s="343"/>
      <c r="F150" s="343"/>
      <c r="G150" s="343"/>
      <c r="H150" s="343"/>
      <c r="I150" s="343"/>
      <c r="J150" s="343"/>
      <c r="K150" s="343"/>
      <c r="L150" s="343"/>
      <c r="M150" s="343"/>
      <c r="N150" s="343"/>
      <c r="O150" s="343"/>
      <c r="P150" s="343"/>
      <c r="Q150" s="343"/>
      <c r="R150" s="343"/>
      <c r="S150" s="343"/>
      <c r="T150" s="343"/>
      <c r="U150" s="343"/>
      <c r="V150" s="343"/>
    </row>
    <row r="151" spans="5:22">
      <c r="E151" s="343"/>
      <c r="F151" s="343"/>
      <c r="G151" s="343"/>
      <c r="H151" s="343"/>
      <c r="I151" s="343"/>
      <c r="J151" s="343"/>
      <c r="K151" s="343"/>
      <c r="L151" s="343"/>
      <c r="M151" s="343"/>
      <c r="N151" s="343"/>
      <c r="O151" s="343"/>
      <c r="P151" s="343"/>
      <c r="Q151" s="343"/>
      <c r="R151" s="343"/>
      <c r="S151" s="343"/>
      <c r="T151" s="343"/>
      <c r="U151" s="343"/>
      <c r="V151" s="343"/>
    </row>
    <row r="152" spans="5:22">
      <c r="E152" s="343"/>
      <c r="F152" s="343"/>
      <c r="G152" s="343"/>
      <c r="H152" s="343"/>
      <c r="I152" s="343"/>
      <c r="J152" s="343"/>
      <c r="K152" s="343"/>
      <c r="L152" s="343"/>
      <c r="M152" s="343"/>
      <c r="N152" s="343"/>
      <c r="O152" s="343"/>
      <c r="P152" s="343"/>
      <c r="Q152" s="343"/>
      <c r="R152" s="343"/>
      <c r="S152" s="343"/>
      <c r="T152" s="343"/>
      <c r="U152" s="343"/>
      <c r="V152" s="343"/>
    </row>
    <row r="153" spans="5:22">
      <c r="E153" s="343"/>
      <c r="F153" s="343"/>
      <c r="G153" s="343"/>
      <c r="H153" s="343"/>
      <c r="I153" s="343"/>
      <c r="J153" s="343"/>
      <c r="K153" s="343"/>
      <c r="L153" s="343"/>
      <c r="M153" s="343"/>
      <c r="N153" s="343"/>
      <c r="O153" s="343"/>
      <c r="P153" s="343"/>
      <c r="Q153" s="343"/>
      <c r="R153" s="343"/>
      <c r="S153" s="343"/>
      <c r="T153" s="343"/>
      <c r="U153" s="343"/>
      <c r="V153" s="343"/>
    </row>
    <row r="154" spans="5:22">
      <c r="E154" s="343"/>
      <c r="F154" s="343"/>
      <c r="G154" s="343"/>
      <c r="H154" s="343"/>
      <c r="I154" s="343"/>
      <c r="J154" s="343"/>
      <c r="K154" s="343"/>
      <c r="L154" s="343"/>
      <c r="M154" s="343"/>
      <c r="N154" s="343"/>
      <c r="O154" s="343"/>
      <c r="P154" s="343"/>
      <c r="Q154" s="343"/>
      <c r="R154" s="343"/>
      <c r="S154" s="343"/>
      <c r="T154" s="343"/>
      <c r="U154" s="343"/>
      <c r="V154" s="343"/>
    </row>
    <row r="155" spans="5:22">
      <c r="E155" s="343"/>
      <c r="F155" s="343"/>
      <c r="G155" s="343"/>
      <c r="H155" s="343"/>
      <c r="I155" s="343"/>
      <c r="J155" s="343"/>
      <c r="K155" s="343"/>
      <c r="L155" s="343"/>
      <c r="M155" s="343"/>
      <c r="N155" s="343"/>
      <c r="O155" s="343"/>
      <c r="P155" s="343"/>
      <c r="Q155" s="343"/>
      <c r="R155" s="343"/>
      <c r="S155" s="343"/>
      <c r="T155" s="343"/>
      <c r="U155" s="343"/>
      <c r="V155" s="343"/>
    </row>
    <row r="156" spans="5:22">
      <c r="E156" s="343"/>
      <c r="F156" s="343"/>
      <c r="G156" s="343"/>
      <c r="H156" s="343"/>
      <c r="I156" s="343"/>
      <c r="J156" s="343"/>
      <c r="K156" s="343"/>
      <c r="L156" s="343"/>
      <c r="M156" s="343"/>
      <c r="N156" s="343"/>
      <c r="O156" s="343"/>
      <c r="P156" s="343"/>
      <c r="Q156" s="343"/>
      <c r="R156" s="343"/>
      <c r="S156" s="343"/>
      <c r="T156" s="343"/>
      <c r="U156" s="343"/>
      <c r="V156" s="343"/>
    </row>
    <row r="157" spans="5:22">
      <c r="E157" s="343"/>
      <c r="F157" s="343"/>
      <c r="G157" s="343"/>
      <c r="H157" s="343"/>
      <c r="I157" s="343"/>
      <c r="J157" s="343"/>
      <c r="K157" s="343"/>
      <c r="L157" s="343"/>
      <c r="M157" s="343"/>
      <c r="N157" s="343"/>
      <c r="O157" s="343"/>
      <c r="P157" s="343"/>
      <c r="Q157" s="343"/>
      <c r="R157" s="343"/>
      <c r="S157" s="343"/>
      <c r="T157" s="343"/>
      <c r="U157" s="343"/>
      <c r="V157" s="343"/>
    </row>
    <row r="158" spans="5:22">
      <c r="E158" s="343"/>
      <c r="F158" s="343"/>
      <c r="G158" s="343"/>
      <c r="H158" s="343"/>
      <c r="I158" s="343"/>
      <c r="J158" s="343"/>
      <c r="K158" s="343"/>
      <c r="L158" s="343"/>
      <c r="M158" s="343"/>
      <c r="N158" s="343"/>
      <c r="O158" s="343"/>
      <c r="P158" s="343"/>
      <c r="Q158" s="343"/>
      <c r="R158" s="343"/>
      <c r="S158" s="343"/>
      <c r="T158" s="343"/>
      <c r="U158" s="343"/>
      <c r="V158" s="343"/>
    </row>
    <row r="159" spans="5:22">
      <c r="E159" s="343"/>
      <c r="F159" s="343"/>
      <c r="G159" s="343"/>
      <c r="H159" s="343"/>
      <c r="I159" s="343"/>
      <c r="J159" s="343"/>
      <c r="K159" s="343"/>
      <c r="L159" s="343"/>
      <c r="M159" s="343"/>
      <c r="N159" s="343"/>
      <c r="O159" s="343"/>
      <c r="P159" s="343"/>
      <c r="Q159" s="343"/>
      <c r="R159" s="343"/>
      <c r="S159" s="343"/>
      <c r="T159" s="343"/>
      <c r="U159" s="343"/>
      <c r="V159" s="343"/>
    </row>
    <row r="160" spans="5:22">
      <c r="E160" s="343"/>
      <c r="F160" s="343"/>
      <c r="G160" s="343"/>
      <c r="H160" s="343"/>
      <c r="I160" s="343"/>
      <c r="J160" s="343"/>
      <c r="K160" s="343"/>
      <c r="L160" s="343"/>
      <c r="M160" s="343"/>
      <c r="N160" s="343"/>
      <c r="O160" s="343"/>
      <c r="P160" s="343"/>
      <c r="Q160" s="343"/>
      <c r="R160" s="343"/>
      <c r="S160" s="343"/>
      <c r="T160" s="343"/>
      <c r="U160" s="343"/>
      <c r="V160" s="343"/>
    </row>
    <row r="161" spans="5:22">
      <c r="E161" s="343"/>
      <c r="F161" s="343"/>
      <c r="G161" s="343"/>
      <c r="H161" s="343"/>
      <c r="I161" s="343"/>
      <c r="J161" s="343"/>
      <c r="K161" s="343"/>
      <c r="L161" s="343"/>
      <c r="M161" s="343"/>
      <c r="N161" s="343"/>
      <c r="O161" s="343"/>
      <c r="P161" s="343"/>
      <c r="Q161" s="343"/>
      <c r="R161" s="343"/>
      <c r="S161" s="343"/>
      <c r="T161" s="343"/>
      <c r="U161" s="343"/>
      <c r="V161" s="343"/>
    </row>
    <row r="162" spans="5:22">
      <c r="E162" s="343"/>
      <c r="F162" s="343"/>
      <c r="G162" s="343"/>
      <c r="H162" s="343"/>
      <c r="I162" s="343"/>
      <c r="J162" s="343"/>
      <c r="K162" s="343"/>
      <c r="L162" s="343"/>
      <c r="M162" s="343"/>
      <c r="N162" s="343"/>
      <c r="O162" s="343"/>
      <c r="P162" s="343"/>
      <c r="Q162" s="343"/>
      <c r="R162" s="343"/>
      <c r="S162" s="343"/>
      <c r="T162" s="343"/>
      <c r="U162" s="343"/>
      <c r="V162" s="343"/>
    </row>
    <row r="163" spans="5:22">
      <c r="E163" s="343"/>
      <c r="F163" s="343"/>
      <c r="G163" s="343"/>
      <c r="H163" s="343"/>
      <c r="I163" s="343"/>
      <c r="J163" s="343"/>
      <c r="K163" s="343"/>
      <c r="L163" s="343"/>
      <c r="M163" s="343"/>
      <c r="N163" s="343"/>
      <c r="O163" s="343"/>
      <c r="P163" s="343"/>
      <c r="Q163" s="343"/>
      <c r="R163" s="343"/>
      <c r="S163" s="343"/>
      <c r="T163" s="343"/>
      <c r="U163" s="343"/>
      <c r="V163" s="343"/>
    </row>
    <row r="164" spans="5:22">
      <c r="E164" s="343"/>
      <c r="F164" s="343"/>
      <c r="G164" s="343"/>
      <c r="H164" s="343"/>
      <c r="I164" s="343"/>
      <c r="J164" s="343"/>
      <c r="K164" s="343"/>
      <c r="L164" s="343"/>
      <c r="M164" s="343"/>
      <c r="N164" s="343"/>
      <c r="O164" s="343"/>
      <c r="P164" s="343"/>
      <c r="Q164" s="343"/>
      <c r="R164" s="343"/>
      <c r="S164" s="343"/>
      <c r="T164" s="343"/>
      <c r="U164" s="343"/>
      <c r="V164" s="343"/>
    </row>
    <row r="165" spans="5:22">
      <c r="E165" s="343"/>
      <c r="F165" s="343"/>
      <c r="G165" s="343"/>
      <c r="H165" s="343"/>
      <c r="I165" s="343"/>
      <c r="J165" s="343"/>
      <c r="K165" s="343"/>
      <c r="L165" s="343"/>
      <c r="M165" s="343"/>
      <c r="N165" s="343"/>
      <c r="O165" s="343"/>
      <c r="P165" s="343"/>
      <c r="Q165" s="343"/>
      <c r="R165" s="343"/>
      <c r="S165" s="343"/>
      <c r="T165" s="343"/>
      <c r="U165" s="343"/>
      <c r="V165" s="343"/>
    </row>
    <row r="166" spans="5:22">
      <c r="E166" s="343"/>
      <c r="F166" s="343"/>
      <c r="G166" s="343"/>
      <c r="H166" s="343"/>
      <c r="I166" s="343"/>
      <c r="J166" s="343"/>
      <c r="K166" s="343"/>
      <c r="L166" s="343"/>
      <c r="M166" s="343"/>
      <c r="N166" s="343"/>
      <c r="O166" s="343"/>
      <c r="P166" s="343"/>
      <c r="Q166" s="343"/>
      <c r="R166" s="343"/>
      <c r="S166" s="343"/>
      <c r="T166" s="343"/>
      <c r="U166" s="343"/>
      <c r="V166" s="343"/>
    </row>
    <row r="167" spans="5:22">
      <c r="E167" s="343"/>
      <c r="F167" s="343"/>
      <c r="G167" s="343"/>
      <c r="H167" s="343"/>
      <c r="I167" s="343"/>
      <c r="J167" s="343"/>
      <c r="K167" s="343"/>
      <c r="L167" s="343"/>
      <c r="M167" s="343"/>
      <c r="N167" s="343"/>
      <c r="O167" s="343"/>
      <c r="P167" s="343"/>
      <c r="Q167" s="343"/>
      <c r="R167" s="343"/>
      <c r="S167" s="343"/>
      <c r="T167" s="343"/>
      <c r="U167" s="343"/>
      <c r="V167" s="343"/>
    </row>
    <row r="168" spans="5:22">
      <c r="E168" s="343"/>
      <c r="F168" s="343"/>
      <c r="G168" s="343"/>
      <c r="H168" s="343"/>
      <c r="I168" s="343"/>
      <c r="J168" s="343"/>
      <c r="K168" s="343"/>
      <c r="L168" s="343"/>
      <c r="M168" s="343"/>
      <c r="N168" s="343"/>
      <c r="O168" s="343"/>
      <c r="P168" s="343"/>
      <c r="Q168" s="343"/>
      <c r="R168" s="343"/>
      <c r="S168" s="343"/>
      <c r="T168" s="343"/>
      <c r="U168" s="343"/>
      <c r="V168" s="343"/>
    </row>
    <row r="169" spans="5:22">
      <c r="E169" s="343"/>
      <c r="F169" s="343"/>
      <c r="G169" s="343"/>
      <c r="H169" s="343"/>
      <c r="I169" s="343"/>
      <c r="J169" s="343"/>
      <c r="K169" s="343"/>
      <c r="L169" s="343"/>
      <c r="M169" s="343"/>
      <c r="N169" s="343"/>
      <c r="O169" s="343"/>
      <c r="P169" s="343"/>
      <c r="Q169" s="343"/>
      <c r="R169" s="343"/>
      <c r="S169" s="343"/>
      <c r="T169" s="343"/>
      <c r="U169" s="343"/>
      <c r="V169" s="343"/>
    </row>
    <row r="170" spans="5:22">
      <c r="E170" s="343"/>
      <c r="F170" s="343"/>
      <c r="G170" s="343"/>
      <c r="H170" s="343"/>
      <c r="I170" s="343"/>
      <c r="J170" s="343"/>
      <c r="K170" s="343"/>
      <c r="L170" s="343"/>
      <c r="M170" s="343"/>
      <c r="N170" s="343"/>
      <c r="O170" s="343"/>
      <c r="P170" s="343"/>
      <c r="Q170" s="343"/>
      <c r="R170" s="343"/>
      <c r="S170" s="343"/>
      <c r="T170" s="343"/>
      <c r="U170" s="343"/>
      <c r="V170" s="343"/>
    </row>
    <row r="171" spans="5:22">
      <c r="E171" s="343"/>
      <c r="F171" s="343"/>
      <c r="G171" s="343"/>
      <c r="H171" s="343"/>
      <c r="I171" s="343"/>
      <c r="J171" s="343"/>
      <c r="K171" s="343"/>
      <c r="L171" s="343"/>
      <c r="M171" s="343"/>
      <c r="N171" s="343"/>
      <c r="O171" s="343"/>
      <c r="P171" s="343"/>
      <c r="Q171" s="343"/>
      <c r="R171" s="343"/>
      <c r="S171" s="343"/>
      <c r="T171" s="343"/>
      <c r="U171" s="343"/>
      <c r="V171" s="343"/>
    </row>
    <row r="172" spans="5:22">
      <c r="E172" s="343"/>
      <c r="F172" s="343"/>
      <c r="G172" s="343"/>
      <c r="H172" s="343"/>
      <c r="I172" s="343"/>
      <c r="J172" s="343"/>
      <c r="K172" s="343"/>
      <c r="L172" s="343"/>
      <c r="M172" s="343"/>
      <c r="N172" s="343"/>
      <c r="O172" s="343"/>
      <c r="P172" s="343"/>
      <c r="Q172" s="343"/>
      <c r="R172" s="343"/>
      <c r="S172" s="343"/>
      <c r="T172" s="343"/>
      <c r="U172" s="343"/>
      <c r="V172" s="343"/>
    </row>
    <row r="173" spans="5:22">
      <c r="E173" s="343"/>
      <c r="F173" s="343"/>
      <c r="G173" s="343"/>
      <c r="H173" s="343"/>
      <c r="I173" s="343"/>
      <c r="J173" s="343"/>
      <c r="K173" s="343"/>
      <c r="L173" s="343"/>
      <c r="M173" s="343"/>
      <c r="N173" s="343"/>
      <c r="O173" s="343"/>
      <c r="P173" s="343"/>
      <c r="Q173" s="343"/>
      <c r="R173" s="343"/>
      <c r="S173" s="343"/>
      <c r="T173" s="343"/>
      <c r="U173" s="343"/>
      <c r="V173" s="343"/>
    </row>
    <row r="174" spans="5:22">
      <c r="E174" s="343"/>
      <c r="F174" s="343"/>
      <c r="G174" s="343"/>
      <c r="H174" s="343"/>
      <c r="I174" s="343"/>
      <c r="J174" s="343"/>
      <c r="K174" s="343"/>
      <c r="L174" s="343"/>
      <c r="M174" s="343"/>
      <c r="N174" s="343"/>
      <c r="O174" s="343"/>
      <c r="P174" s="343"/>
      <c r="Q174" s="343"/>
      <c r="R174" s="343"/>
      <c r="S174" s="343"/>
      <c r="T174" s="343"/>
      <c r="U174" s="343"/>
      <c r="V174" s="343"/>
    </row>
    <row r="175" spans="5:22">
      <c r="E175" s="343"/>
      <c r="F175" s="343"/>
      <c r="G175" s="343"/>
      <c r="H175" s="343"/>
      <c r="I175" s="343"/>
      <c r="J175" s="343"/>
      <c r="K175" s="343"/>
      <c r="L175" s="343"/>
      <c r="M175" s="343"/>
      <c r="N175" s="343"/>
      <c r="O175" s="343"/>
      <c r="P175" s="343"/>
      <c r="Q175" s="343"/>
      <c r="R175" s="343"/>
      <c r="S175" s="343"/>
      <c r="T175" s="343"/>
      <c r="U175" s="343"/>
      <c r="V175" s="343"/>
    </row>
    <row r="176" spans="5:22">
      <c r="E176" s="343"/>
      <c r="F176" s="343"/>
      <c r="G176" s="343"/>
      <c r="H176" s="343"/>
      <c r="I176" s="343"/>
      <c r="J176" s="343"/>
      <c r="K176" s="343"/>
      <c r="L176" s="343"/>
      <c r="M176" s="343"/>
      <c r="N176" s="343"/>
      <c r="O176" s="343"/>
      <c r="P176" s="343"/>
      <c r="Q176" s="343"/>
      <c r="R176" s="343"/>
      <c r="S176" s="343"/>
      <c r="T176" s="343"/>
      <c r="U176" s="343"/>
      <c r="V176" s="343"/>
    </row>
    <row r="177" spans="5:22">
      <c r="E177" s="343"/>
      <c r="F177" s="343"/>
      <c r="G177" s="343"/>
      <c r="H177" s="343"/>
      <c r="I177" s="343"/>
      <c r="J177" s="343"/>
      <c r="K177" s="343"/>
      <c r="L177" s="343"/>
      <c r="M177" s="343"/>
      <c r="N177" s="343"/>
      <c r="O177" s="343"/>
      <c r="P177" s="343"/>
      <c r="Q177" s="343"/>
      <c r="R177" s="343"/>
      <c r="S177" s="343"/>
      <c r="T177" s="343"/>
      <c r="U177" s="343"/>
      <c r="V177" s="343"/>
    </row>
    <row r="178" spans="5:22">
      <c r="E178" s="343"/>
      <c r="F178" s="343"/>
      <c r="G178" s="343"/>
      <c r="H178" s="343"/>
      <c r="I178" s="343"/>
      <c r="J178" s="343"/>
      <c r="K178" s="343"/>
      <c r="L178" s="343"/>
      <c r="M178" s="343"/>
      <c r="N178" s="343"/>
      <c r="O178" s="343"/>
      <c r="P178" s="343"/>
      <c r="Q178" s="343"/>
      <c r="R178" s="343"/>
      <c r="S178" s="343"/>
      <c r="T178" s="343"/>
      <c r="U178" s="343"/>
      <c r="V178" s="343"/>
    </row>
    <row r="179" spans="5:22">
      <c r="E179" s="343"/>
      <c r="F179" s="343"/>
      <c r="G179" s="343"/>
      <c r="H179" s="343"/>
      <c r="I179" s="343"/>
      <c r="J179" s="343"/>
      <c r="K179" s="343"/>
      <c r="L179" s="343"/>
      <c r="M179" s="343"/>
      <c r="N179" s="343"/>
      <c r="O179" s="343"/>
      <c r="P179" s="343"/>
      <c r="Q179" s="343"/>
      <c r="R179" s="343"/>
      <c r="S179" s="343"/>
      <c r="T179" s="343"/>
      <c r="U179" s="343"/>
      <c r="V179" s="343"/>
    </row>
  </sheetData>
  <mergeCells count="22">
    <mergeCell ref="B9:B20"/>
    <mergeCell ref="C9:C10"/>
    <mergeCell ref="B7:B8"/>
    <mergeCell ref="C7:C8"/>
    <mergeCell ref="D7:D8"/>
    <mergeCell ref="O7:S7"/>
    <mergeCell ref="V7:V8"/>
    <mergeCell ref="B68:B71"/>
    <mergeCell ref="C68:C70"/>
    <mergeCell ref="C71:C73"/>
    <mergeCell ref="B22:B40"/>
    <mergeCell ref="C22:C39"/>
    <mergeCell ref="B43:B45"/>
    <mergeCell ref="C43:C44"/>
    <mergeCell ref="B47:B54"/>
    <mergeCell ref="C47:C48"/>
    <mergeCell ref="C49:C51"/>
    <mergeCell ref="B56:B57"/>
    <mergeCell ref="C56:C57"/>
    <mergeCell ref="B59:B62"/>
    <mergeCell ref="C59:C62"/>
    <mergeCell ref="B64:B66"/>
  </mergeCells>
  <pageMargins left="0.74803149606299213" right="0.74803149606299213" top="0.98425196850393704" bottom="0.98425196850393704" header="0" footer="0"/>
  <pageSetup scale="34" orientation="landscape" r:id="rId1"/>
  <headerFooter alignWithMargins="0"/>
  <colBreaks count="1" manualBreakCount="1">
    <brk id="1" max="1048575" man="1"/>
  </colBreaks>
  <drawing r:id="rId2"/>
</worksheet>
</file>

<file path=xl/worksheets/sheet5.xml><?xml version="1.0" encoding="utf-8"?>
<worksheet xmlns="http://schemas.openxmlformats.org/spreadsheetml/2006/main" xmlns:r="http://schemas.openxmlformats.org/officeDocument/2006/relationships">
  <dimension ref="A2:AE185"/>
  <sheetViews>
    <sheetView showGridLines="0" view="pageBreakPreview" topLeftCell="C1" zoomScale="70" zoomScaleNormal="100" zoomScaleSheetLayoutView="70" workbookViewId="0">
      <selection activeCell="A21" sqref="A21:A22"/>
    </sheetView>
  </sheetViews>
  <sheetFormatPr baseColWidth="10" defaultColWidth="15" defaultRowHeight="14.25" outlineLevelRow="1"/>
  <cols>
    <col min="1" max="1" width="2.140625" style="455" customWidth="1"/>
    <col min="2" max="2" width="16.42578125" style="455" customWidth="1"/>
    <col min="3" max="3" width="53.85546875" style="455" customWidth="1"/>
    <col min="4" max="4" width="22.5703125" style="455" customWidth="1"/>
    <col min="5" max="5" width="23" style="455" customWidth="1"/>
    <col min="6" max="6" width="22.140625" style="455" customWidth="1"/>
    <col min="7" max="7" width="23.28515625" style="455" customWidth="1"/>
    <col min="8" max="8" width="20.85546875" style="455" customWidth="1"/>
    <col min="9" max="9" width="22.85546875" style="455" customWidth="1"/>
    <col min="10" max="10" width="23.28515625" style="455" customWidth="1"/>
    <col min="11" max="11" width="21.7109375" style="455" customWidth="1"/>
    <col min="12" max="12" width="23" style="455" customWidth="1"/>
    <col min="13" max="13" width="22.5703125" style="455" customWidth="1"/>
    <col min="14" max="14" width="18" style="457" customWidth="1"/>
    <col min="15" max="15" width="23.5703125" style="455" customWidth="1"/>
    <col min="16" max="16" width="17.28515625" style="455" bestFit="1" customWidth="1"/>
    <col min="17" max="17" width="15.7109375" style="455" hidden="1" customWidth="1"/>
    <col min="18" max="18" width="17.7109375" style="455" hidden="1" customWidth="1"/>
    <col min="19" max="19" width="13.7109375" style="458" hidden="1" customWidth="1"/>
    <col min="20" max="20" width="17.5703125" style="458" hidden="1" customWidth="1"/>
    <col min="21" max="21" width="22.5703125" style="458" customWidth="1"/>
    <col min="22" max="22" width="20.28515625" style="458" customWidth="1"/>
    <col min="23" max="23" width="21.85546875" style="458" customWidth="1"/>
    <col min="24" max="24" width="24.140625" style="458" customWidth="1"/>
    <col min="25" max="25" width="25.140625" style="458" customWidth="1"/>
    <col min="26" max="26" width="24.140625" style="458" customWidth="1"/>
    <col min="27" max="27" width="1.85546875" style="455" customWidth="1"/>
    <col min="28" max="28" width="23.42578125" style="458" customWidth="1"/>
    <col min="29" max="29" width="19" style="455" customWidth="1"/>
    <col min="30" max="30" width="15" style="455"/>
    <col min="31" max="31" width="20.5703125" style="455" bestFit="1" customWidth="1"/>
    <col min="32" max="32" width="18.7109375" style="455" bestFit="1" customWidth="1"/>
    <col min="33" max="16384" width="15" style="455"/>
  </cols>
  <sheetData>
    <row r="2" spans="2:28" ht="20.25">
      <c r="C2" s="456" t="s">
        <v>240</v>
      </c>
    </row>
    <row r="3" spans="2:28" ht="19.5" customHeight="1">
      <c r="E3" s="459" t="s">
        <v>241</v>
      </c>
      <c r="F3" s="460"/>
      <c r="G3" s="460"/>
      <c r="H3" s="460"/>
      <c r="I3" s="460"/>
      <c r="J3" s="460"/>
      <c r="K3" s="460"/>
      <c r="L3" s="460"/>
      <c r="M3" s="460"/>
      <c r="N3" s="460"/>
      <c r="O3" s="460"/>
      <c r="P3" s="460"/>
      <c r="Q3" s="460"/>
      <c r="R3" s="460"/>
      <c r="S3" s="461"/>
      <c r="T3" s="461"/>
      <c r="U3" s="461"/>
      <c r="V3" s="461"/>
    </row>
    <row r="4" spans="2:28" ht="15.75">
      <c r="I4" s="462" t="s">
        <v>242</v>
      </c>
      <c r="K4" s="462"/>
      <c r="L4" s="463"/>
      <c r="M4" s="463"/>
      <c r="N4" s="463"/>
      <c r="P4" s="463"/>
      <c r="Q4" s="463"/>
      <c r="R4" s="464"/>
      <c r="S4" s="465"/>
      <c r="T4" s="465"/>
      <c r="U4" s="465"/>
      <c r="V4" s="465"/>
      <c r="W4" s="465"/>
      <c r="X4" s="465"/>
      <c r="Y4" s="465"/>
      <c r="Z4" s="465"/>
      <c r="AB4" s="465"/>
    </row>
    <row r="5" spans="2:28" ht="15" customHeight="1">
      <c r="E5" s="466"/>
      <c r="F5" s="466"/>
      <c r="G5" s="466"/>
      <c r="H5" s="466"/>
      <c r="I5" s="466"/>
      <c r="J5" s="466"/>
      <c r="K5" s="466"/>
      <c r="L5" s="466"/>
      <c r="M5" s="466"/>
      <c r="N5" s="466"/>
      <c r="O5" s="466"/>
    </row>
    <row r="6" spans="2:28" ht="32.25" customHeight="1">
      <c r="D6" s="1505" t="s">
        <v>243</v>
      </c>
      <c r="E6" s="1506"/>
      <c r="F6" s="1506"/>
      <c r="G6" s="1506"/>
      <c r="H6" s="1506"/>
      <c r="I6" s="1507"/>
      <c r="J6" s="1505" t="s">
        <v>244</v>
      </c>
      <c r="K6" s="1506"/>
      <c r="L6" s="1506"/>
      <c r="M6" s="1506"/>
      <c r="N6" s="1506"/>
      <c r="O6" s="1507"/>
    </row>
    <row r="7" spans="2:28" ht="70.5" customHeight="1">
      <c r="C7" s="467" t="s">
        <v>245</v>
      </c>
      <c r="D7" s="468" t="s">
        <v>246</v>
      </c>
      <c r="E7" s="469" t="s">
        <v>247</v>
      </c>
      <c r="F7" s="469" t="s">
        <v>248</v>
      </c>
      <c r="G7" s="467" t="s">
        <v>249</v>
      </c>
      <c r="H7" s="469" t="s">
        <v>250</v>
      </c>
      <c r="I7" s="470" t="s">
        <v>251</v>
      </c>
      <c r="J7" s="468" t="s">
        <v>252</v>
      </c>
      <c r="K7" s="469" t="s">
        <v>247</v>
      </c>
      <c r="L7" s="469" t="s">
        <v>248</v>
      </c>
      <c r="M7" s="467" t="s">
        <v>249</v>
      </c>
      <c r="N7" s="469" t="s">
        <v>250</v>
      </c>
      <c r="O7" s="470" t="s">
        <v>251</v>
      </c>
    </row>
    <row r="8" spans="2:28" s="471" customFormat="1" ht="16.5" customHeight="1">
      <c r="C8" s="472" t="s">
        <v>120</v>
      </c>
      <c r="D8" s="473"/>
      <c r="E8" s="474"/>
      <c r="F8" s="474"/>
      <c r="G8" s="474"/>
      <c r="H8" s="474"/>
      <c r="I8" s="475">
        <f t="shared" ref="I8:I43" si="0">+SUM(D8:H8)</f>
        <v>0</v>
      </c>
      <c r="J8" s="473"/>
      <c r="K8" s="474"/>
      <c r="L8" s="474"/>
      <c r="M8" s="474"/>
      <c r="N8" s="474"/>
      <c r="O8" s="475">
        <f t="shared" ref="O8:O43" si="1">+SUM(J8:N8)</f>
        <v>0</v>
      </c>
      <c r="S8" s="476"/>
      <c r="T8" s="476"/>
      <c r="U8" s="476"/>
      <c r="V8" s="476"/>
      <c r="W8" s="476"/>
      <c r="X8" s="476"/>
      <c r="Y8" s="476"/>
      <c r="Z8" s="476"/>
      <c r="AB8" s="476"/>
    </row>
    <row r="9" spans="2:28" s="471" customFormat="1" ht="14.25" customHeight="1">
      <c r="C9" s="472" t="s">
        <v>124</v>
      </c>
      <c r="D9" s="473"/>
      <c r="E9" s="474"/>
      <c r="F9" s="474"/>
      <c r="G9" s="474"/>
      <c r="H9" s="474"/>
      <c r="I9" s="475">
        <f t="shared" si="0"/>
        <v>0</v>
      </c>
      <c r="J9" s="473"/>
      <c r="K9" s="474"/>
      <c r="L9" s="474"/>
      <c r="M9" s="474"/>
      <c r="N9" s="474"/>
      <c r="O9" s="475">
        <f t="shared" si="1"/>
        <v>0</v>
      </c>
      <c r="S9" s="476"/>
      <c r="T9" s="476"/>
      <c r="U9" s="476"/>
      <c r="V9" s="476"/>
      <c r="W9" s="476"/>
      <c r="X9" s="476"/>
      <c r="Y9" s="476"/>
      <c r="Z9" s="476"/>
      <c r="AB9" s="476"/>
    </row>
    <row r="10" spans="2:28" s="471" customFormat="1" ht="15">
      <c r="C10" s="472" t="s">
        <v>125</v>
      </c>
      <c r="D10" s="473"/>
      <c r="E10" s="474"/>
      <c r="F10" s="474"/>
      <c r="G10" s="474"/>
      <c r="H10" s="474"/>
      <c r="I10" s="475">
        <f t="shared" si="0"/>
        <v>0</v>
      </c>
      <c r="J10" s="473"/>
      <c r="K10" s="474"/>
      <c r="L10" s="474"/>
      <c r="M10" s="474"/>
      <c r="N10" s="474"/>
      <c r="O10" s="475">
        <f t="shared" si="1"/>
        <v>0</v>
      </c>
      <c r="S10" s="476"/>
      <c r="T10" s="476"/>
      <c r="U10" s="476"/>
      <c r="V10" s="476"/>
      <c r="W10" s="476"/>
      <c r="X10" s="476"/>
      <c r="Y10" s="476"/>
      <c r="Z10" s="476"/>
      <c r="AB10" s="476"/>
    </row>
    <row r="11" spans="2:28" s="471" customFormat="1" ht="15">
      <c r="C11" s="472" t="s">
        <v>127</v>
      </c>
      <c r="D11" s="473"/>
      <c r="E11" s="474"/>
      <c r="F11" s="474"/>
      <c r="G11" s="474"/>
      <c r="H11" s="474"/>
      <c r="I11" s="475">
        <f t="shared" si="0"/>
        <v>0</v>
      </c>
      <c r="J11" s="473"/>
      <c r="K11" s="474"/>
      <c r="L11" s="474"/>
      <c r="M11" s="474"/>
      <c r="N11" s="474"/>
      <c r="O11" s="475">
        <f t="shared" si="1"/>
        <v>0</v>
      </c>
      <c r="S11" s="476"/>
      <c r="T11" s="476"/>
      <c r="U11" s="476"/>
      <c r="V11" s="476"/>
      <c r="W11" s="476"/>
      <c r="X11" s="476"/>
      <c r="Y11" s="476"/>
      <c r="Z11" s="476"/>
      <c r="AB11" s="476"/>
    </row>
    <row r="12" spans="2:28" s="471" customFormat="1" ht="15">
      <c r="C12" s="472" t="s">
        <v>128</v>
      </c>
      <c r="D12" s="473"/>
      <c r="E12" s="474"/>
      <c r="F12" s="474"/>
      <c r="G12" s="474"/>
      <c r="H12" s="474"/>
      <c r="I12" s="475">
        <f t="shared" si="0"/>
        <v>0</v>
      </c>
      <c r="J12" s="473"/>
      <c r="K12" s="474"/>
      <c r="L12" s="474"/>
      <c r="M12" s="474"/>
      <c r="N12" s="474"/>
      <c r="O12" s="475">
        <f t="shared" si="1"/>
        <v>0</v>
      </c>
      <c r="R12" s="476"/>
      <c r="S12" s="476"/>
      <c r="T12" s="476"/>
      <c r="U12" s="476"/>
      <c r="V12" s="476"/>
      <c r="W12" s="476"/>
      <c r="X12" s="476"/>
      <c r="Y12" s="476"/>
      <c r="Z12" s="476"/>
      <c r="AB12" s="476"/>
    </row>
    <row r="13" spans="2:28" s="471" customFormat="1" ht="15">
      <c r="B13" s="477"/>
      <c r="C13" s="472" t="s">
        <v>129</v>
      </c>
      <c r="D13" s="473"/>
      <c r="E13" s="474"/>
      <c r="F13" s="474"/>
      <c r="G13" s="474"/>
      <c r="H13" s="474"/>
      <c r="I13" s="475">
        <f t="shared" si="0"/>
        <v>0</v>
      </c>
      <c r="J13" s="473"/>
      <c r="K13" s="474"/>
      <c r="L13" s="474"/>
      <c r="M13" s="474"/>
      <c r="N13" s="474"/>
      <c r="O13" s="475">
        <f t="shared" si="1"/>
        <v>0</v>
      </c>
      <c r="R13" s="476"/>
      <c r="S13" s="476"/>
      <c r="T13" s="476"/>
      <c r="U13" s="476"/>
      <c r="V13" s="476"/>
      <c r="W13" s="476"/>
      <c r="X13" s="476"/>
      <c r="Y13" s="476"/>
      <c r="Z13" s="476"/>
      <c r="AB13" s="476"/>
    </row>
    <row r="14" spans="2:28" s="471" customFormat="1" ht="15">
      <c r="B14" s="477"/>
      <c r="C14" s="472" t="s">
        <v>130</v>
      </c>
      <c r="D14" s="473"/>
      <c r="E14" s="474"/>
      <c r="F14" s="474"/>
      <c r="G14" s="474"/>
      <c r="H14" s="474"/>
      <c r="I14" s="475">
        <f t="shared" si="0"/>
        <v>0</v>
      </c>
      <c r="J14" s="473"/>
      <c r="K14" s="474"/>
      <c r="L14" s="474"/>
      <c r="M14" s="474"/>
      <c r="N14" s="474"/>
      <c r="O14" s="475">
        <f t="shared" si="1"/>
        <v>0</v>
      </c>
      <c r="R14" s="476"/>
      <c r="S14" s="476"/>
      <c r="T14" s="476"/>
      <c r="U14" s="476"/>
      <c r="V14" s="476"/>
      <c r="W14" s="476"/>
      <c r="X14" s="476"/>
      <c r="Y14" s="476"/>
      <c r="Z14" s="476"/>
      <c r="AB14" s="476"/>
    </row>
    <row r="15" spans="2:28" s="471" customFormat="1" ht="15">
      <c r="C15" s="472" t="s">
        <v>131</v>
      </c>
      <c r="D15" s="473"/>
      <c r="E15" s="478"/>
      <c r="F15" s="474"/>
      <c r="G15" s="474"/>
      <c r="H15" s="474"/>
      <c r="I15" s="475">
        <f t="shared" si="0"/>
        <v>0</v>
      </c>
      <c r="J15" s="473"/>
      <c r="K15" s="474"/>
      <c r="L15" s="474"/>
      <c r="M15" s="474"/>
      <c r="N15" s="474"/>
      <c r="O15" s="475">
        <f t="shared" si="1"/>
        <v>0</v>
      </c>
      <c r="R15" s="476"/>
      <c r="S15" s="476"/>
      <c r="T15" s="476"/>
      <c r="U15" s="476"/>
      <c r="V15" s="476"/>
      <c r="W15" s="476"/>
      <c r="X15" s="476"/>
      <c r="Y15" s="476"/>
      <c r="Z15" s="476"/>
      <c r="AB15" s="476"/>
    </row>
    <row r="16" spans="2:28" s="471" customFormat="1" ht="18">
      <c r="C16" s="472" t="s">
        <v>253</v>
      </c>
      <c r="D16" s="473"/>
      <c r="E16" s="474"/>
      <c r="F16" s="474"/>
      <c r="G16" s="474"/>
      <c r="H16" s="474"/>
      <c r="I16" s="475">
        <f t="shared" si="0"/>
        <v>0</v>
      </c>
      <c r="J16" s="473"/>
      <c r="K16" s="474"/>
      <c r="L16" s="474"/>
      <c r="M16" s="474"/>
      <c r="N16" s="474"/>
      <c r="O16" s="475">
        <f t="shared" si="1"/>
        <v>0</v>
      </c>
      <c r="R16" s="476"/>
      <c r="S16" s="476"/>
      <c r="T16" s="476"/>
      <c r="U16" s="476"/>
      <c r="V16" s="476"/>
      <c r="W16" s="476"/>
      <c r="X16" s="476"/>
      <c r="Y16" s="476"/>
      <c r="Z16" s="476"/>
      <c r="AB16" s="476"/>
    </row>
    <row r="17" spans="2:28" s="471" customFormat="1" ht="15">
      <c r="C17" s="472" t="s">
        <v>133</v>
      </c>
      <c r="D17" s="473"/>
      <c r="E17" s="474"/>
      <c r="F17" s="474"/>
      <c r="G17" s="474"/>
      <c r="H17" s="474"/>
      <c r="I17" s="475">
        <f t="shared" si="0"/>
        <v>0</v>
      </c>
      <c r="J17" s="473"/>
      <c r="K17" s="474"/>
      <c r="L17" s="474"/>
      <c r="M17" s="474"/>
      <c r="N17" s="474"/>
      <c r="O17" s="475">
        <f t="shared" si="1"/>
        <v>0</v>
      </c>
      <c r="R17" s="476"/>
      <c r="S17" s="476"/>
      <c r="T17" s="476"/>
      <c r="U17" s="476"/>
      <c r="V17" s="476"/>
      <c r="W17" s="476"/>
      <c r="X17" s="476"/>
      <c r="Y17" s="476"/>
      <c r="Z17" s="476"/>
      <c r="AB17" s="476"/>
    </row>
    <row r="18" spans="2:28" s="471" customFormat="1" ht="15">
      <c r="C18" s="472" t="s">
        <v>134</v>
      </c>
      <c r="D18" s="473"/>
      <c r="E18" s="474"/>
      <c r="F18" s="474"/>
      <c r="G18" s="474"/>
      <c r="H18" s="474"/>
      <c r="I18" s="475">
        <f t="shared" si="0"/>
        <v>0</v>
      </c>
      <c r="J18" s="473"/>
      <c r="K18" s="474"/>
      <c r="L18" s="474"/>
      <c r="M18" s="474"/>
      <c r="N18" s="474"/>
      <c r="O18" s="475">
        <f t="shared" si="1"/>
        <v>0</v>
      </c>
      <c r="R18" s="476"/>
      <c r="S18" s="476"/>
      <c r="T18" s="476"/>
      <c r="U18" s="476"/>
      <c r="V18" s="476"/>
      <c r="W18" s="476"/>
      <c r="X18" s="476"/>
      <c r="Y18" s="476"/>
      <c r="Z18" s="476"/>
      <c r="AB18" s="476"/>
    </row>
    <row r="19" spans="2:28" s="471" customFormat="1" ht="18.75">
      <c r="C19" s="479" t="s">
        <v>254</v>
      </c>
      <c r="D19" s="480">
        <f>SUM(D8:D18)</f>
        <v>0</v>
      </c>
      <c r="E19" s="481">
        <f>SUM(E8:E18)</f>
        <v>0</v>
      </c>
      <c r="F19" s="481">
        <f>SUM(F8:F18)</f>
        <v>0</v>
      </c>
      <c r="G19" s="481">
        <f>SUM(G8:G18)</f>
        <v>0</v>
      </c>
      <c r="H19" s="481">
        <f>SUM(H8:H18)</f>
        <v>0</v>
      </c>
      <c r="I19" s="482">
        <f>+SUM(D19:H19)</f>
        <v>0</v>
      </c>
      <c r="J19" s="480">
        <f>SUM(J8:J18)</f>
        <v>0</v>
      </c>
      <c r="K19" s="481">
        <f>SUM(K8:K18)</f>
        <v>0</v>
      </c>
      <c r="L19" s="481">
        <f>SUM(L8:L18)</f>
        <v>0</v>
      </c>
      <c r="M19" s="481">
        <f>SUM(M8:M18)</f>
        <v>0</v>
      </c>
      <c r="N19" s="481">
        <f>SUM(N8:N18)</f>
        <v>0</v>
      </c>
      <c r="O19" s="482">
        <f>+SUM(J19:N19)</f>
        <v>0</v>
      </c>
      <c r="R19" s="476"/>
      <c r="S19" s="476"/>
      <c r="T19" s="476"/>
      <c r="U19" s="476"/>
      <c r="V19" s="476"/>
      <c r="W19" s="476"/>
      <c r="X19" s="476"/>
      <c r="Y19" s="476"/>
      <c r="Z19" s="476"/>
      <c r="AB19" s="476"/>
    </row>
    <row r="20" spans="2:28" s="471" customFormat="1" ht="18">
      <c r="C20" s="483" t="s">
        <v>255</v>
      </c>
      <c r="D20" s="484"/>
      <c r="E20" s="485"/>
      <c r="F20" s="485"/>
      <c r="G20" s="485"/>
      <c r="H20" s="485"/>
      <c r="I20" s="475">
        <f t="shared" si="0"/>
        <v>0</v>
      </c>
      <c r="J20" s="484"/>
      <c r="K20" s="485"/>
      <c r="L20" s="485"/>
      <c r="M20" s="485"/>
      <c r="N20" s="485"/>
      <c r="O20" s="486">
        <f t="shared" si="1"/>
        <v>0</v>
      </c>
      <c r="R20" s="476"/>
      <c r="S20" s="476"/>
      <c r="T20" s="476"/>
      <c r="U20" s="476"/>
      <c r="V20" s="476"/>
      <c r="W20" s="476"/>
      <c r="X20" s="476"/>
      <c r="Y20" s="476"/>
      <c r="Z20" s="476"/>
      <c r="AB20" s="476"/>
    </row>
    <row r="21" spans="2:28" s="471" customFormat="1" ht="15.75">
      <c r="C21" s="472" t="s">
        <v>158</v>
      </c>
      <c r="D21" s="487"/>
      <c r="E21" s="488"/>
      <c r="F21" s="488"/>
      <c r="G21" s="488"/>
      <c r="H21" s="488"/>
      <c r="I21" s="475">
        <f t="shared" si="0"/>
        <v>0</v>
      </c>
      <c r="J21" s="487"/>
      <c r="K21" s="488"/>
      <c r="L21" s="488"/>
      <c r="M21" s="488"/>
      <c r="N21" s="488"/>
      <c r="O21" s="489">
        <f t="shared" si="1"/>
        <v>0</v>
      </c>
      <c r="R21" s="476"/>
      <c r="S21" s="476"/>
      <c r="T21" s="476"/>
      <c r="U21" s="476"/>
      <c r="V21" s="476"/>
      <c r="W21" s="476"/>
      <c r="X21" s="476"/>
      <c r="Y21" s="476"/>
      <c r="Z21" s="476"/>
      <c r="AB21" s="476"/>
    </row>
    <row r="22" spans="2:28" s="471" customFormat="1" ht="15.75">
      <c r="C22" s="479" t="s">
        <v>256</v>
      </c>
      <c r="D22" s="480">
        <f>SUM(D20:D21)</f>
        <v>0</v>
      </c>
      <c r="E22" s="481">
        <f>SUM(E20:E21)</f>
        <v>0</v>
      </c>
      <c r="F22" s="481">
        <f t="shared" ref="F22:O22" si="2">SUM(F20:F21)</f>
        <v>0</v>
      </c>
      <c r="G22" s="481">
        <f t="shared" si="2"/>
        <v>0</v>
      </c>
      <c r="H22" s="481">
        <f t="shared" si="2"/>
        <v>0</v>
      </c>
      <c r="I22" s="482">
        <f t="shared" si="2"/>
        <v>0</v>
      </c>
      <c r="J22" s="480">
        <f t="shared" si="2"/>
        <v>0</v>
      </c>
      <c r="K22" s="481">
        <f t="shared" si="2"/>
        <v>0</v>
      </c>
      <c r="L22" s="481">
        <f t="shared" si="2"/>
        <v>0</v>
      </c>
      <c r="M22" s="481">
        <f t="shared" si="2"/>
        <v>0</v>
      </c>
      <c r="N22" s="481">
        <f t="shared" si="2"/>
        <v>0</v>
      </c>
      <c r="O22" s="482">
        <f t="shared" si="2"/>
        <v>0</v>
      </c>
      <c r="R22" s="476"/>
      <c r="S22" s="476"/>
      <c r="T22" s="490"/>
      <c r="V22" s="476"/>
      <c r="W22" s="476"/>
      <c r="X22" s="490"/>
      <c r="Y22" s="476"/>
      <c r="Z22" s="476"/>
      <c r="AB22" s="476"/>
    </row>
    <row r="23" spans="2:28" s="471" customFormat="1" ht="15">
      <c r="C23" s="472" t="s">
        <v>163</v>
      </c>
      <c r="D23" s="491"/>
      <c r="E23" s="488"/>
      <c r="F23" s="488"/>
      <c r="G23" s="488"/>
      <c r="H23" s="488"/>
      <c r="I23" s="475">
        <f t="shared" si="0"/>
        <v>0</v>
      </c>
      <c r="J23" s="491"/>
      <c r="K23" s="488"/>
      <c r="L23" s="488"/>
      <c r="M23" s="488"/>
      <c r="N23" s="488"/>
      <c r="O23" s="475">
        <f t="shared" si="1"/>
        <v>0</v>
      </c>
      <c r="R23" s="476"/>
      <c r="S23" s="476"/>
      <c r="T23" s="490"/>
      <c r="U23" s="476"/>
      <c r="V23" s="476"/>
      <c r="W23" s="476"/>
      <c r="X23" s="490"/>
      <c r="Y23" s="476"/>
      <c r="Z23" s="476"/>
      <c r="AB23" s="476"/>
    </row>
    <row r="24" spans="2:28" s="471" customFormat="1" ht="15">
      <c r="C24" s="472" t="s">
        <v>166</v>
      </c>
      <c r="D24" s="491"/>
      <c r="E24" s="488"/>
      <c r="F24" s="488"/>
      <c r="G24" s="488"/>
      <c r="H24" s="488"/>
      <c r="I24" s="475">
        <f t="shared" si="0"/>
        <v>0</v>
      </c>
      <c r="J24" s="491"/>
      <c r="K24" s="488"/>
      <c r="L24" s="488"/>
      <c r="M24" s="488"/>
      <c r="N24" s="488"/>
      <c r="O24" s="475">
        <f t="shared" si="1"/>
        <v>0</v>
      </c>
      <c r="R24" s="476"/>
      <c r="S24" s="476"/>
      <c r="T24" s="490"/>
      <c r="U24" s="476"/>
      <c r="V24" s="476"/>
      <c r="W24" s="476"/>
      <c r="X24" s="490"/>
      <c r="Y24" s="476"/>
      <c r="Z24" s="476"/>
      <c r="AB24" s="476"/>
    </row>
    <row r="25" spans="2:28" s="471" customFormat="1" ht="15.75">
      <c r="C25" s="479" t="s">
        <v>257</v>
      </c>
      <c r="D25" s="480">
        <f>+SUM(D23:D24)</f>
        <v>0</v>
      </c>
      <c r="E25" s="481">
        <f>+SUM(E23:E24)</f>
        <v>0</v>
      </c>
      <c r="F25" s="481">
        <f>+SUM(F23:F24)</f>
        <v>0</v>
      </c>
      <c r="G25" s="481">
        <f>+SUM(G23:G24)</f>
        <v>0</v>
      </c>
      <c r="H25" s="481">
        <f>+SUM(H23:H24)</f>
        <v>0</v>
      </c>
      <c r="I25" s="482">
        <f t="shared" si="0"/>
        <v>0</v>
      </c>
      <c r="J25" s="480">
        <f>+SUM(J23:J24)</f>
        <v>0</v>
      </c>
      <c r="K25" s="481">
        <f>+SUM(K23:K24)</f>
        <v>0</v>
      </c>
      <c r="L25" s="481">
        <f>+SUM(L23:L24)</f>
        <v>0</v>
      </c>
      <c r="M25" s="481">
        <f>+SUM(M23:M24)</f>
        <v>0</v>
      </c>
      <c r="N25" s="481">
        <f>+SUM(N23:N24)</f>
        <v>0</v>
      </c>
      <c r="O25" s="482">
        <f t="shared" si="1"/>
        <v>0</v>
      </c>
      <c r="R25" s="476"/>
      <c r="S25" s="476"/>
      <c r="T25" s="490"/>
      <c r="U25" s="476"/>
      <c r="V25" s="476"/>
      <c r="W25" s="476"/>
      <c r="X25" s="490"/>
      <c r="Y25" s="476"/>
      <c r="Z25" s="476"/>
      <c r="AB25" s="476"/>
    </row>
    <row r="26" spans="2:28" s="471" customFormat="1" ht="15">
      <c r="B26" s="492"/>
      <c r="C26" s="472" t="s">
        <v>258</v>
      </c>
      <c r="D26" s="493"/>
      <c r="E26" s="494"/>
      <c r="F26" s="495"/>
      <c r="G26" s="495"/>
      <c r="H26" s="495"/>
      <c r="I26" s="475">
        <f t="shared" si="0"/>
        <v>0</v>
      </c>
      <c r="J26" s="496"/>
      <c r="K26" s="497"/>
      <c r="L26" s="495"/>
      <c r="M26" s="495"/>
      <c r="N26" s="495"/>
      <c r="O26" s="475">
        <f t="shared" si="1"/>
        <v>0</v>
      </c>
      <c r="R26" s="476"/>
      <c r="S26" s="476"/>
      <c r="T26" s="498"/>
      <c r="U26" s="476"/>
      <c r="V26" s="476"/>
      <c r="W26" s="476"/>
      <c r="X26" s="499"/>
      <c r="Y26" s="476"/>
      <c r="Z26" s="476"/>
      <c r="AB26" s="476"/>
    </row>
    <row r="27" spans="2:28" s="471" customFormat="1" ht="18">
      <c r="C27" s="472" t="s">
        <v>259</v>
      </c>
      <c r="D27" s="487"/>
      <c r="E27" s="488"/>
      <c r="F27" s="488"/>
      <c r="G27" s="500"/>
      <c r="H27" s="488"/>
      <c r="I27" s="475">
        <f t="shared" si="0"/>
        <v>0</v>
      </c>
      <c r="J27" s="501"/>
      <c r="K27" s="502"/>
      <c r="L27" s="488"/>
      <c r="M27" s="500"/>
      <c r="N27" s="488"/>
      <c r="O27" s="475">
        <f t="shared" si="1"/>
        <v>0</v>
      </c>
      <c r="R27" s="476"/>
      <c r="S27" s="476"/>
      <c r="T27" s="498"/>
      <c r="U27" s="476"/>
      <c r="V27" s="476"/>
      <c r="W27" s="476"/>
      <c r="X27" s="499"/>
      <c r="Y27" s="476"/>
      <c r="Z27" s="476"/>
      <c r="AB27" s="476"/>
    </row>
    <row r="28" spans="2:28" s="471" customFormat="1" ht="15">
      <c r="C28" s="472" t="s">
        <v>260</v>
      </c>
      <c r="D28" s="503"/>
      <c r="E28" s="500"/>
      <c r="F28" s="500"/>
      <c r="G28" s="500"/>
      <c r="H28" s="500"/>
      <c r="I28" s="475">
        <f t="shared" si="0"/>
        <v>0</v>
      </c>
      <c r="J28" s="504"/>
      <c r="K28" s="505"/>
      <c r="L28" s="500"/>
      <c r="M28" s="500"/>
      <c r="N28" s="488"/>
      <c r="O28" s="475">
        <f>+SUM(J28:N28)</f>
        <v>0</v>
      </c>
      <c r="R28" s="476"/>
      <c r="S28" s="476"/>
      <c r="T28" s="498"/>
      <c r="U28" s="476"/>
      <c r="V28" s="476"/>
      <c r="W28" s="476"/>
      <c r="X28" s="499"/>
      <c r="Y28" s="476"/>
      <c r="Z28" s="476"/>
      <c r="AB28" s="476"/>
    </row>
    <row r="29" spans="2:28" s="471" customFormat="1" ht="15">
      <c r="C29" s="472" t="s">
        <v>180</v>
      </c>
      <c r="D29" s="503"/>
      <c r="E29" s="500"/>
      <c r="F29" s="500"/>
      <c r="G29" s="500"/>
      <c r="H29" s="500"/>
      <c r="I29" s="475">
        <f t="shared" si="0"/>
        <v>0</v>
      </c>
      <c r="J29" s="504"/>
      <c r="K29" s="505"/>
      <c r="L29" s="500"/>
      <c r="M29" s="500"/>
      <c r="N29" s="488"/>
      <c r="O29" s="475">
        <f t="shared" si="1"/>
        <v>0</v>
      </c>
      <c r="R29" s="476"/>
      <c r="S29" s="476"/>
      <c r="T29" s="498"/>
      <c r="U29" s="476"/>
      <c r="V29" s="476"/>
      <c r="W29" s="476"/>
      <c r="X29" s="499"/>
      <c r="Y29" s="476"/>
      <c r="Z29" s="476"/>
      <c r="AB29" s="476"/>
    </row>
    <row r="30" spans="2:28" s="471" customFormat="1" ht="15">
      <c r="C30" s="472" t="s">
        <v>183</v>
      </c>
      <c r="D30" s="503"/>
      <c r="E30" s="500"/>
      <c r="F30" s="500"/>
      <c r="G30" s="500"/>
      <c r="H30" s="500"/>
      <c r="I30" s="475">
        <f t="shared" si="0"/>
        <v>0</v>
      </c>
      <c r="J30" s="504"/>
      <c r="K30" s="505"/>
      <c r="L30" s="500"/>
      <c r="M30" s="500"/>
      <c r="N30" s="488"/>
      <c r="O30" s="475">
        <f t="shared" si="1"/>
        <v>0</v>
      </c>
      <c r="R30" s="476"/>
      <c r="S30" s="476"/>
      <c r="T30" s="498"/>
      <c r="U30" s="476"/>
      <c r="V30" s="476"/>
      <c r="W30" s="476"/>
      <c r="X30" s="506"/>
      <c r="Y30" s="476"/>
      <c r="Z30" s="476"/>
      <c r="AB30" s="476"/>
    </row>
    <row r="31" spans="2:28" s="471" customFormat="1" ht="15.75">
      <c r="C31" s="479" t="s">
        <v>261</v>
      </c>
      <c r="D31" s="480">
        <f>SUM(D26:D30)</f>
        <v>0</v>
      </c>
      <c r="E31" s="481">
        <f>SUM(E26:E30)</f>
        <v>0</v>
      </c>
      <c r="F31" s="481">
        <f>SUM(F26:F30)</f>
        <v>0</v>
      </c>
      <c r="G31" s="481">
        <f>SUM(G26:G30)</f>
        <v>0</v>
      </c>
      <c r="H31" s="481">
        <f>SUM(H26:H30)</f>
        <v>0</v>
      </c>
      <c r="I31" s="482">
        <f t="shared" si="0"/>
        <v>0</v>
      </c>
      <c r="J31" s="480">
        <f>SUM(J26:J30)</f>
        <v>0</v>
      </c>
      <c r="K31" s="481">
        <f>SUM(K26:K30)</f>
        <v>0</v>
      </c>
      <c r="L31" s="481">
        <f>SUM(L26:L30)</f>
        <v>0</v>
      </c>
      <c r="M31" s="481">
        <f>SUM(M26:M30)</f>
        <v>0</v>
      </c>
      <c r="N31" s="481">
        <f>SUM(N26:N30)</f>
        <v>0</v>
      </c>
      <c r="O31" s="482">
        <f>+SUM(J31:N31)</f>
        <v>0</v>
      </c>
      <c r="R31" s="476"/>
      <c r="S31" s="476"/>
      <c r="T31" s="498"/>
      <c r="U31" s="476"/>
      <c r="V31" s="476"/>
      <c r="W31" s="476"/>
      <c r="X31" s="506"/>
      <c r="Y31" s="476"/>
      <c r="Z31" s="476"/>
      <c r="AB31" s="476"/>
    </row>
    <row r="32" spans="2:28" s="471" customFormat="1" ht="15">
      <c r="C32" s="472" t="s">
        <v>262</v>
      </c>
      <c r="D32" s="491"/>
      <c r="E32" s="488"/>
      <c r="F32" s="488"/>
      <c r="G32" s="488"/>
      <c r="H32" s="488"/>
      <c r="I32" s="475">
        <f>+SUM(D32:H32)</f>
        <v>0</v>
      </c>
      <c r="J32" s="491"/>
      <c r="K32" s="488"/>
      <c r="L32" s="488"/>
      <c r="M32" s="488"/>
      <c r="N32" s="488"/>
      <c r="O32" s="475">
        <f>+SUM(J32:N32)</f>
        <v>0</v>
      </c>
      <c r="R32" s="476"/>
      <c r="S32" s="476"/>
      <c r="T32" s="498"/>
      <c r="U32" s="476"/>
      <c r="V32" s="476"/>
      <c r="W32" s="476"/>
      <c r="X32" s="506" t="e">
        <f t="shared" ref="X32:X40" si="3">+N32/$N$31</f>
        <v>#DIV/0!</v>
      </c>
      <c r="Y32" s="476"/>
      <c r="Z32" s="476"/>
      <c r="AB32" s="476"/>
    </row>
    <row r="33" spans="3:28" s="471" customFormat="1" ht="15.75">
      <c r="C33" s="479" t="s">
        <v>263</v>
      </c>
      <c r="D33" s="507">
        <f>SUM(D32)</f>
        <v>0</v>
      </c>
      <c r="E33" s="508">
        <f>SUM(E32)</f>
        <v>0</v>
      </c>
      <c r="F33" s="508">
        <f>SUM(F32)</f>
        <v>0</v>
      </c>
      <c r="G33" s="508">
        <f>SUM(G32)</f>
        <v>0</v>
      </c>
      <c r="H33" s="508">
        <f>SUM(H32)</f>
        <v>0</v>
      </c>
      <c r="I33" s="482">
        <f t="shared" si="0"/>
        <v>0</v>
      </c>
      <c r="J33" s="507">
        <f>SUM(J32)</f>
        <v>0</v>
      </c>
      <c r="K33" s="508">
        <f>SUM(K32)</f>
        <v>0</v>
      </c>
      <c r="L33" s="508">
        <f>SUM(L32)</f>
        <v>0</v>
      </c>
      <c r="M33" s="508">
        <f>SUM(M32)</f>
        <v>0</v>
      </c>
      <c r="N33" s="508">
        <f>SUM(N32)</f>
        <v>0</v>
      </c>
      <c r="O33" s="482">
        <f t="shared" si="1"/>
        <v>0</v>
      </c>
      <c r="P33" s="509"/>
      <c r="R33" s="476"/>
      <c r="S33" s="476"/>
      <c r="T33" s="498"/>
      <c r="U33" s="476"/>
      <c r="V33" s="476"/>
      <c r="W33" s="476"/>
      <c r="X33" s="506" t="e">
        <f t="shared" si="3"/>
        <v>#DIV/0!</v>
      </c>
      <c r="Y33" s="476"/>
      <c r="Z33" s="476"/>
      <c r="AB33" s="476"/>
    </row>
    <row r="34" spans="3:28" s="471" customFormat="1" ht="15.75">
      <c r="C34" s="510" t="s">
        <v>264</v>
      </c>
      <c r="D34" s="491"/>
      <c r="E34" s="488"/>
      <c r="F34" s="488"/>
      <c r="G34" s="488"/>
      <c r="H34" s="488"/>
      <c r="I34" s="511">
        <f t="shared" si="0"/>
        <v>0</v>
      </c>
      <c r="J34" s="491"/>
      <c r="K34" s="488"/>
      <c r="L34" s="488"/>
      <c r="M34" s="488"/>
      <c r="N34" s="488"/>
      <c r="O34" s="511">
        <f t="shared" si="1"/>
        <v>0</v>
      </c>
      <c r="R34" s="476"/>
      <c r="S34" s="476"/>
      <c r="T34" s="498"/>
      <c r="U34" s="476"/>
      <c r="V34" s="476"/>
      <c r="W34" s="476"/>
      <c r="X34" s="506"/>
      <c r="Y34" s="476"/>
      <c r="Z34" s="476"/>
      <c r="AB34" s="476"/>
    </row>
    <row r="35" spans="3:28" s="471" customFormat="1" ht="15">
      <c r="C35" s="472" t="s">
        <v>198</v>
      </c>
      <c r="D35" s="512"/>
      <c r="E35" s="513"/>
      <c r="F35" s="514"/>
      <c r="G35" s="514"/>
      <c r="H35" s="514"/>
      <c r="I35" s="475">
        <f t="shared" si="0"/>
        <v>0</v>
      </c>
      <c r="J35" s="512"/>
      <c r="K35" s="513"/>
      <c r="L35" s="514"/>
      <c r="M35" s="514"/>
      <c r="N35" s="514"/>
      <c r="O35" s="475">
        <f>+SUM(J35:N35)</f>
        <v>0</v>
      </c>
      <c r="R35" s="476"/>
      <c r="S35" s="476"/>
      <c r="T35" s="498"/>
      <c r="U35" s="476"/>
      <c r="V35" s="476"/>
      <c r="W35" s="476"/>
      <c r="X35" s="506"/>
      <c r="Y35" s="476"/>
      <c r="Z35" s="476"/>
      <c r="AB35" s="476"/>
    </row>
    <row r="36" spans="3:28" s="471" customFormat="1" ht="15">
      <c r="C36" s="472" t="s">
        <v>265</v>
      </c>
      <c r="D36" s="473"/>
      <c r="E36" s="478"/>
      <c r="F36" s="474"/>
      <c r="G36" s="474"/>
      <c r="H36" s="474"/>
      <c r="I36" s="475">
        <f t="shared" si="0"/>
        <v>0</v>
      </c>
      <c r="J36" s="473"/>
      <c r="K36" s="478"/>
      <c r="L36" s="474"/>
      <c r="M36" s="474"/>
      <c r="N36" s="474"/>
      <c r="O36" s="475">
        <f t="shared" si="1"/>
        <v>0</v>
      </c>
      <c r="R36" s="476"/>
      <c r="S36" s="476"/>
      <c r="T36" s="498"/>
      <c r="U36" s="476"/>
      <c r="V36" s="476"/>
      <c r="W36" s="476"/>
      <c r="X36" s="506"/>
      <c r="Y36" s="476"/>
      <c r="Z36" s="476"/>
      <c r="AB36" s="476"/>
    </row>
    <row r="37" spans="3:28" s="471" customFormat="1" ht="15">
      <c r="C37" s="472" t="s">
        <v>236</v>
      </c>
      <c r="D37" s="473"/>
      <c r="E37" s="474"/>
      <c r="F37" s="474"/>
      <c r="G37" s="474"/>
      <c r="H37" s="474"/>
      <c r="I37" s="475">
        <f t="shared" si="0"/>
        <v>0</v>
      </c>
      <c r="J37" s="473"/>
      <c r="K37" s="474"/>
      <c r="L37" s="474"/>
      <c r="M37" s="474"/>
      <c r="N37" s="474"/>
      <c r="O37" s="475">
        <f t="shared" si="1"/>
        <v>0</v>
      </c>
      <c r="R37" s="476"/>
      <c r="S37" s="476"/>
      <c r="T37" s="498"/>
      <c r="U37" s="476"/>
      <c r="V37" s="476"/>
      <c r="W37" s="476"/>
      <c r="X37" s="506"/>
      <c r="Y37" s="476"/>
      <c r="Z37" s="476"/>
      <c r="AB37" s="476"/>
    </row>
    <row r="38" spans="3:28" s="471" customFormat="1" ht="15.75">
      <c r="C38" s="479" t="s">
        <v>266</v>
      </c>
      <c r="D38" s="507">
        <f>SUM(D35:D37)</f>
        <v>0</v>
      </c>
      <c r="E38" s="508">
        <f t="shared" ref="E38:H38" si="4">SUM(E35:E37)</f>
        <v>0</v>
      </c>
      <c r="F38" s="508">
        <f t="shared" si="4"/>
        <v>0</v>
      </c>
      <c r="G38" s="508">
        <f t="shared" si="4"/>
        <v>0</v>
      </c>
      <c r="H38" s="508">
        <f t="shared" si="4"/>
        <v>0</v>
      </c>
      <c r="I38" s="482">
        <f>+SUM(D38:H38)</f>
        <v>0</v>
      </c>
      <c r="J38" s="507">
        <f>SUM(J35:J37)</f>
        <v>0</v>
      </c>
      <c r="K38" s="508">
        <f t="shared" ref="K38:N38" si="5">SUM(K35:K37)</f>
        <v>0</v>
      </c>
      <c r="L38" s="508">
        <f t="shared" si="5"/>
        <v>0</v>
      </c>
      <c r="M38" s="508">
        <f t="shared" si="5"/>
        <v>0</v>
      </c>
      <c r="N38" s="508">
        <f t="shared" si="5"/>
        <v>0</v>
      </c>
      <c r="O38" s="482">
        <f>+SUM(J38:N38)</f>
        <v>0</v>
      </c>
      <c r="R38" s="476"/>
      <c r="S38" s="476"/>
      <c r="T38" s="498"/>
      <c r="U38" s="476"/>
      <c r="V38" s="476"/>
      <c r="W38" s="476"/>
      <c r="X38" s="506"/>
      <c r="Y38" s="476"/>
      <c r="Z38" s="476"/>
      <c r="AB38" s="476"/>
    </row>
    <row r="39" spans="3:28" s="471" customFormat="1" ht="15">
      <c r="C39" s="472" t="s">
        <v>207</v>
      </c>
      <c r="D39" s="484"/>
      <c r="E39" s="485"/>
      <c r="F39" s="485"/>
      <c r="G39" s="485"/>
      <c r="H39" s="485"/>
      <c r="I39" s="475">
        <f t="shared" si="0"/>
        <v>0</v>
      </c>
      <c r="J39" s="484"/>
      <c r="K39" s="485"/>
      <c r="L39" s="485"/>
      <c r="M39" s="485"/>
      <c r="N39" s="485"/>
      <c r="O39" s="475">
        <f>+SUM(J39:N39)</f>
        <v>0</v>
      </c>
      <c r="R39" s="476"/>
      <c r="S39" s="476"/>
      <c r="T39" s="498"/>
      <c r="U39" s="476"/>
      <c r="V39" s="476"/>
      <c r="W39" s="476"/>
      <c r="X39" s="506" t="e">
        <f t="shared" si="3"/>
        <v>#DIV/0!</v>
      </c>
      <c r="Y39" s="476"/>
      <c r="Z39" s="476"/>
      <c r="AB39" s="476"/>
    </row>
    <row r="40" spans="3:28" s="471" customFormat="1" ht="15">
      <c r="C40" s="472" t="s">
        <v>211</v>
      </c>
      <c r="D40" s="487"/>
      <c r="E40" s="488"/>
      <c r="F40" s="488"/>
      <c r="G40" s="488"/>
      <c r="H40" s="488"/>
      <c r="I40" s="475">
        <f t="shared" si="0"/>
        <v>0</v>
      </c>
      <c r="J40" s="487"/>
      <c r="K40" s="488"/>
      <c r="L40" s="488"/>
      <c r="M40" s="488"/>
      <c r="N40" s="488"/>
      <c r="O40" s="475">
        <f>+SUM(J40:N40)</f>
        <v>0</v>
      </c>
      <c r="R40" s="476"/>
      <c r="S40" s="476"/>
      <c r="T40" s="498"/>
      <c r="U40" s="476"/>
      <c r="V40" s="476"/>
      <c r="W40" s="476"/>
      <c r="X40" s="506" t="e">
        <f t="shared" si="3"/>
        <v>#DIV/0!</v>
      </c>
      <c r="Y40" s="476"/>
      <c r="Z40" s="476"/>
      <c r="AB40" s="476"/>
    </row>
    <row r="41" spans="3:28" s="471" customFormat="1" ht="15.75">
      <c r="C41" s="479" t="s">
        <v>267</v>
      </c>
      <c r="D41" s="480">
        <f>+SUM(D39:D40)</f>
        <v>0</v>
      </c>
      <c r="E41" s="481">
        <f>+SUM(E39:E40)</f>
        <v>0</v>
      </c>
      <c r="F41" s="481">
        <f>+SUM(F39:F40)</f>
        <v>0</v>
      </c>
      <c r="G41" s="481">
        <f>+SUM(G39:G40)</f>
        <v>0</v>
      </c>
      <c r="H41" s="481">
        <f>+SUM(H39:H40)</f>
        <v>0</v>
      </c>
      <c r="I41" s="482">
        <f t="shared" si="0"/>
        <v>0</v>
      </c>
      <c r="J41" s="480">
        <f>+SUM(J39:J40)</f>
        <v>0</v>
      </c>
      <c r="K41" s="481">
        <f>+SUM(K39:K40)</f>
        <v>0</v>
      </c>
      <c r="L41" s="481">
        <f>+SUM(L39:L40)</f>
        <v>0</v>
      </c>
      <c r="M41" s="481">
        <f>+SUM(M39:M40)</f>
        <v>0</v>
      </c>
      <c r="N41" s="481">
        <f>+SUM(N39:N40)</f>
        <v>0</v>
      </c>
      <c r="O41" s="482">
        <f t="shared" si="1"/>
        <v>0</v>
      </c>
      <c r="R41" s="476"/>
      <c r="S41" s="476"/>
      <c r="T41" s="498"/>
      <c r="U41" s="476"/>
      <c r="V41" s="476"/>
      <c r="W41" s="476"/>
      <c r="X41" s="490"/>
      <c r="Y41" s="476"/>
      <c r="Z41" s="476"/>
      <c r="AB41" s="476"/>
    </row>
    <row r="42" spans="3:28" s="471" customFormat="1" ht="15.75">
      <c r="C42" s="472" t="s">
        <v>216</v>
      </c>
      <c r="D42" s="512"/>
      <c r="E42" s="514"/>
      <c r="F42" s="514"/>
      <c r="G42" s="514"/>
      <c r="H42" s="514"/>
      <c r="I42" s="486">
        <f t="shared" si="0"/>
        <v>0</v>
      </c>
      <c r="J42" s="512"/>
      <c r="K42" s="514"/>
      <c r="L42" s="515"/>
      <c r="M42" s="514"/>
      <c r="N42" s="514"/>
      <c r="O42" s="486">
        <f t="shared" si="1"/>
        <v>0</v>
      </c>
      <c r="R42" s="476"/>
      <c r="S42" s="476"/>
      <c r="T42" s="490"/>
      <c r="U42" s="476"/>
      <c r="V42" s="476"/>
      <c r="W42" s="476"/>
      <c r="X42" s="490"/>
      <c r="Y42" s="476"/>
      <c r="Z42" s="476"/>
      <c r="AB42" s="476"/>
    </row>
    <row r="43" spans="3:28" s="471" customFormat="1" ht="15.75">
      <c r="C43" s="479" t="s">
        <v>268</v>
      </c>
      <c r="D43" s="480">
        <f>+D42</f>
        <v>0</v>
      </c>
      <c r="E43" s="481">
        <f>+E42</f>
        <v>0</v>
      </c>
      <c r="F43" s="481">
        <f>+F42</f>
        <v>0</v>
      </c>
      <c r="G43" s="481">
        <f>+G42</f>
        <v>0</v>
      </c>
      <c r="H43" s="481">
        <f>+H42</f>
        <v>0</v>
      </c>
      <c r="I43" s="482">
        <f t="shared" si="0"/>
        <v>0</v>
      </c>
      <c r="J43" s="480">
        <f>+J42</f>
        <v>0</v>
      </c>
      <c r="K43" s="481">
        <f>+K42</f>
        <v>0</v>
      </c>
      <c r="L43" s="481">
        <f>+L42</f>
        <v>0</v>
      </c>
      <c r="M43" s="481">
        <f>+M42</f>
        <v>0</v>
      </c>
      <c r="N43" s="481">
        <f>+N42</f>
        <v>0</v>
      </c>
      <c r="O43" s="482">
        <f t="shared" si="1"/>
        <v>0</v>
      </c>
      <c r="R43" s="476"/>
      <c r="S43" s="476"/>
      <c r="T43" s="490"/>
      <c r="U43" s="476"/>
      <c r="V43" s="476"/>
      <c r="W43" s="476"/>
      <c r="X43" s="490"/>
      <c r="Y43" s="476"/>
      <c r="Z43" s="476"/>
      <c r="AB43" s="476"/>
    </row>
    <row r="44" spans="3:28" s="471" customFormat="1" ht="27.75" customHeight="1">
      <c r="C44" s="510" t="s">
        <v>269</v>
      </c>
      <c r="D44" s="516">
        <f>+D34+D33+D38+D31+D41+D25+D22+D19+D43</f>
        <v>0</v>
      </c>
      <c r="E44" s="517">
        <f t="shared" ref="E44:H44" si="6">+E34+E33+E38+E31+E41+E25+E22+E19+E43</f>
        <v>0</v>
      </c>
      <c r="F44" s="517">
        <f t="shared" si="6"/>
        <v>0</v>
      </c>
      <c r="G44" s="517">
        <f t="shared" si="6"/>
        <v>0</v>
      </c>
      <c r="H44" s="517">
        <f t="shared" si="6"/>
        <v>0</v>
      </c>
      <c r="I44" s="511">
        <f>+SUM(D44:H44)</f>
        <v>0</v>
      </c>
      <c r="J44" s="516">
        <f t="shared" ref="J44:N44" si="7">+J34+J33+J38+J31+J41+J25+J22+J19+J43</f>
        <v>0</v>
      </c>
      <c r="K44" s="517">
        <f t="shared" si="7"/>
        <v>0</v>
      </c>
      <c r="L44" s="517">
        <f t="shared" si="7"/>
        <v>0</v>
      </c>
      <c r="M44" s="517">
        <f t="shared" si="7"/>
        <v>0</v>
      </c>
      <c r="N44" s="517">
        <f t="shared" si="7"/>
        <v>0</v>
      </c>
      <c r="O44" s="511">
        <f>+SUM(J44:N44)</f>
        <v>0</v>
      </c>
      <c r="R44" s="476"/>
      <c r="S44" s="476"/>
      <c r="T44" s="476"/>
      <c r="U44" s="476"/>
      <c r="V44" s="476"/>
      <c r="W44" s="476"/>
      <c r="X44" s="518"/>
      <c r="Y44" s="476"/>
      <c r="Z44" s="476"/>
      <c r="AB44" s="476"/>
    </row>
    <row r="45" spans="3:28" s="471" customFormat="1" ht="23.25" customHeight="1">
      <c r="C45" s="519" t="s">
        <v>270</v>
      </c>
      <c r="D45" s="520"/>
      <c r="F45" s="521"/>
      <c r="G45" s="521"/>
      <c r="H45" s="521"/>
      <c r="I45" s="521"/>
      <c r="J45" s="521"/>
      <c r="K45" s="521"/>
      <c r="L45" s="521"/>
      <c r="M45" s="521"/>
      <c r="N45" s="521"/>
      <c r="O45" s="521"/>
      <c r="R45" s="476"/>
      <c r="S45" s="476"/>
      <c r="T45" s="476"/>
      <c r="U45" s="476"/>
      <c r="V45" s="476"/>
      <c r="W45" s="476"/>
      <c r="X45" s="476"/>
      <c r="Y45" s="476"/>
      <c r="Z45" s="476"/>
      <c r="AB45" s="476"/>
    </row>
    <row r="46" spans="3:28" s="471" customFormat="1" ht="23.25" hidden="1" customHeight="1" outlineLevel="1">
      <c r="C46" s="522" t="s">
        <v>271</v>
      </c>
      <c r="D46" s="522">
        <v>0</v>
      </c>
      <c r="F46" s="523"/>
      <c r="G46" s="523"/>
      <c r="H46" s="523"/>
      <c r="I46" s="523">
        <f>+F46+H46</f>
        <v>0</v>
      </c>
      <c r="J46" s="523"/>
      <c r="K46" s="523"/>
      <c r="L46" s="523"/>
      <c r="M46" s="523"/>
      <c r="N46" s="523">
        <v>130232.30617470211</v>
      </c>
      <c r="O46" s="524">
        <f>+L46+N46</f>
        <v>130232.30617470211</v>
      </c>
      <c r="R46" s="476"/>
      <c r="S46" s="476"/>
      <c r="T46" s="476"/>
      <c r="U46" s="476"/>
      <c r="V46" s="476"/>
      <c r="W46" s="476"/>
      <c r="X46" s="476"/>
      <c r="Y46" s="476"/>
      <c r="Z46" s="476"/>
      <c r="AB46" s="476"/>
    </row>
    <row r="47" spans="3:28" s="471" customFormat="1" ht="23.25" hidden="1" customHeight="1" outlineLevel="1">
      <c r="C47" s="522" t="s">
        <v>272</v>
      </c>
      <c r="D47" s="522">
        <v>0</v>
      </c>
      <c r="F47" s="523"/>
      <c r="G47" s="523"/>
      <c r="H47" s="523"/>
      <c r="I47" s="523">
        <f>+F47+H47</f>
        <v>0</v>
      </c>
      <c r="J47" s="523"/>
      <c r="K47" s="523"/>
      <c r="L47" s="523"/>
      <c r="M47" s="523"/>
      <c r="N47" s="523">
        <v>14837.727236399869</v>
      </c>
      <c r="O47" s="524">
        <f>+L47+N47</f>
        <v>14837.727236399869</v>
      </c>
      <c r="R47" s="476"/>
      <c r="S47" s="476"/>
      <c r="T47" s="476"/>
      <c r="U47" s="476"/>
      <c r="V47" s="476"/>
      <c r="W47" s="476"/>
      <c r="X47" s="476"/>
      <c r="Y47" s="476"/>
      <c r="Z47" s="476"/>
      <c r="AB47" s="476"/>
    </row>
    <row r="48" spans="3:28" s="471" customFormat="1" ht="23.25" hidden="1" customHeight="1" outlineLevel="1">
      <c r="C48" s="522" t="s">
        <v>273</v>
      </c>
      <c r="D48" s="522">
        <v>0</v>
      </c>
      <c r="F48" s="523"/>
      <c r="G48" s="523"/>
      <c r="H48" s="523"/>
      <c r="I48" s="523"/>
      <c r="J48" s="523"/>
      <c r="K48" s="523"/>
      <c r="L48" s="523"/>
      <c r="M48" s="523"/>
      <c r="N48" s="523">
        <v>0</v>
      </c>
      <c r="O48" s="524"/>
      <c r="R48" s="476"/>
      <c r="S48" s="476"/>
      <c r="T48" s="476"/>
      <c r="U48" s="476"/>
      <c r="V48" s="476"/>
      <c r="W48" s="476"/>
      <c r="X48" s="476"/>
      <c r="Y48" s="476"/>
      <c r="Z48" s="476"/>
      <c r="AB48" s="476"/>
    </row>
    <row r="49" spans="2:28" s="471" customFormat="1" ht="23.25" hidden="1" customHeight="1" outlineLevel="1">
      <c r="C49" s="520" t="s">
        <v>274</v>
      </c>
      <c r="D49" s="520">
        <v>0</v>
      </c>
      <c r="F49" s="525"/>
      <c r="G49" s="525"/>
      <c r="H49" s="525"/>
      <c r="I49" s="525"/>
      <c r="J49" s="525"/>
      <c r="K49" s="525"/>
      <c r="L49" s="525"/>
      <c r="M49" s="525"/>
      <c r="N49" s="525">
        <f>+N46+N19</f>
        <v>130232.30617470211</v>
      </c>
      <c r="O49" s="526"/>
      <c r="R49" s="476"/>
      <c r="S49" s="476"/>
      <c r="T49" s="476"/>
      <c r="U49" s="476"/>
      <c r="V49" s="476"/>
      <c r="W49" s="476"/>
      <c r="X49" s="476"/>
      <c r="Y49" s="476"/>
      <c r="Z49" s="476"/>
      <c r="AB49" s="476"/>
    </row>
    <row r="50" spans="2:28" s="471" customFormat="1" ht="27" hidden="1" customHeight="1" outlineLevel="1">
      <c r="C50" s="520" t="s">
        <v>275</v>
      </c>
      <c r="D50" s="520">
        <v>0</v>
      </c>
      <c r="F50" s="525"/>
      <c r="G50" s="525"/>
      <c r="H50" s="525"/>
      <c r="I50" s="525"/>
      <c r="J50" s="525"/>
      <c r="K50" s="525"/>
      <c r="L50" s="525"/>
      <c r="M50" s="525"/>
      <c r="N50" s="525">
        <f>N22+N47</f>
        <v>14837.727236399869</v>
      </c>
      <c r="O50" s="526"/>
      <c r="S50" s="476"/>
      <c r="T50" s="476"/>
      <c r="U50" s="476"/>
      <c r="V50" s="476"/>
      <c r="W50" s="476"/>
      <c r="X50" s="476"/>
      <c r="Y50" s="476"/>
      <c r="Z50" s="476"/>
      <c r="AB50" s="476"/>
    </row>
    <row r="51" spans="2:28" s="471" customFormat="1" ht="27" hidden="1" customHeight="1" outlineLevel="1">
      <c r="C51" s="520"/>
      <c r="D51" s="520"/>
      <c r="F51" s="525"/>
      <c r="G51" s="525"/>
      <c r="H51" s="525"/>
      <c r="I51" s="525"/>
      <c r="J51" s="525"/>
      <c r="K51" s="525"/>
      <c r="L51" s="525"/>
      <c r="M51" s="525"/>
      <c r="N51" s="525">
        <v>0.87</v>
      </c>
      <c r="O51" s="526"/>
      <c r="S51" s="476"/>
      <c r="T51" s="476"/>
      <c r="U51" s="476"/>
      <c r="V51" s="476"/>
      <c r="W51" s="476"/>
      <c r="X51" s="476"/>
      <c r="Y51" s="476"/>
      <c r="Z51" s="476"/>
      <c r="AB51" s="476"/>
    </row>
    <row r="52" spans="2:28" s="471" customFormat="1" ht="27" customHeight="1" collapsed="1">
      <c r="C52" s="527" t="s">
        <v>238</v>
      </c>
      <c r="S52" s="476"/>
      <c r="T52" s="476"/>
      <c r="U52" s="476"/>
      <c r="V52" s="476"/>
      <c r="W52" s="476"/>
      <c r="X52" s="476"/>
      <c r="Y52" s="476"/>
      <c r="Z52" s="476"/>
      <c r="AB52" s="476"/>
    </row>
    <row r="53" spans="2:28" ht="36.75" customHeight="1">
      <c r="C53" s="1508" t="s">
        <v>276</v>
      </c>
      <c r="D53" s="1508"/>
      <c r="E53" s="1508"/>
      <c r="F53" s="1508"/>
      <c r="G53" s="1508"/>
      <c r="H53" s="1508"/>
      <c r="I53" s="1508"/>
      <c r="J53" s="1508"/>
      <c r="K53" s="1508"/>
      <c r="L53" s="1508"/>
      <c r="M53" s="1508"/>
      <c r="N53" s="1508"/>
      <c r="O53" s="1508"/>
    </row>
    <row r="54" spans="2:28" ht="43.5" customHeight="1">
      <c r="C54" s="1509" t="s">
        <v>277</v>
      </c>
      <c r="D54" s="1509"/>
      <c r="E54" s="1509"/>
      <c r="F54" s="1509"/>
      <c r="G54" s="1509"/>
      <c r="H54" s="1509"/>
      <c r="I54" s="1509"/>
      <c r="J54" s="1509"/>
      <c r="K54" s="1509"/>
      <c r="L54" s="1509"/>
      <c r="M54" s="1509"/>
      <c r="N54" s="1509"/>
      <c r="O54" s="1509"/>
    </row>
    <row r="55" spans="2:28" ht="43.5" customHeight="1">
      <c r="C55" s="1510" t="s">
        <v>278</v>
      </c>
      <c r="D55" s="1510"/>
      <c r="E55" s="1510"/>
      <c r="F55" s="1510"/>
      <c r="G55" s="1510"/>
      <c r="H55" s="1510"/>
      <c r="I55" s="1510"/>
      <c r="J55" s="1510"/>
      <c r="K55" s="1510"/>
      <c r="L55" s="1510"/>
      <c r="M55" s="1510"/>
      <c r="N55" s="1510"/>
      <c r="O55" s="1510"/>
    </row>
    <row r="56" spans="2:28" s="528" customFormat="1" ht="21" customHeight="1">
      <c r="C56" s="529" t="s">
        <v>279</v>
      </c>
      <c r="D56" s="530"/>
      <c r="E56" s="530"/>
      <c r="F56" s="531"/>
      <c r="G56" s="531"/>
      <c r="H56" s="531"/>
      <c r="I56" s="531"/>
      <c r="J56" s="531"/>
      <c r="K56" s="531"/>
      <c r="L56" s="531"/>
      <c r="M56" s="531"/>
      <c r="N56" s="531"/>
      <c r="O56" s="532"/>
      <c r="S56" s="533"/>
      <c r="T56" s="533"/>
      <c r="U56" s="533"/>
      <c r="V56" s="533"/>
      <c r="W56" s="533"/>
      <c r="X56" s="533"/>
      <c r="Z56" s="533"/>
    </row>
    <row r="57" spans="2:28" s="528" customFormat="1" ht="40.5" customHeight="1">
      <c r="C57" s="1511" t="s">
        <v>280</v>
      </c>
      <c r="D57" s="1511"/>
      <c r="E57" s="1511"/>
      <c r="F57" s="1511"/>
      <c r="G57" s="1511"/>
      <c r="H57" s="1511"/>
      <c r="I57" s="1511"/>
      <c r="J57" s="1511"/>
      <c r="K57" s="1511"/>
      <c r="L57" s="1511"/>
      <c r="M57" s="1511"/>
      <c r="N57" s="1511"/>
      <c r="O57" s="1511"/>
      <c r="S57" s="533"/>
      <c r="T57" s="533"/>
      <c r="U57" s="533"/>
      <c r="V57" s="533"/>
      <c r="W57" s="533"/>
      <c r="X57" s="533"/>
      <c r="Z57" s="533"/>
    </row>
    <row r="58" spans="2:28" s="528" customFormat="1" ht="40.5" customHeight="1">
      <c r="C58" s="1493" t="s">
        <v>281</v>
      </c>
      <c r="D58" s="1493"/>
      <c r="E58" s="1493"/>
      <c r="F58" s="1493"/>
      <c r="G58" s="1493"/>
      <c r="H58" s="1493"/>
      <c r="I58" s="1493"/>
      <c r="J58" s="1493"/>
      <c r="K58" s="1493"/>
      <c r="L58" s="1493"/>
      <c r="M58" s="1493"/>
      <c r="N58" s="1493"/>
      <c r="O58" s="1493"/>
      <c r="S58" s="533"/>
      <c r="T58" s="533"/>
      <c r="U58" s="533"/>
      <c r="V58" s="533"/>
      <c r="W58" s="533"/>
      <c r="X58" s="533"/>
      <c r="Z58" s="533"/>
    </row>
    <row r="59" spans="2:28" s="528" customFormat="1" ht="40.5" customHeight="1">
      <c r="C59" s="1494" t="s">
        <v>282</v>
      </c>
      <c r="D59" s="1494"/>
      <c r="E59" s="1494"/>
      <c r="F59" s="1494"/>
      <c r="G59" s="1494"/>
      <c r="H59" s="1494"/>
      <c r="I59" s="1494"/>
      <c r="J59" s="1494"/>
      <c r="K59" s="1494"/>
      <c r="L59" s="1494"/>
      <c r="M59" s="1494"/>
      <c r="N59" s="1494"/>
      <c r="O59" s="1494"/>
      <c r="P59" s="534"/>
      <c r="Q59" s="534"/>
      <c r="R59" s="534"/>
      <c r="S59" s="534"/>
      <c r="T59" s="534"/>
      <c r="U59" s="534"/>
      <c r="V59" s="534"/>
      <c r="W59" s="534"/>
      <c r="X59" s="534"/>
      <c r="Y59" s="534"/>
      <c r="Z59" s="534"/>
    </row>
    <row r="60" spans="2:28" ht="18" customHeight="1">
      <c r="C60" s="535"/>
      <c r="D60" s="536" t="s">
        <v>283</v>
      </c>
      <c r="E60" s="536" t="s">
        <v>284</v>
      </c>
    </row>
    <row r="61" spans="2:28" ht="18" customHeight="1">
      <c r="C61" s="537" t="s">
        <v>285</v>
      </c>
      <c r="D61" s="538">
        <v>1416702.2</v>
      </c>
      <c r="E61" s="538">
        <v>162075.44</v>
      </c>
      <c r="F61" s="537"/>
      <c r="G61" s="537"/>
      <c r="H61" s="537">
        <f>1416702.2*0.87</f>
        <v>1232530.9139999999</v>
      </c>
      <c r="I61" s="537"/>
      <c r="J61" s="537"/>
      <c r="K61" s="537"/>
      <c r="L61" s="537"/>
      <c r="M61" s="537"/>
      <c r="N61" s="537">
        <f>162075.44*0.87</f>
        <v>141005.63279999999</v>
      </c>
      <c r="O61" s="539"/>
    </row>
    <row r="62" spans="2:28" ht="18" customHeight="1">
      <c r="C62" s="540" t="s">
        <v>286</v>
      </c>
      <c r="D62" s="541">
        <v>295681.64</v>
      </c>
      <c r="E62" s="541">
        <v>21306.34</v>
      </c>
      <c r="F62" s="542"/>
      <c r="G62" s="542"/>
      <c r="H62" s="543">
        <f>+H61-H46</f>
        <v>1232530.9139999999</v>
      </c>
      <c r="I62" s="542"/>
      <c r="J62" s="542"/>
      <c r="K62" s="542"/>
      <c r="L62" s="542"/>
      <c r="M62" s="542"/>
      <c r="N62" s="543">
        <f>+N61-N46</f>
        <v>10773.326625297879</v>
      </c>
    </row>
    <row r="63" spans="2:28" ht="10.5" customHeight="1"/>
    <row r="64" spans="2:28" ht="20.25">
      <c r="B64" s="456"/>
    </row>
    <row r="65" spans="1:30" ht="20.25">
      <c r="B65" s="456"/>
    </row>
    <row r="66" spans="1:30" ht="21" customHeight="1">
      <c r="B66" s="459" t="s">
        <v>287</v>
      </c>
      <c r="C66" s="112" t="s">
        <v>288</v>
      </c>
      <c r="D66" s="112"/>
      <c r="E66" s="112"/>
      <c r="F66" s="112"/>
      <c r="G66" s="112"/>
      <c r="H66" s="112"/>
      <c r="I66" s="112"/>
      <c r="J66" s="112"/>
      <c r="K66" s="112"/>
      <c r="L66" s="112"/>
      <c r="M66" s="112"/>
      <c r="N66" s="112"/>
      <c r="O66" s="112"/>
      <c r="P66" s="112"/>
      <c r="Q66" s="112"/>
      <c r="R66" s="112"/>
      <c r="S66" s="544"/>
      <c r="T66" s="544"/>
      <c r="U66" s="544"/>
      <c r="V66" s="544"/>
      <c r="W66" s="544"/>
      <c r="X66" s="544"/>
      <c r="Y66" s="544"/>
      <c r="Z66" s="544"/>
      <c r="AA66" s="545"/>
      <c r="AB66" s="544"/>
    </row>
    <row r="67" spans="1:30" ht="22.5" customHeight="1">
      <c r="C67" s="546" t="str">
        <f>+I4</f>
        <v>Mayo 2012</v>
      </c>
      <c r="D67" s="462"/>
      <c r="E67" s="462"/>
      <c r="F67" s="462"/>
      <c r="G67" s="463"/>
      <c r="H67" s="463"/>
      <c r="I67" s="463"/>
      <c r="J67" s="463"/>
      <c r="K67" s="463"/>
      <c r="L67" s="463"/>
      <c r="M67" s="463"/>
      <c r="N67" s="464"/>
      <c r="O67" s="463"/>
      <c r="P67" s="463"/>
      <c r="Q67" s="463"/>
      <c r="R67" s="463"/>
      <c r="S67" s="544"/>
      <c r="T67" s="544"/>
      <c r="U67" s="544"/>
      <c r="V67" s="544"/>
      <c r="W67" s="544"/>
      <c r="X67" s="544"/>
      <c r="Y67" s="544"/>
      <c r="Z67" s="544"/>
      <c r="AA67" s="545"/>
      <c r="AB67" s="544"/>
    </row>
    <row r="68" spans="1:30" ht="18" customHeight="1">
      <c r="C68" s="547"/>
      <c r="D68" s="547"/>
      <c r="E68" s="547"/>
      <c r="F68" s="548"/>
      <c r="G68" s="545"/>
      <c r="H68" s="545"/>
      <c r="I68" s="545"/>
      <c r="J68" s="545"/>
      <c r="K68" s="545"/>
      <c r="L68" s="545"/>
      <c r="M68" s="545"/>
      <c r="N68" s="549"/>
      <c r="O68" s="545"/>
      <c r="P68" s="545"/>
      <c r="Q68" s="545"/>
      <c r="R68" s="545"/>
    </row>
    <row r="69" spans="1:30" s="471" customFormat="1" ht="35.25" customHeight="1" thickBot="1">
      <c r="C69" s="550"/>
      <c r="D69" s="551" t="s">
        <v>289</v>
      </c>
      <c r="E69" s="551" t="s">
        <v>290</v>
      </c>
      <c r="F69" s="551" t="s">
        <v>291</v>
      </c>
      <c r="G69" s="1495" t="s">
        <v>292</v>
      </c>
      <c r="H69" s="1495"/>
      <c r="I69" s="552" t="s">
        <v>293</v>
      </c>
      <c r="J69" s="552" t="s">
        <v>294</v>
      </c>
      <c r="K69" s="552" t="s">
        <v>295</v>
      </c>
      <c r="L69" s="551" t="s">
        <v>296</v>
      </c>
      <c r="M69" s="553" t="s">
        <v>297</v>
      </c>
      <c r="N69" s="553" t="s">
        <v>298</v>
      </c>
      <c r="O69" s="553" t="s">
        <v>299</v>
      </c>
      <c r="P69" s="554" t="s">
        <v>300</v>
      </c>
      <c r="Q69" s="551" t="s">
        <v>301</v>
      </c>
      <c r="R69" s="551" t="s">
        <v>302</v>
      </c>
      <c r="S69" s="551" t="s">
        <v>303</v>
      </c>
      <c r="T69" s="551" t="s">
        <v>304</v>
      </c>
      <c r="U69" s="555" t="s">
        <v>305</v>
      </c>
      <c r="V69" s="555" t="s">
        <v>306</v>
      </c>
      <c r="W69" s="551" t="s">
        <v>307</v>
      </c>
      <c r="X69" s="555" t="s">
        <v>308</v>
      </c>
      <c r="Y69" s="556" t="s">
        <v>309</v>
      </c>
      <c r="Z69" s="556" t="s">
        <v>310</v>
      </c>
      <c r="AB69" s="556" t="s">
        <v>311</v>
      </c>
    </row>
    <row r="70" spans="1:30" s="566" customFormat="1" ht="22.5" customHeight="1" thickTop="1">
      <c r="A70" s="471"/>
      <c r="B70" s="471"/>
      <c r="C70" s="471"/>
      <c r="D70" s="557" t="s">
        <v>312</v>
      </c>
      <c r="E70" s="558"/>
      <c r="F70" s="558"/>
      <c r="G70" s="558"/>
      <c r="H70" s="558"/>
      <c r="I70" s="559"/>
      <c r="J70" s="560" t="s">
        <v>313</v>
      </c>
      <c r="K70" s="561"/>
      <c r="L70" s="561"/>
      <c r="M70" s="561"/>
      <c r="N70" s="561"/>
      <c r="O70" s="561"/>
      <c r="P70" s="562"/>
      <c r="Q70" s="557" t="s">
        <v>314</v>
      </c>
      <c r="R70" s="558"/>
      <c r="S70" s="558"/>
      <c r="T70" s="559"/>
      <c r="U70" s="558" t="s">
        <v>315</v>
      </c>
      <c r="V70" s="558"/>
      <c r="W70" s="563"/>
      <c r="X70" s="563"/>
      <c r="Y70" s="564"/>
      <c r="Z70" s="565"/>
      <c r="AA70" s="471"/>
      <c r="AB70" s="1496" t="s">
        <v>316</v>
      </c>
    </row>
    <row r="71" spans="1:30" s="460" customFormat="1" ht="64.5" customHeight="1">
      <c r="B71" s="1485" t="s">
        <v>317</v>
      </c>
      <c r="C71" s="1485" t="s">
        <v>245</v>
      </c>
      <c r="D71" s="1500" t="s">
        <v>318</v>
      </c>
      <c r="E71" s="1502" t="s">
        <v>319</v>
      </c>
      <c r="F71" s="1485" t="s">
        <v>320</v>
      </c>
      <c r="G71" s="1482" t="s">
        <v>321</v>
      </c>
      <c r="H71" s="1504"/>
      <c r="I71" s="1487" t="s">
        <v>322</v>
      </c>
      <c r="J71" s="1489" t="s">
        <v>323</v>
      </c>
      <c r="K71" s="1483" t="s">
        <v>324</v>
      </c>
      <c r="L71" s="1482" t="s">
        <v>325</v>
      </c>
      <c r="M71" s="1491" t="s">
        <v>326</v>
      </c>
      <c r="N71" s="1478" t="s">
        <v>327</v>
      </c>
      <c r="O71" s="1478" t="s">
        <v>328</v>
      </c>
      <c r="P71" s="1480" t="s">
        <v>329</v>
      </c>
      <c r="Q71" s="1482" t="s">
        <v>330</v>
      </c>
      <c r="R71" s="1483" t="s">
        <v>331</v>
      </c>
      <c r="S71" s="1482" t="s">
        <v>332</v>
      </c>
      <c r="T71" s="1485" t="s">
        <v>333</v>
      </c>
      <c r="U71" s="567" t="s">
        <v>334</v>
      </c>
      <c r="V71" s="567"/>
      <c r="W71" s="567"/>
      <c r="X71" s="1463" t="s">
        <v>335</v>
      </c>
      <c r="Y71" s="1464" t="s">
        <v>336</v>
      </c>
      <c r="Z71" s="1466" t="s">
        <v>337</v>
      </c>
      <c r="AB71" s="1497"/>
      <c r="AC71" s="1468"/>
      <c r="AD71" s="1469"/>
    </row>
    <row r="72" spans="1:30" s="460" customFormat="1" ht="60" customHeight="1">
      <c r="B72" s="1499"/>
      <c r="C72" s="1499"/>
      <c r="D72" s="1501"/>
      <c r="E72" s="1503"/>
      <c r="F72" s="1499"/>
      <c r="G72" s="568" t="s">
        <v>338</v>
      </c>
      <c r="H72" s="568" t="s">
        <v>339</v>
      </c>
      <c r="I72" s="1488"/>
      <c r="J72" s="1490"/>
      <c r="K72" s="1484"/>
      <c r="L72" s="1482"/>
      <c r="M72" s="1492"/>
      <c r="N72" s="1479"/>
      <c r="O72" s="1479"/>
      <c r="P72" s="1481"/>
      <c r="Q72" s="1482"/>
      <c r="R72" s="1484"/>
      <c r="S72" s="1482"/>
      <c r="T72" s="1486"/>
      <c r="U72" s="569" t="s">
        <v>340</v>
      </c>
      <c r="V72" s="570" t="s">
        <v>341</v>
      </c>
      <c r="W72" s="571" t="s">
        <v>342</v>
      </c>
      <c r="X72" s="1463"/>
      <c r="Y72" s="1465"/>
      <c r="Z72" s="1467"/>
      <c r="AB72" s="1498"/>
      <c r="AC72" s="1468"/>
      <c r="AD72" s="1469"/>
    </row>
    <row r="73" spans="1:30" s="593" customFormat="1" ht="16.5" customHeight="1">
      <c r="A73" s="528"/>
      <c r="B73" s="572" t="s">
        <v>343</v>
      </c>
      <c r="C73" s="519" t="s">
        <v>120</v>
      </c>
      <c r="D73" s="573">
        <f t="shared" ref="D73:D83" si="8">+I8</f>
        <v>0</v>
      </c>
      <c r="E73" s="574">
        <f t="shared" ref="E73:E102" si="9">+O8</f>
        <v>0</v>
      </c>
      <c r="F73" s="575">
        <f t="shared" ref="F73:F108" si="10">+D73-E73</f>
        <v>0</v>
      </c>
      <c r="G73" s="576">
        <f>[27]ANEXO3A!X66</f>
        <v>112300.27713351996</v>
      </c>
      <c r="H73" s="575" t="e">
        <f>+IF(AND(F73=0,G73=0),0,G73/F73)</f>
        <v>#DIV/0!</v>
      </c>
      <c r="I73" s="577">
        <f>+F73-G73</f>
        <v>-112300.27713351996</v>
      </c>
      <c r="J73" s="578">
        <f>+[27]ANEXO3A!X36</f>
        <v>90917.927937044995</v>
      </c>
      <c r="K73" s="579">
        <f>+[27]ANEXO3A!X42</f>
        <v>0</v>
      </c>
      <c r="L73" s="574">
        <f t="shared" ref="L73:L108" si="11">+J73+K73</f>
        <v>90917.927937044995</v>
      </c>
      <c r="M73" s="580">
        <f>+[27]ANEXO3A!X41</f>
        <v>0</v>
      </c>
      <c r="N73" s="581">
        <f>+[27]ANEXO3A!H101</f>
        <v>0.47906753866318125</v>
      </c>
      <c r="O73" s="581">
        <f>+[27]ANEXO3A!H104</f>
        <v>251.43333333333334</v>
      </c>
      <c r="P73" s="582" t="str">
        <f>+[27]ANEXO3A!H106</f>
        <v>n/a</v>
      </c>
      <c r="Q73" s="583">
        <f t="shared" ref="Q73:R108" si="12">+IF(AND(L73=0,$I73=0),"",L73/$I73)</f>
        <v>-0.80959664800245934</v>
      </c>
      <c r="R73" s="583">
        <f t="shared" si="12"/>
        <v>0</v>
      </c>
      <c r="S73" s="583">
        <f t="shared" ref="S73:S108" si="13">+IF(AND(Q73="",R73=""),"", SUM(Q73:R73))</f>
        <v>-0.80959664800245934</v>
      </c>
      <c r="T73" s="584" t="e">
        <f>+IF(AND(F73=0,H73=0,Z73=0),0,(Z73/F73)+H73)</f>
        <v>#DIV/0!</v>
      </c>
      <c r="U73" s="573">
        <f>IF(L73=0,0,(+MAX(G73+L73+M73-F73,0))*(J73/(L73+M73)))</f>
        <v>203218.20507056496</v>
      </c>
      <c r="V73" s="574">
        <f>IF(L73=0,0,(+MAX(G73+L73+M73-F73,0))*(K73/(L73+M73)))</f>
        <v>0</v>
      </c>
      <c r="W73" s="585">
        <f>+U73+V73</f>
        <v>203218.20507056496</v>
      </c>
      <c r="X73" s="586">
        <f>IF(M73=0,0,(+MAX(G73+L73+M73-F73,0))*(M73/(L73+M73)))</f>
        <v>0</v>
      </c>
      <c r="Y73" s="587">
        <f>+L73-W73</f>
        <v>-112300.27713351996</v>
      </c>
      <c r="Z73" s="588">
        <f>+M73-X73</f>
        <v>0</v>
      </c>
      <c r="AA73" s="589"/>
      <c r="AB73" s="590">
        <f>+Y73/0.87</f>
        <v>-129080.77831439076</v>
      </c>
      <c r="AC73" s="591"/>
      <c r="AD73" s="592">
        <f>+AB73/(L73/0.87)</f>
        <v>-1.2351829796570035</v>
      </c>
    </row>
    <row r="74" spans="1:30" s="593" customFormat="1" ht="16.5" customHeight="1">
      <c r="A74" s="528"/>
      <c r="B74" s="572" t="s">
        <v>344</v>
      </c>
      <c r="C74" s="519" t="s">
        <v>124</v>
      </c>
      <c r="D74" s="573">
        <f t="shared" si="8"/>
        <v>0</v>
      </c>
      <c r="E74" s="574">
        <f t="shared" si="9"/>
        <v>0</v>
      </c>
      <c r="F74" s="575">
        <f t="shared" si="10"/>
        <v>0</v>
      </c>
      <c r="G74" s="576">
        <f>[27]ANEXO3B!X58</f>
        <v>73020.999652425162</v>
      </c>
      <c r="H74" s="575" t="e">
        <f t="shared" ref="H74:H109" si="14">+IF(AND(F74=0,G74=0),0,G74/F74)</f>
        <v>#DIV/0!</v>
      </c>
      <c r="I74" s="577">
        <f t="shared" ref="I74:I86" si="15">+F74-G74</f>
        <v>-73020.999652425162</v>
      </c>
      <c r="J74" s="578">
        <f>+[27]ANEXO3B!X36</f>
        <v>64459.612308839336</v>
      </c>
      <c r="K74" s="579">
        <f>+[27]ANEXO3B!X42</f>
        <v>0</v>
      </c>
      <c r="L74" s="574">
        <f t="shared" si="11"/>
        <v>64459.612308839336</v>
      </c>
      <c r="M74" s="580">
        <f>+[27]ANEXO3B!X41</f>
        <v>0</v>
      </c>
      <c r="N74" s="594">
        <f>+[27]ANEXO3B!H87</f>
        <v>0.98513154812740245</v>
      </c>
      <c r="O74" s="594">
        <f>+[27]ANEXO3B!H90</f>
        <v>170.1</v>
      </c>
      <c r="P74" s="582" t="str">
        <f>+[27]ANEXO3B!H92</f>
        <v>n/a</v>
      </c>
      <c r="Q74" s="583">
        <f t="shared" si="12"/>
        <v>-0.88275444893472521</v>
      </c>
      <c r="R74" s="583">
        <f t="shared" si="12"/>
        <v>0</v>
      </c>
      <c r="S74" s="583">
        <f t="shared" si="13"/>
        <v>-0.88275444893472521</v>
      </c>
      <c r="T74" s="584" t="e">
        <f t="shared" ref="T74:T108" si="16">+IF(AND(F74=0,H74=0,Z74=0),0,(Z74/F74)+H74)</f>
        <v>#DIV/0!</v>
      </c>
      <c r="U74" s="573">
        <f t="shared" ref="U74:U82" si="17">IF(L74=0,0,(+MAX(G74+L74+M74-F74,0))*(J74/(L74+M74)))</f>
        <v>137480.61196126451</v>
      </c>
      <c r="V74" s="574">
        <f t="shared" ref="V74:V82" si="18">IF(L74=0,0,(+MAX(G74+L74+M74-F74,0))*(K74/(L74+M74)))</f>
        <v>0</v>
      </c>
      <c r="W74" s="585">
        <f t="shared" ref="W74:W83" si="19">+U74+V74</f>
        <v>137480.61196126451</v>
      </c>
      <c r="X74" s="595">
        <f t="shared" ref="X74:X82" si="20">IF(M74=0,0,(+MAX(G74+L74+M74-F74,0))*(M74/(L74+M74)))</f>
        <v>0</v>
      </c>
      <c r="Y74" s="587">
        <f t="shared" ref="Y74:Z89" si="21">+L74-W74</f>
        <v>-73020.999652425176</v>
      </c>
      <c r="Z74" s="588">
        <f t="shared" si="21"/>
        <v>0</v>
      </c>
      <c r="AA74" s="589"/>
      <c r="AB74" s="590">
        <f t="shared" ref="AB74:AB83" si="22">+Y74/0.87</f>
        <v>-83932.183508534683</v>
      </c>
      <c r="AC74" s="591"/>
      <c r="AD74" s="592">
        <f t="shared" ref="AD74:AD109" si="23">+AB74/(L74/0.87)</f>
        <v>-1.1328178534888864</v>
      </c>
    </row>
    <row r="75" spans="1:30" s="593" customFormat="1" ht="16.5" customHeight="1">
      <c r="A75" s="528"/>
      <c r="B75" s="572" t="s">
        <v>345</v>
      </c>
      <c r="C75" s="519" t="s">
        <v>125</v>
      </c>
      <c r="D75" s="573">
        <f t="shared" si="8"/>
        <v>0</v>
      </c>
      <c r="E75" s="574">
        <f t="shared" si="9"/>
        <v>0</v>
      </c>
      <c r="F75" s="575">
        <f t="shared" si="10"/>
        <v>0</v>
      </c>
      <c r="G75" s="576">
        <f>'[27]ANEXO 3C'!X58</f>
        <v>27147.736876522853</v>
      </c>
      <c r="H75" s="575" t="e">
        <f t="shared" si="14"/>
        <v>#DIV/0!</v>
      </c>
      <c r="I75" s="577">
        <f>+F75-G75</f>
        <v>-27147.736876522853</v>
      </c>
      <c r="J75" s="578">
        <f>+'[27]ANEXO 3C'!X36</f>
        <v>39888.357352360603</v>
      </c>
      <c r="K75" s="579">
        <f>+'[27]ANEXO 3C'!X42</f>
        <v>0</v>
      </c>
      <c r="L75" s="574">
        <f t="shared" si="11"/>
        <v>39888.357352360603</v>
      </c>
      <c r="M75" s="580">
        <f>+'[27]ANEXO 3C'!X41</f>
        <v>0</v>
      </c>
      <c r="N75" s="594">
        <f>+'[27]ANEXO 3C'!H87</f>
        <v>1.2185590946009392E-4</v>
      </c>
      <c r="O75" s="594">
        <f>+'[27]ANEXO 3C'!H90</f>
        <v>82.933333333333337</v>
      </c>
      <c r="P75" s="582" t="str">
        <f>+'[27]ANEXO 3C'!H92</f>
        <v>n/a</v>
      </c>
      <c r="Q75" s="583">
        <f t="shared" si="12"/>
        <v>-1.469306908851608</v>
      </c>
      <c r="R75" s="583">
        <f t="shared" si="12"/>
        <v>0</v>
      </c>
      <c r="S75" s="583">
        <f t="shared" si="13"/>
        <v>-1.469306908851608</v>
      </c>
      <c r="T75" s="584" t="e">
        <f t="shared" si="16"/>
        <v>#DIV/0!</v>
      </c>
      <c r="U75" s="573">
        <f t="shared" si="17"/>
        <v>67036.094228883449</v>
      </c>
      <c r="V75" s="574">
        <f t="shared" si="18"/>
        <v>0</v>
      </c>
      <c r="W75" s="585">
        <f t="shared" si="19"/>
        <v>67036.094228883449</v>
      </c>
      <c r="X75" s="595">
        <f t="shared" si="20"/>
        <v>0</v>
      </c>
      <c r="Y75" s="587">
        <f t="shared" si="21"/>
        <v>-27147.736876522846</v>
      </c>
      <c r="Z75" s="588">
        <f t="shared" si="21"/>
        <v>0</v>
      </c>
      <c r="AA75" s="589"/>
      <c r="AB75" s="590">
        <f t="shared" si="22"/>
        <v>-31204.295260371087</v>
      </c>
      <c r="AC75" s="591"/>
      <c r="AD75" s="592">
        <f t="shared" si="23"/>
        <v>-0.68059300203086037</v>
      </c>
    </row>
    <row r="76" spans="1:30" s="598" customFormat="1" ht="16.5" customHeight="1">
      <c r="A76" s="596"/>
      <c r="B76" s="572" t="s">
        <v>346</v>
      </c>
      <c r="C76" s="519" t="s">
        <v>127</v>
      </c>
      <c r="D76" s="573">
        <f t="shared" si="8"/>
        <v>0</v>
      </c>
      <c r="E76" s="574">
        <f t="shared" si="9"/>
        <v>0</v>
      </c>
      <c r="F76" s="575">
        <f t="shared" si="10"/>
        <v>0</v>
      </c>
      <c r="G76" s="576">
        <f>'[27]ANEXO 3D'!X58</f>
        <v>74548.270178908308</v>
      </c>
      <c r="H76" s="575" t="e">
        <f t="shared" si="14"/>
        <v>#DIV/0!</v>
      </c>
      <c r="I76" s="577">
        <f>+F76-G76</f>
        <v>-74548.270178908308</v>
      </c>
      <c r="J76" s="578">
        <f>+'[27]ANEXO 3D'!X36</f>
        <v>64847.71393911005</v>
      </c>
      <c r="K76" s="579">
        <f>+'[27]ANEXO 3D'!X42</f>
        <v>0</v>
      </c>
      <c r="L76" s="574">
        <f t="shared" si="11"/>
        <v>64847.71393911005</v>
      </c>
      <c r="M76" s="580">
        <f>+'[27]ANEXO 3D'!X41</f>
        <v>0</v>
      </c>
      <c r="N76" s="594">
        <f>+'[27]ANEXO 3D'!H87</f>
        <v>0.96767722363845332</v>
      </c>
      <c r="O76" s="594">
        <f>+'[27]ANEXO 3D'!H90</f>
        <v>172.46666666666667</v>
      </c>
      <c r="P76" s="582" t="str">
        <f>+'[27]ANEXO 3D'!H92</f>
        <v>n/a</v>
      </c>
      <c r="Q76" s="583">
        <f t="shared" si="12"/>
        <v>-0.86987550191952268</v>
      </c>
      <c r="R76" s="583">
        <f t="shared" si="12"/>
        <v>0</v>
      </c>
      <c r="S76" s="583">
        <f t="shared" si="13"/>
        <v>-0.86987550191952268</v>
      </c>
      <c r="T76" s="584" t="e">
        <f t="shared" si="16"/>
        <v>#DIV/0!</v>
      </c>
      <c r="U76" s="573">
        <f t="shared" si="17"/>
        <v>139395.98411801836</v>
      </c>
      <c r="V76" s="574">
        <f t="shared" si="18"/>
        <v>0</v>
      </c>
      <c r="W76" s="585">
        <f t="shared" si="19"/>
        <v>139395.98411801836</v>
      </c>
      <c r="X76" s="595">
        <f t="shared" si="20"/>
        <v>0</v>
      </c>
      <c r="Y76" s="587">
        <f t="shared" si="21"/>
        <v>-74548.270178908308</v>
      </c>
      <c r="Z76" s="588">
        <f t="shared" si="21"/>
        <v>0</v>
      </c>
      <c r="AA76" s="597"/>
      <c r="AB76" s="590">
        <f t="shared" si="22"/>
        <v>-85687.6668723084</v>
      </c>
      <c r="AC76" s="591"/>
      <c r="AD76" s="592">
        <f t="shared" si="23"/>
        <v>-1.149589795083706</v>
      </c>
    </row>
    <row r="77" spans="1:30" s="598" customFormat="1" ht="15.75" customHeight="1">
      <c r="A77" s="596"/>
      <c r="B77" s="572" t="s">
        <v>347</v>
      </c>
      <c r="C77" s="519" t="s">
        <v>128</v>
      </c>
      <c r="D77" s="573">
        <f t="shared" si="8"/>
        <v>0</v>
      </c>
      <c r="E77" s="574">
        <f t="shared" si="9"/>
        <v>0</v>
      </c>
      <c r="F77" s="575">
        <f t="shared" si="10"/>
        <v>0</v>
      </c>
      <c r="G77" s="576">
        <f>'[27]ANEXO 3E'!X58</f>
        <v>991695.60743933544</v>
      </c>
      <c r="H77" s="575" t="e">
        <f>+IF(AND(F77=0,G77=0),0,G77/F77)</f>
        <v>#DIV/0!</v>
      </c>
      <c r="I77" s="577">
        <f t="shared" si="15"/>
        <v>-991695.60743933544</v>
      </c>
      <c r="J77" s="578">
        <f>+'[27]ANEXO 3E'!X36</f>
        <v>725334.57762931602</v>
      </c>
      <c r="K77" s="579">
        <f>+'[27]ANEXO 3E'!X42</f>
        <v>0</v>
      </c>
      <c r="L77" s="574">
        <f t="shared" si="11"/>
        <v>725334.57762931602</v>
      </c>
      <c r="M77" s="580">
        <f>+'[27]ANEXO 3E'!X41</f>
        <v>0</v>
      </c>
      <c r="N77" s="594">
        <f>+'[27]ANEXO 3E'!H87</f>
        <v>0.4539092996680717</v>
      </c>
      <c r="O77" s="594">
        <f>+'[27]ANEXO 3E'!H90</f>
        <v>5.6509666666666662</v>
      </c>
      <c r="P77" s="582" t="str">
        <f>+'[27]ANEXO 3E'!H92</f>
        <v>n/a</v>
      </c>
      <c r="Q77" s="583">
        <f t="shared" si="12"/>
        <v>-0.73140848077587817</v>
      </c>
      <c r="R77" s="583">
        <f t="shared" si="12"/>
        <v>0</v>
      </c>
      <c r="S77" s="583">
        <f t="shared" si="13"/>
        <v>-0.73140848077587817</v>
      </c>
      <c r="T77" s="584" t="e">
        <f t="shared" si="16"/>
        <v>#DIV/0!</v>
      </c>
      <c r="U77" s="573">
        <f t="shared" si="17"/>
        <v>1717030.1850686516</v>
      </c>
      <c r="V77" s="574">
        <f t="shared" si="18"/>
        <v>0</v>
      </c>
      <c r="W77" s="585">
        <f t="shared" si="19"/>
        <v>1717030.1850686516</v>
      </c>
      <c r="X77" s="595">
        <f t="shared" si="20"/>
        <v>0</v>
      </c>
      <c r="Y77" s="587">
        <f>+L77-W77</f>
        <v>-991695.60743933555</v>
      </c>
      <c r="Z77" s="588">
        <f t="shared" si="21"/>
        <v>0</v>
      </c>
      <c r="AA77" s="597"/>
      <c r="AB77" s="590">
        <f t="shared" si="22"/>
        <v>-1139880.0085509603</v>
      </c>
      <c r="AC77" s="591"/>
      <c r="AD77" s="592">
        <f t="shared" si="23"/>
        <v>-1.3672250545129037</v>
      </c>
    </row>
    <row r="78" spans="1:30" s="598" customFormat="1" ht="21" customHeight="1">
      <c r="A78" s="596"/>
      <c r="B78" s="572" t="s">
        <v>348</v>
      </c>
      <c r="C78" s="519" t="s">
        <v>129</v>
      </c>
      <c r="D78" s="573">
        <f t="shared" si="8"/>
        <v>0</v>
      </c>
      <c r="E78" s="574">
        <f t="shared" si="9"/>
        <v>0</v>
      </c>
      <c r="F78" s="575">
        <f t="shared" si="10"/>
        <v>0</v>
      </c>
      <c r="G78" s="576">
        <f>'[27]ANEXO 3F'!Y58</f>
        <v>7692791.120923751</v>
      </c>
      <c r="H78" s="575" t="e">
        <f t="shared" si="14"/>
        <v>#DIV/0!</v>
      </c>
      <c r="I78" s="577">
        <f t="shared" si="15"/>
        <v>-7692791.120923751</v>
      </c>
      <c r="J78" s="578">
        <f>+'[27]ANEXO 3F'!Y36</f>
        <v>6741161.9361200035</v>
      </c>
      <c r="K78" s="579">
        <f>+'[27]ANEXO 3F'!Y42</f>
        <v>0</v>
      </c>
      <c r="L78" s="574">
        <f t="shared" si="11"/>
        <v>6741161.9361200035</v>
      </c>
      <c r="M78" s="580">
        <f>+'[27]ANEXO 3F'!Y41</f>
        <v>0</v>
      </c>
      <c r="N78" s="594">
        <f>+'[27]ANEXO 3F'!H87</f>
        <v>0.74209533119591964</v>
      </c>
      <c r="O78" s="594">
        <f>+'[27]ANEXO 3F'!H90</f>
        <v>53.988066666666661</v>
      </c>
      <c r="P78" s="582">
        <f>+'[27]ANEXO 3F'!H92</f>
        <v>0.08</v>
      </c>
      <c r="Q78" s="583">
        <f>+IF(AND(L78=0,$I78=0),"",L78/$I78)</f>
        <v>-0.87629598024371214</v>
      </c>
      <c r="R78" s="583">
        <f t="shared" si="12"/>
        <v>0</v>
      </c>
      <c r="S78" s="583">
        <f t="shared" si="13"/>
        <v>-0.87629598024371214</v>
      </c>
      <c r="T78" s="584" t="e">
        <f t="shared" si="16"/>
        <v>#DIV/0!</v>
      </c>
      <c r="U78" s="573">
        <f t="shared" si="17"/>
        <v>14433953.057043754</v>
      </c>
      <c r="V78" s="574">
        <f t="shared" si="18"/>
        <v>0</v>
      </c>
      <c r="W78" s="585">
        <f t="shared" si="19"/>
        <v>14433953.057043754</v>
      </c>
      <c r="X78" s="595">
        <f t="shared" si="20"/>
        <v>0</v>
      </c>
      <c r="Y78" s="587">
        <f t="shared" si="21"/>
        <v>-7692791.1209237501</v>
      </c>
      <c r="Z78" s="588">
        <f t="shared" si="21"/>
        <v>0</v>
      </c>
      <c r="AA78" s="597"/>
      <c r="AB78" s="590">
        <f t="shared" si="22"/>
        <v>-8842288.6447399426</v>
      </c>
      <c r="AC78" s="591"/>
      <c r="AD78" s="592">
        <f t="shared" si="23"/>
        <v>-1.1411669373650255</v>
      </c>
    </row>
    <row r="79" spans="1:30" s="598" customFormat="1" ht="16.5" customHeight="1">
      <c r="A79" s="596"/>
      <c r="B79" s="572" t="s">
        <v>349</v>
      </c>
      <c r="C79" s="519" t="s">
        <v>130</v>
      </c>
      <c r="D79" s="573">
        <f t="shared" si="8"/>
        <v>0</v>
      </c>
      <c r="E79" s="574">
        <f t="shared" si="9"/>
        <v>0</v>
      </c>
      <c r="F79" s="575">
        <f t="shared" si="10"/>
        <v>0</v>
      </c>
      <c r="G79" s="576">
        <f>'[27]ANEXO 3G'!X58</f>
        <v>1857677.3634603857</v>
      </c>
      <c r="H79" s="575" t="e">
        <f t="shared" si="14"/>
        <v>#DIV/0!</v>
      </c>
      <c r="I79" s="577">
        <f t="shared" si="15"/>
        <v>-1857677.3634603857</v>
      </c>
      <c r="J79" s="578">
        <f>+'[27]ANEXO 3G'!X36</f>
        <v>848933.67342757504</v>
      </c>
      <c r="K79" s="579">
        <f>+'[27]ANEXO 3G'!X42</f>
        <v>616647.69427196088</v>
      </c>
      <c r="L79" s="574">
        <f t="shared" si="11"/>
        <v>1465581.367699536</v>
      </c>
      <c r="M79" s="580">
        <f>+'[27]ANEXO 3G'!X41</f>
        <v>173926.27274337353</v>
      </c>
      <c r="N79" s="594">
        <f>+'[27]ANEXO 3G'!H87</f>
        <v>1.1462159648154209</v>
      </c>
      <c r="O79" s="594">
        <f>+'[27]ANEXO 3G'!H90</f>
        <v>12.074199999999999</v>
      </c>
      <c r="P79" s="582">
        <f>+'[27]ANEXO 3G'!H92</f>
        <v>0.22</v>
      </c>
      <c r="Q79" s="583">
        <f t="shared" si="12"/>
        <v>-0.78893213457127265</v>
      </c>
      <c r="R79" s="583">
        <f t="shared" si="12"/>
        <v>-9.3625661896096224E-2</v>
      </c>
      <c r="S79" s="583">
        <f t="shared" si="13"/>
        <v>-0.88255779646736887</v>
      </c>
      <c r="T79" s="584" t="e">
        <f t="shared" si="16"/>
        <v>#DIV/0!</v>
      </c>
      <c r="U79" s="573">
        <f t="shared" si="17"/>
        <v>1810835.1792843225</v>
      </c>
      <c r="V79" s="574">
        <f t="shared" si="18"/>
        <v>1315352.8632027986</v>
      </c>
      <c r="W79" s="585">
        <f t="shared" si="19"/>
        <v>3126188.0424871212</v>
      </c>
      <c r="X79" s="595">
        <f t="shared" si="20"/>
        <v>370996.96141617384</v>
      </c>
      <c r="Y79" s="587">
        <f t="shared" si="21"/>
        <v>-1660606.6747875852</v>
      </c>
      <c r="Z79" s="588">
        <f t="shared" si="21"/>
        <v>-197070.68867280032</v>
      </c>
      <c r="AA79" s="597"/>
      <c r="AB79" s="590">
        <f t="shared" si="22"/>
        <v>-1908743.3043535461</v>
      </c>
      <c r="AC79" s="591"/>
      <c r="AD79" s="592">
        <f t="shared" si="23"/>
        <v>-1.1330702691684547</v>
      </c>
    </row>
    <row r="80" spans="1:30" s="598" customFormat="1" ht="16.5" customHeight="1">
      <c r="A80" s="596"/>
      <c r="B80" s="572" t="s">
        <v>350</v>
      </c>
      <c r="C80" s="519" t="s">
        <v>131</v>
      </c>
      <c r="D80" s="573">
        <f t="shared" si="8"/>
        <v>0</v>
      </c>
      <c r="E80" s="574">
        <f t="shared" si="9"/>
        <v>0</v>
      </c>
      <c r="F80" s="575">
        <f t="shared" si="10"/>
        <v>0</v>
      </c>
      <c r="G80" s="576">
        <f>'[27]ANEXO 3H'!Y58</f>
        <v>614896.84200183162</v>
      </c>
      <c r="H80" s="575" t="e">
        <f t="shared" si="14"/>
        <v>#DIV/0!</v>
      </c>
      <c r="I80" s="577">
        <f t="shared" si="15"/>
        <v>-614896.84200183162</v>
      </c>
      <c r="J80" s="578">
        <f>+'[27]ANEXO 3H'!Y36</f>
        <v>619972.90622581739</v>
      </c>
      <c r="K80" s="579">
        <f>+'[27]ANEXO 3H'!Y42</f>
        <v>0</v>
      </c>
      <c r="L80" s="574">
        <f t="shared" si="11"/>
        <v>619972.90622581739</v>
      </c>
      <c r="M80" s="580">
        <f>+'[27]ANEXO 3H'!Y41</f>
        <v>0</v>
      </c>
      <c r="N80" s="594">
        <f>+'[27]ANEXO 3H'!H87</f>
        <v>0.9585435946505324</v>
      </c>
      <c r="O80" s="594">
        <f>+'[27]ANEXO 3H'!H90</f>
        <v>3.9724999999999997</v>
      </c>
      <c r="P80" s="582">
        <f>+'[27]ANEXO 3H'!H92</f>
        <v>0.17</v>
      </c>
      <c r="Q80" s="583">
        <f t="shared" si="12"/>
        <v>-1.0082551476560855</v>
      </c>
      <c r="R80" s="583">
        <f t="shared" si="12"/>
        <v>0</v>
      </c>
      <c r="S80" s="583">
        <f t="shared" si="13"/>
        <v>-1.0082551476560855</v>
      </c>
      <c r="T80" s="584" t="e">
        <f t="shared" si="16"/>
        <v>#DIV/0!</v>
      </c>
      <c r="U80" s="573">
        <f t="shared" si="17"/>
        <v>1234869.7482276489</v>
      </c>
      <c r="V80" s="574">
        <f t="shared" si="18"/>
        <v>0</v>
      </c>
      <c r="W80" s="585">
        <f t="shared" si="19"/>
        <v>1234869.7482276489</v>
      </c>
      <c r="X80" s="595">
        <f t="shared" si="20"/>
        <v>0</v>
      </c>
      <c r="Y80" s="587">
        <f t="shared" si="21"/>
        <v>-614896.84200183151</v>
      </c>
      <c r="Z80" s="588">
        <f t="shared" si="21"/>
        <v>0</v>
      </c>
      <c r="AA80" s="597"/>
      <c r="AB80" s="590">
        <f t="shared" si="22"/>
        <v>-706777.97931245004</v>
      </c>
      <c r="AC80" s="591"/>
      <c r="AD80" s="592">
        <f t="shared" si="23"/>
        <v>-0.99181244184542316</v>
      </c>
    </row>
    <row r="81" spans="1:31" s="598" customFormat="1" ht="16.5" customHeight="1">
      <c r="A81" s="596"/>
      <c r="B81" s="572" t="s">
        <v>351</v>
      </c>
      <c r="C81" s="519" t="s">
        <v>352</v>
      </c>
      <c r="D81" s="573">
        <f t="shared" si="8"/>
        <v>0</v>
      </c>
      <c r="E81" s="574">
        <f t="shared" si="9"/>
        <v>0</v>
      </c>
      <c r="F81" s="575">
        <f t="shared" si="10"/>
        <v>0</v>
      </c>
      <c r="G81" s="576">
        <f>'[27]ANEXO 3I'!X58</f>
        <v>8018837.0196365332</v>
      </c>
      <c r="H81" s="575" t="e">
        <f t="shared" si="14"/>
        <v>#DIV/0!</v>
      </c>
      <c r="I81" s="577">
        <f t="shared" si="15"/>
        <v>-8018837.0196365332</v>
      </c>
      <c r="J81" s="578">
        <f>+'[27]ANEXO 3I'!X36</f>
        <v>1622458.8926635496</v>
      </c>
      <c r="K81" s="579">
        <f>+'[27]ANEXO 3I'!X42</f>
        <v>5489322.030137592</v>
      </c>
      <c r="L81" s="574">
        <f t="shared" si="11"/>
        <v>7111780.9228011416</v>
      </c>
      <c r="M81" s="580">
        <f>+'[27]ANEXO 3I'!X41</f>
        <v>748543.91320058063</v>
      </c>
      <c r="N81" s="594">
        <f>+'[27]ANEXO 3I'!H87</f>
        <v>1.064828945586316</v>
      </c>
      <c r="O81" s="594">
        <f>+'[27]ANEXO 3I'!H90</f>
        <v>65.113500000000002</v>
      </c>
      <c r="P81" s="582">
        <f>+'[27]ANEXO 3I'!H92</f>
        <v>0.12</v>
      </c>
      <c r="Q81" s="583">
        <f t="shared" si="12"/>
        <v>-0.88688433315028203</v>
      </c>
      <c r="R81" s="583">
        <f t="shared" si="12"/>
        <v>-9.334818894155672E-2</v>
      </c>
      <c r="S81" s="583">
        <f t="shared" si="13"/>
        <v>-0.98023252209183875</v>
      </c>
      <c r="T81" s="584" t="e">
        <f t="shared" si="16"/>
        <v>#DIV/0!</v>
      </c>
      <c r="U81" s="573">
        <f t="shared" si="17"/>
        <v>3277636.4715518584</v>
      </c>
      <c r="V81" s="574">
        <f t="shared" si="18"/>
        <v>11089342.33799603</v>
      </c>
      <c r="W81" s="585">
        <f t="shared" si="19"/>
        <v>14366978.809547888</v>
      </c>
      <c r="X81" s="595">
        <f t="shared" si="20"/>
        <v>1512183.0460903675</v>
      </c>
      <c r="Y81" s="587">
        <f t="shared" si="21"/>
        <v>-7255197.8867467465</v>
      </c>
      <c r="Z81" s="588">
        <f t="shared" si="21"/>
        <v>-763639.13288978685</v>
      </c>
      <c r="AA81" s="597"/>
      <c r="AB81" s="590">
        <f t="shared" si="22"/>
        <v>-8339307.9158008583</v>
      </c>
      <c r="AC81" s="591"/>
      <c r="AD81" s="592">
        <f t="shared" si="23"/>
        <v>-1.0201661110630946</v>
      </c>
    </row>
    <row r="82" spans="1:31" s="598" customFormat="1" ht="16.5" customHeight="1">
      <c r="A82" s="596"/>
      <c r="B82" s="572" t="s">
        <v>353</v>
      </c>
      <c r="C82" s="519" t="s">
        <v>133</v>
      </c>
      <c r="D82" s="573">
        <f t="shared" si="8"/>
        <v>0</v>
      </c>
      <c r="E82" s="574">
        <f t="shared" si="9"/>
        <v>0</v>
      </c>
      <c r="F82" s="575">
        <f t="shared" si="10"/>
        <v>0</v>
      </c>
      <c r="G82" s="576">
        <f>'[27]ANEXO 3J'!X58</f>
        <v>13280.452213228475</v>
      </c>
      <c r="H82" s="575" t="e">
        <f t="shared" si="14"/>
        <v>#DIV/0!</v>
      </c>
      <c r="I82" s="577">
        <f t="shared" si="15"/>
        <v>-13280.452213228475</v>
      </c>
      <c r="J82" s="578">
        <f>+'[27]ANEXO 3J'!X36</f>
        <v>9142.830489099133</v>
      </c>
      <c r="K82" s="579">
        <f>+'[27]ANEXO 3J'!X42</f>
        <v>0</v>
      </c>
      <c r="L82" s="574">
        <f t="shared" si="11"/>
        <v>9142.830489099133</v>
      </c>
      <c r="M82" s="580">
        <f>+'[27]ANEXO 3J'!X41</f>
        <v>0</v>
      </c>
      <c r="N82" s="594">
        <f>+'[27]ANEXO 3J'!H87</f>
        <v>0.34999999999999987</v>
      </c>
      <c r="O82" s="594">
        <f>+'[27]ANEXO 3J'!H90</f>
        <v>0.61370000000000002</v>
      </c>
      <c r="P82" s="599">
        <f>+'[27]ANEXO 3J'!H92</f>
        <v>0.05</v>
      </c>
      <c r="Q82" s="583">
        <f>+IF(AND(L82=0,$I82=0),"",L82/$I82)</f>
        <v>-0.68844270829814713</v>
      </c>
      <c r="R82" s="583">
        <f>+IF(AND(M82=0,$I82=0),"",M82/$I82)</f>
        <v>0</v>
      </c>
      <c r="S82" s="583">
        <f>+IF(AND(Q82="",R82=""),"", SUM(Q82:R82))</f>
        <v>-0.68844270829814713</v>
      </c>
      <c r="T82" s="584" t="e">
        <f t="shared" si="16"/>
        <v>#DIV/0!</v>
      </c>
      <c r="U82" s="573">
        <f t="shared" si="17"/>
        <v>22423.282702327608</v>
      </c>
      <c r="V82" s="574">
        <f t="shared" si="18"/>
        <v>0</v>
      </c>
      <c r="W82" s="585">
        <f t="shared" si="19"/>
        <v>22423.282702327608</v>
      </c>
      <c r="X82" s="595">
        <f t="shared" si="20"/>
        <v>0</v>
      </c>
      <c r="Y82" s="587">
        <f t="shared" si="21"/>
        <v>-13280.452213228475</v>
      </c>
      <c r="Z82" s="588">
        <f t="shared" si="21"/>
        <v>0</v>
      </c>
      <c r="AA82" s="597"/>
      <c r="AB82" s="590">
        <f t="shared" si="22"/>
        <v>-15264.88760141204</v>
      </c>
      <c r="AC82" s="591"/>
      <c r="AD82" s="592">
        <f t="shared" si="23"/>
        <v>-1.4525536953859715</v>
      </c>
    </row>
    <row r="83" spans="1:31" s="598" customFormat="1" ht="16.5" customHeight="1">
      <c r="A83" s="596"/>
      <c r="B83" s="572" t="s">
        <v>354</v>
      </c>
      <c r="C83" s="519" t="s">
        <v>134</v>
      </c>
      <c r="D83" s="573">
        <f t="shared" si="8"/>
        <v>0</v>
      </c>
      <c r="E83" s="574">
        <f t="shared" si="9"/>
        <v>0</v>
      </c>
      <c r="F83" s="575">
        <f t="shared" si="10"/>
        <v>0</v>
      </c>
      <c r="G83" s="600">
        <f>'[27]ANEXO 3Q'!X58</f>
        <v>2414642.9460205128</v>
      </c>
      <c r="H83" s="575" t="e">
        <f t="shared" si="14"/>
        <v>#DIV/0!</v>
      </c>
      <c r="I83" s="577">
        <f t="shared" si="15"/>
        <v>-2414642.9460205128</v>
      </c>
      <c r="J83" s="578">
        <f>+'[27]ANEXO 3Q'!X36</f>
        <v>169613.37856719998</v>
      </c>
      <c r="K83" s="579">
        <f>+'[27]ANEXO 3Q'!X42</f>
        <v>2015461.7431990344</v>
      </c>
      <c r="L83" s="574">
        <f t="shared" si="11"/>
        <v>2185075.1217662343</v>
      </c>
      <c r="M83" s="580">
        <f>+'[27]ANEXO 3Q'!X41</f>
        <v>0</v>
      </c>
      <c r="N83" s="594">
        <f>+'[27]ANEXO 3Q'!H87</f>
        <v>0.73183987197708611</v>
      </c>
      <c r="O83" s="594">
        <f>+'[27]ANEXO 3Q'!H90</f>
        <v>16.534533333333332</v>
      </c>
      <c r="P83" s="599" t="str">
        <f>+'[27]ANEXO 3Q'!H92</f>
        <v>n/a</v>
      </c>
      <c r="Q83" s="583"/>
      <c r="R83" s="583"/>
      <c r="S83" s="584"/>
      <c r="T83" s="584"/>
      <c r="U83" s="573">
        <f>IF(L83=0,0,(+MAX(G83+L83+M83-F83,0))*(J83/(L83+M83)))</f>
        <v>357046.63613728539</v>
      </c>
      <c r="V83" s="574">
        <f>IF(L83=0,0,(+MAX(G83+L83+M83-F83,0))*(K83/(L83+M83)))</f>
        <v>4242671.4316494623</v>
      </c>
      <c r="W83" s="585">
        <f t="shared" si="19"/>
        <v>4599718.0677867476</v>
      </c>
      <c r="X83" s="595">
        <f>IF(M83=0,0,(+MAX(G83+L83+M83-F83,0))*(M83/(L83+M83)))</f>
        <v>0</v>
      </c>
      <c r="Y83" s="587">
        <f t="shared" si="21"/>
        <v>-2414642.9460205133</v>
      </c>
      <c r="Z83" s="588">
        <f t="shared" si="21"/>
        <v>0</v>
      </c>
      <c r="AA83" s="597"/>
      <c r="AB83" s="590">
        <f t="shared" si="22"/>
        <v>-2775451.6620925441</v>
      </c>
      <c r="AC83" s="591"/>
      <c r="AD83" s="592">
        <f t="shared" si="23"/>
        <v>-1.1050617536978387</v>
      </c>
    </row>
    <row r="84" spans="1:31" s="618" customFormat="1" ht="21.75">
      <c r="A84" s="601"/>
      <c r="B84" s="602"/>
      <c r="C84" s="603" t="s">
        <v>355</v>
      </c>
      <c r="D84" s="604">
        <f>+I19</f>
        <v>0</v>
      </c>
      <c r="E84" s="605">
        <f t="shared" si="9"/>
        <v>0</v>
      </c>
      <c r="F84" s="606">
        <f>+D84-E84</f>
        <v>0</v>
      </c>
      <c r="G84" s="606">
        <f>SUM(G73:G83)</f>
        <v>21890838.635536954</v>
      </c>
      <c r="H84" s="606" t="e">
        <f>+IF(AND(F84=0,G84=0),0,G84/F84)</f>
        <v>#DIV/0!</v>
      </c>
      <c r="I84" s="607">
        <f>SUM(I73:I83)</f>
        <v>-21890838.635536954</v>
      </c>
      <c r="J84" s="608">
        <f>SUM(J73:J83)</f>
        <v>10996731.806659915</v>
      </c>
      <c r="K84" s="605">
        <f>SUM(K73:K83)</f>
        <v>8121431.4676085878</v>
      </c>
      <c r="L84" s="605">
        <f>+J84+K84</f>
        <v>19118163.274268501</v>
      </c>
      <c r="M84" s="609">
        <f>SUM(M73:M83)</f>
        <v>922470.18594395416</v>
      </c>
      <c r="N84" s="610"/>
      <c r="O84" s="611"/>
      <c r="P84" s="612"/>
      <c r="Q84" s="613">
        <f t="shared" si="12"/>
        <v>-0.87334083415299713</v>
      </c>
      <c r="R84" s="613">
        <f t="shared" si="12"/>
        <v>-4.2139554418278102E-2</v>
      </c>
      <c r="S84" s="614">
        <f t="shared" si="13"/>
        <v>-0.91548038857127523</v>
      </c>
      <c r="T84" s="614" t="e">
        <f t="shared" si="16"/>
        <v>#DIV/0!</v>
      </c>
      <c r="U84" s="604">
        <f t="shared" ref="U84:Z84" si="24">SUM(U73:U83)</f>
        <v>23400925.455394577</v>
      </c>
      <c r="V84" s="605">
        <f t="shared" si="24"/>
        <v>16647366.632848293</v>
      </c>
      <c r="W84" s="605">
        <f t="shared" si="24"/>
        <v>40048292.088242866</v>
      </c>
      <c r="X84" s="607">
        <f t="shared" si="24"/>
        <v>1883180.0075065414</v>
      </c>
      <c r="Y84" s="608">
        <f t="shared" si="24"/>
        <v>-20930128.813974366</v>
      </c>
      <c r="Z84" s="615">
        <f t="shared" si="24"/>
        <v>-960709.82156258717</v>
      </c>
      <c r="AA84" s="616"/>
      <c r="AB84" s="617">
        <f>SUM(AB73:AB83)</f>
        <v>-24057619.326407321</v>
      </c>
      <c r="AC84" s="591"/>
      <c r="AD84" s="592">
        <f t="shared" si="23"/>
        <v>-1.0947771767460857</v>
      </c>
    </row>
    <row r="85" spans="1:31" s="618" customFormat="1" ht="18">
      <c r="A85" s="601"/>
      <c r="B85" s="619" t="s">
        <v>356</v>
      </c>
      <c r="C85" s="620" t="s">
        <v>357</v>
      </c>
      <c r="D85" s="621">
        <f t="shared" ref="D85:D102" si="25">+I20</f>
        <v>0</v>
      </c>
      <c r="E85" s="622">
        <f t="shared" si="9"/>
        <v>0</v>
      </c>
      <c r="F85" s="623">
        <f>+D85-E85</f>
        <v>0</v>
      </c>
      <c r="G85" s="624">
        <f>'[27]ANEXO 4a'!E168</f>
        <v>29527233.282115787</v>
      </c>
      <c r="H85" s="623" t="e">
        <f t="shared" si="14"/>
        <v>#DIV/0!</v>
      </c>
      <c r="I85" s="586">
        <f t="shared" si="15"/>
        <v>-29527233.282115787</v>
      </c>
      <c r="J85" s="578">
        <f>'[27]ANEXO 4a'!E37</f>
        <v>13351655.510000004</v>
      </c>
      <c r="K85" s="579">
        <f>'[27]ANEXO 4a'!E43</f>
        <v>13461747.931922957</v>
      </c>
      <c r="L85" s="622">
        <f t="shared" si="11"/>
        <v>26813403.441922963</v>
      </c>
      <c r="M85" s="580">
        <f>'[27]ANEXO 4a'!E42</f>
        <v>135977.25183760564</v>
      </c>
      <c r="N85" s="594">
        <f>'[27]ANEXO 4a'!H234</f>
        <v>1.0532912454451113</v>
      </c>
      <c r="O85" s="594">
        <f>'[27]ANEXO 4a'!H237</f>
        <v>191307.2</v>
      </c>
      <c r="P85" s="582">
        <f>'[27]ANEXO 4a'!H239</f>
        <v>0.01</v>
      </c>
      <c r="Q85" s="625">
        <f t="shared" si="12"/>
        <v>-0.90809061539007951</v>
      </c>
      <c r="R85" s="625">
        <f t="shared" si="12"/>
        <v>-4.6051470701105298E-3</v>
      </c>
      <c r="S85" s="626">
        <f>+IF(AND(Q85="",R85=""),"", SUM(Q85:R85))</f>
        <v>-0.91269576246019002</v>
      </c>
      <c r="T85" s="626" t="e">
        <f>+IF(AND(F85=0,H85=0,Z85=0),0,(Z85/F85)+H85)</f>
        <v>#DIV/0!</v>
      </c>
      <c r="U85" s="621">
        <f>IF(L85=0,0,(+MAX(G85+L85+M85-F85,0))*(J85/(L85+M85)))</f>
        <v>27980468.373127956</v>
      </c>
      <c r="V85" s="622">
        <f>IF(L85=0,0,(+MAX(G85+L85+M85-F85,0))*(K85/(L85+M85)))</f>
        <v>28211184.146720909</v>
      </c>
      <c r="W85" s="623">
        <f>+U85+V85</f>
        <v>56191652.519848868</v>
      </c>
      <c r="X85" s="586">
        <f>IF(M85=0,0,(+MAX(G85+L85+M85-F85,0))*(M85/(L85+M85)))</f>
        <v>284961.45602748392</v>
      </c>
      <c r="Y85" s="627">
        <f>+L85-W85</f>
        <v>-29378249.077925906</v>
      </c>
      <c r="Z85" s="628">
        <f>+M85-X85</f>
        <v>-148984.20418987828</v>
      </c>
      <c r="AA85" s="597"/>
      <c r="AB85" s="629">
        <f>+Y85/0.87</f>
        <v>-33768102.388420582</v>
      </c>
      <c r="AC85" s="591"/>
      <c r="AD85" s="592">
        <f t="shared" si="23"/>
        <v>-1.0956553554105253</v>
      </c>
    </row>
    <row r="86" spans="1:31" s="618" customFormat="1" ht="18">
      <c r="A86" s="601"/>
      <c r="B86" s="630"/>
      <c r="C86" s="519" t="s">
        <v>158</v>
      </c>
      <c r="D86" s="631">
        <f t="shared" si="25"/>
        <v>0</v>
      </c>
      <c r="E86" s="632">
        <f t="shared" si="9"/>
        <v>0</v>
      </c>
      <c r="F86" s="585">
        <f>+D86-E86</f>
        <v>0</v>
      </c>
      <c r="G86" s="633">
        <f>'[27]ANEXO 4b'!E71</f>
        <v>3275584.0998033658</v>
      </c>
      <c r="H86" s="585" t="e">
        <f t="shared" si="14"/>
        <v>#DIV/0!</v>
      </c>
      <c r="I86" s="595">
        <f t="shared" si="15"/>
        <v>-3275584.0998033658</v>
      </c>
      <c r="J86" s="578">
        <f>'[27]ANEXO 4b'!E37</f>
        <v>1076315.57</v>
      </c>
      <c r="K86" s="579">
        <f>'[27]ANEXO 4b'!E43</f>
        <v>2005142.5024377685</v>
      </c>
      <c r="L86" s="632">
        <f t="shared" si="11"/>
        <v>3081458.0724377688</v>
      </c>
      <c r="M86" s="580">
        <f>'[27]ANEXO 4b'!E42</f>
        <v>20253.964671088572</v>
      </c>
      <c r="N86" s="594">
        <f>'[27]ANEXO 4b'!H130</f>
        <v>0.59582387852274266</v>
      </c>
      <c r="O86" s="634">
        <f>'[27]ANEXO 4b'!H133</f>
        <v>18118.366666666665</v>
      </c>
      <c r="P86" s="599">
        <f>'[27]ANEXO 4b'!H135</f>
        <v>0.01</v>
      </c>
      <c r="Q86" s="635">
        <f t="shared" si="12"/>
        <v>-0.94073544703759848</v>
      </c>
      <c r="R86" s="635">
        <f t="shared" si="12"/>
        <v>-6.1833138927205149E-3</v>
      </c>
      <c r="S86" s="636">
        <f>+IF(AND(Q86="",R86=""),"", SUM(Q86:R86))</f>
        <v>-0.94691876093031901</v>
      </c>
      <c r="T86" s="636" t="e">
        <f>+IF(AND(F86=0,H86=0,Z86=0),0,(Z86/F86)+H86)</f>
        <v>#DIV/0!</v>
      </c>
      <c r="U86" s="631">
        <f>IF(L86=0,0,(+MAX(G86+L86+M86-F86,0))*(J86/(L86+M86)))</f>
        <v>2212965.9505907833</v>
      </c>
      <c r="V86" s="632">
        <f>IF(L86=0,0,(+MAX(G86+L86+M86-F86,0))*(K86/(L86+M86)))</f>
        <v>4122686.8844582248</v>
      </c>
      <c r="W86" s="585">
        <f>+U86+V86</f>
        <v>6335652.835049008</v>
      </c>
      <c r="X86" s="595">
        <f>IF(M86=0,0,(+MAX(G86+L86+M86-F86,0))*(M86/(L86+M86)))</f>
        <v>41643.301863214394</v>
      </c>
      <c r="Y86" s="587">
        <f>+L86-W86</f>
        <v>-3254194.7626112392</v>
      </c>
      <c r="Z86" s="588">
        <f>+M86-X86</f>
        <v>-21389.337192125822</v>
      </c>
      <c r="AA86" s="597"/>
      <c r="AB86" s="590">
        <f>+Y86/0.87</f>
        <v>-3740453.7501278613</v>
      </c>
      <c r="AC86" s="591"/>
      <c r="AD86" s="592">
        <f t="shared" si="23"/>
        <v>-1.0560568036665892</v>
      </c>
    </row>
    <row r="87" spans="1:31" s="618" customFormat="1" ht="26.25" customHeight="1">
      <c r="A87" s="601"/>
      <c r="B87" s="637"/>
      <c r="C87" s="638" t="s">
        <v>358</v>
      </c>
      <c r="D87" s="604">
        <f t="shared" si="25"/>
        <v>0</v>
      </c>
      <c r="E87" s="605">
        <f t="shared" si="9"/>
        <v>0</v>
      </c>
      <c r="F87" s="606">
        <f>+D87-E87</f>
        <v>0</v>
      </c>
      <c r="G87" s="606">
        <f>SUM(G85:G86)</f>
        <v>32802817.381919153</v>
      </c>
      <c r="H87" s="606" t="e">
        <f t="shared" si="14"/>
        <v>#DIV/0!</v>
      </c>
      <c r="I87" s="607">
        <f>SUM(I85:I86)</f>
        <v>-32802817.381919153</v>
      </c>
      <c r="J87" s="608">
        <f>SUM(J85:J86)</f>
        <v>14427971.080000004</v>
      </c>
      <c r="K87" s="605">
        <f>SUM(K85:K86)</f>
        <v>15466890.434360726</v>
      </c>
      <c r="L87" s="605">
        <f t="shared" si="11"/>
        <v>29894861.51436073</v>
      </c>
      <c r="M87" s="609">
        <f>SUM(M85:M86)</f>
        <v>156231.21650869423</v>
      </c>
      <c r="N87" s="610"/>
      <c r="O87" s="611"/>
      <c r="P87" s="612"/>
      <c r="Q87" s="613">
        <f t="shared" si="12"/>
        <v>-0.91135042354132412</v>
      </c>
      <c r="R87" s="613">
        <f t="shared" si="12"/>
        <v>-4.7627377456549982E-3</v>
      </c>
      <c r="S87" s="614">
        <f>+IF(AND(Q87="",R87=""),"", SUM(Q87:R87))</f>
        <v>-0.91611316128697906</v>
      </c>
      <c r="T87" s="614" t="e">
        <f>+IF(AND(F87=0,H87=0,Z87=0),0,(Z87/F87)+H87)</f>
        <v>#DIV/0!</v>
      </c>
      <c r="U87" s="604">
        <f t="shared" ref="U87:Z87" si="26">SUM(U85:U86)</f>
        <v>30193434.323718738</v>
      </c>
      <c r="V87" s="605">
        <f t="shared" si="26"/>
        <v>32333871.031179134</v>
      </c>
      <c r="W87" s="606">
        <f t="shared" si="26"/>
        <v>62527305.354897879</v>
      </c>
      <c r="X87" s="639">
        <f t="shared" si="26"/>
        <v>326604.75789069833</v>
      </c>
      <c r="Y87" s="608">
        <f t="shared" si="26"/>
        <v>-32632443.840537146</v>
      </c>
      <c r="Z87" s="640">
        <f t="shared" si="26"/>
        <v>-170373.5413820041</v>
      </c>
      <c r="AA87" s="616"/>
      <c r="AB87" s="617">
        <f>+Y87/0.87</f>
        <v>-37508556.138548441</v>
      </c>
      <c r="AC87" s="591"/>
      <c r="AD87" s="592">
        <f t="shared" si="23"/>
        <v>-1.0915736747889382</v>
      </c>
    </row>
    <row r="88" spans="1:31" s="618" customFormat="1" ht="18">
      <c r="A88" s="601"/>
      <c r="B88" s="641" t="s">
        <v>359</v>
      </c>
      <c r="C88" s="642" t="s">
        <v>163</v>
      </c>
      <c r="D88" s="573">
        <f t="shared" si="25"/>
        <v>0</v>
      </c>
      <c r="E88" s="574">
        <f t="shared" si="9"/>
        <v>0</v>
      </c>
      <c r="F88" s="575">
        <f t="shared" si="10"/>
        <v>0</v>
      </c>
      <c r="G88" s="633">
        <f>'[27]ANEXO 5a'!X76</f>
        <v>2281807.4857504214</v>
      </c>
      <c r="H88" s="585" t="e">
        <f t="shared" si="14"/>
        <v>#DIV/0!</v>
      </c>
      <c r="I88" s="595">
        <f>+F88-G88</f>
        <v>-2281807.4857504214</v>
      </c>
      <c r="J88" s="643">
        <f>'[27]ANEXO 5a'!X36</f>
        <v>1092334.4483453408</v>
      </c>
      <c r="K88" s="644">
        <f>'[27]ANEXO 5a'!X42</f>
        <v>1201520.0064776582</v>
      </c>
      <c r="L88" s="574">
        <f t="shared" si="11"/>
        <v>2293854.454822999</v>
      </c>
      <c r="M88" s="633">
        <f>'[27]ANEXO 5a'!X41</f>
        <v>0</v>
      </c>
      <c r="N88" s="645">
        <f>'[27]ANEXO 5a'!H110</f>
        <v>1.0491616919245059</v>
      </c>
      <c r="O88" s="646">
        <f>'[27]ANEXO 5a'!H113</f>
        <v>12737.958600000002</v>
      </c>
      <c r="P88" s="647">
        <f>'[27]ANEXO 5a'!H115</f>
        <v>0</v>
      </c>
      <c r="Q88" s="625">
        <f t="shared" si="12"/>
        <v>-1.0052795729472399</v>
      </c>
      <c r="R88" s="625">
        <f t="shared" si="12"/>
        <v>0</v>
      </c>
      <c r="S88" s="626">
        <f t="shared" si="13"/>
        <v>-1.0052795729472399</v>
      </c>
      <c r="T88" s="626" t="e">
        <f t="shared" si="16"/>
        <v>#DIV/0!</v>
      </c>
      <c r="U88" s="621">
        <f>IF(I88&lt;0,J88,IF(L88=0,0,(+MAX(G88+L88+M88-F88,0))*(J88/(L88+M88))))</f>
        <v>1092334.4483453408</v>
      </c>
      <c r="V88" s="622">
        <f>IF(I88&lt;0,K88,IF(L88=0,0,(+MAX(G88+L88+M88-F88,0))*(K88/(L88+M88))))</f>
        <v>1201520.0064776582</v>
      </c>
      <c r="W88" s="623">
        <f>+U88+V88</f>
        <v>2293854.454822999</v>
      </c>
      <c r="X88" s="595">
        <f>IF(I88&lt;0,M88,(IF(M88=0,0,(+MAX(G88+L88+M88-F88,0))*(M88/(L88+M88)))))</f>
        <v>0</v>
      </c>
      <c r="Y88" s="627">
        <f>+L88-W88</f>
        <v>0</v>
      </c>
      <c r="Z88" s="628">
        <f t="shared" si="21"/>
        <v>0</v>
      </c>
      <c r="AA88" s="616"/>
      <c r="AB88" s="629">
        <f>+Y88/0.87</f>
        <v>0</v>
      </c>
      <c r="AC88" s="591"/>
      <c r="AD88" s="592">
        <f t="shared" si="23"/>
        <v>0</v>
      </c>
    </row>
    <row r="89" spans="1:31" s="618" customFormat="1" ht="18">
      <c r="A89" s="601"/>
      <c r="B89" s="572" t="s">
        <v>360</v>
      </c>
      <c r="C89" s="642" t="s">
        <v>166</v>
      </c>
      <c r="D89" s="573">
        <f t="shared" si="25"/>
        <v>0</v>
      </c>
      <c r="E89" s="574">
        <f t="shared" si="9"/>
        <v>0</v>
      </c>
      <c r="F89" s="575">
        <f t="shared" si="10"/>
        <v>0</v>
      </c>
      <c r="G89" s="633">
        <f>'[27]ANEXO 5b'!X58</f>
        <v>1663405.2612505432</v>
      </c>
      <c r="H89" s="585" t="e">
        <f t="shared" si="14"/>
        <v>#DIV/0!</v>
      </c>
      <c r="I89" s="595">
        <f>+F89-G89</f>
        <v>-1663405.2612505432</v>
      </c>
      <c r="J89" s="643">
        <f>'[27]ANEXO 5b'!X36</f>
        <v>350493.14871810109</v>
      </c>
      <c r="K89" s="644">
        <f>'[27]ANEXO 5b'!X42</f>
        <v>1180720.4608953376</v>
      </c>
      <c r="L89" s="574">
        <f t="shared" si="11"/>
        <v>1531213.6096134386</v>
      </c>
      <c r="M89" s="633">
        <f>'[27]ANEXO 5b'!X41</f>
        <v>62143.182152386187</v>
      </c>
      <c r="N89" s="645">
        <f>'[27]ANEXO 5b'!H90</f>
        <v>2.0241451157997017</v>
      </c>
      <c r="O89" s="646">
        <f>'[27]ANEXO 5b'!H93</f>
        <v>8182.3</v>
      </c>
      <c r="P89" s="647">
        <f>'[27]ANEXO 5b'!H95</f>
        <v>0.05</v>
      </c>
      <c r="Q89" s="635">
        <f t="shared" si="12"/>
        <v>-0.92052949770176673</v>
      </c>
      <c r="R89" s="635">
        <f t="shared" si="12"/>
        <v>-3.7359015027803345E-2</v>
      </c>
      <c r="S89" s="636">
        <f t="shared" si="13"/>
        <v>-0.9578885127295701</v>
      </c>
      <c r="T89" s="636" t="e">
        <f t="shared" si="16"/>
        <v>#DIV/0!</v>
      </c>
      <c r="U89" s="631">
        <f>IF(L89=0,0,(+MAX(G89+L89+M89-F89,0))*(J89/(L89+M89)))</f>
        <v>716394.96720775636</v>
      </c>
      <c r="V89" s="632">
        <f>IF(L89=0,0,(+MAX(G89+L89+M89-F89,0))*(K89/(L89+M89)))</f>
        <v>2413348.731518181</v>
      </c>
      <c r="W89" s="585">
        <f>+U89+V89</f>
        <v>3129743.6987259374</v>
      </c>
      <c r="X89" s="595">
        <f>IF(M89=0,0,(+MAX(G89+L89+M89-F89,0))*(M89/(L89+M89)))</f>
        <v>127018.35429043058</v>
      </c>
      <c r="Y89" s="587">
        <f>+L89-W89</f>
        <v>-1598530.0891124988</v>
      </c>
      <c r="Z89" s="588">
        <f t="shared" si="21"/>
        <v>-64875.172138044392</v>
      </c>
      <c r="AA89" s="616"/>
      <c r="AB89" s="590">
        <f>+Y89/0.87</f>
        <v>-1837390.9070258606</v>
      </c>
      <c r="AC89" s="591"/>
      <c r="AD89" s="592">
        <f t="shared" si="23"/>
        <v>-1.0439628273132018</v>
      </c>
    </row>
    <row r="90" spans="1:31" s="618" customFormat="1" ht="18">
      <c r="A90" s="601"/>
      <c r="B90" s="602"/>
      <c r="C90" s="638" t="s">
        <v>257</v>
      </c>
      <c r="D90" s="604">
        <f t="shared" si="25"/>
        <v>0</v>
      </c>
      <c r="E90" s="605">
        <f t="shared" si="9"/>
        <v>0</v>
      </c>
      <c r="F90" s="606">
        <f t="shared" si="10"/>
        <v>0</v>
      </c>
      <c r="G90" s="606">
        <f>+SUM(G88:G89)</f>
        <v>3945212.7470009644</v>
      </c>
      <c r="H90" s="606" t="e">
        <f t="shared" si="14"/>
        <v>#DIV/0!</v>
      </c>
      <c r="I90" s="607">
        <f>SUM(I88:I89)</f>
        <v>-3945212.7470009644</v>
      </c>
      <c r="J90" s="608">
        <f>+SUM(J88:J89)</f>
        <v>1442827.5970634418</v>
      </c>
      <c r="K90" s="605">
        <f>+SUM(K88:K89)</f>
        <v>2382240.4673729958</v>
      </c>
      <c r="L90" s="605">
        <f t="shared" si="11"/>
        <v>3825068.0644364376</v>
      </c>
      <c r="M90" s="606">
        <f>+SUM(M88:M89)</f>
        <v>62143.182152386187</v>
      </c>
      <c r="N90" s="648"/>
      <c r="O90" s="649"/>
      <c r="P90" s="612"/>
      <c r="Q90" s="613">
        <f t="shared" si="12"/>
        <v>-0.96954671642084267</v>
      </c>
      <c r="R90" s="613">
        <f>+IF(AND(M90=0,$I90=0),"",M90/$I90)</f>
        <v>-1.5751541459868196E-2</v>
      </c>
      <c r="S90" s="614">
        <f t="shared" si="13"/>
        <v>-0.9852982578807109</v>
      </c>
      <c r="T90" s="614" t="e">
        <f t="shared" si="16"/>
        <v>#DIV/0!</v>
      </c>
      <c r="U90" s="604">
        <f>SUM(U88:U89)</f>
        <v>1808729.4155530971</v>
      </c>
      <c r="V90" s="605">
        <f>SUM(V88:V89)</f>
        <v>3614868.7379958392</v>
      </c>
      <c r="W90" s="606">
        <f>+SUM(W88:W89)</f>
        <v>5423598.1535489364</v>
      </c>
      <c r="X90" s="607">
        <f>+SUM(X88:X89)</f>
        <v>127018.35429043058</v>
      </c>
      <c r="Y90" s="608">
        <f>+SUM(Y88:Y89)</f>
        <v>-1598530.0891124988</v>
      </c>
      <c r="Z90" s="615">
        <f>+SUM(Z88:Z89)</f>
        <v>-64875.172138044392</v>
      </c>
      <c r="AA90" s="616"/>
      <c r="AB90" s="617">
        <f>+SUM(AB88:AB89)</f>
        <v>-1837390.9070258606</v>
      </c>
      <c r="AC90" s="591"/>
      <c r="AD90" s="592">
        <f t="shared" si="23"/>
        <v>-0.41790892663449025</v>
      </c>
    </row>
    <row r="91" spans="1:31" s="618" customFormat="1" ht="15.75" customHeight="1">
      <c r="A91" s="601"/>
      <c r="B91" s="641" t="s">
        <v>361</v>
      </c>
      <c r="C91" s="642" t="s">
        <v>258</v>
      </c>
      <c r="D91" s="573">
        <f t="shared" si="25"/>
        <v>0</v>
      </c>
      <c r="E91" s="574">
        <f t="shared" si="9"/>
        <v>0</v>
      </c>
      <c r="F91" s="575">
        <f t="shared" si="10"/>
        <v>0</v>
      </c>
      <c r="G91" s="650">
        <f>+'[27]ANEXO 6a'!E66</f>
        <v>14888826.293606451</v>
      </c>
      <c r="H91" s="651" t="e">
        <f>+IF(AND(F91=0,G91=0),0,G91/F91)</f>
        <v>#DIV/0!</v>
      </c>
      <c r="I91" s="652">
        <f>+F91-G91</f>
        <v>-14888826.293606451</v>
      </c>
      <c r="J91" s="653">
        <f>+'[27]ANEXO 6a'!E36</f>
        <v>7279736.6511849146</v>
      </c>
      <c r="K91" s="654">
        <f>+'[27]ANEXO 6a'!E42</f>
        <v>5825890.2521880278</v>
      </c>
      <c r="L91" s="574">
        <f t="shared" si="11"/>
        <v>13105626.903372943</v>
      </c>
      <c r="M91" s="650">
        <f>+'[27]ANEXO 6a'!E41</f>
        <v>647321.13913200318</v>
      </c>
      <c r="N91" s="655">
        <f>+'[27]ANEXO 6a'!F103</f>
        <v>0.45314642091991619</v>
      </c>
      <c r="O91" s="656">
        <f>+'[27]ANEXO 6a'!F102</f>
        <v>94.106968000000009</v>
      </c>
      <c r="P91" s="657">
        <f>+'[27]ANEXO 6a'!F104</f>
        <v>0.1</v>
      </c>
      <c r="Q91" s="583">
        <f t="shared" si="12"/>
        <v>-0.88023237325300463</v>
      </c>
      <c r="R91" s="583">
        <f t="shared" si="12"/>
        <v>-4.3476975710971616E-2</v>
      </c>
      <c r="S91" s="583">
        <f t="shared" si="13"/>
        <v>-0.92370934896397627</v>
      </c>
      <c r="T91" s="584" t="e">
        <f t="shared" si="16"/>
        <v>#DIV/0!</v>
      </c>
      <c r="U91" s="573">
        <f>IF(L91=0,0,(+MAX(G91+L91+M91-F91,0))*(J91/(L91+M91)))</f>
        <v>15160718.541592108</v>
      </c>
      <c r="V91" s="574">
        <f>IF(L91=0,0,(+MAX(G91+L91+M91-F91,0))*(K91/(L91+M91)))</f>
        <v>12132950.215067361</v>
      </c>
      <c r="W91" s="585">
        <f>+U91+V91</f>
        <v>27293668.75665947</v>
      </c>
      <c r="X91" s="595">
        <f>IF(M91=0,0,(+MAX(G91+L91+M91-F91,0))*(M91/(L91+M91)))</f>
        <v>1348105.5794519291</v>
      </c>
      <c r="Y91" s="587">
        <f>+L91-W91</f>
        <v>-14188041.853286527</v>
      </c>
      <c r="Z91" s="588">
        <f>+M91-X91</f>
        <v>-700784.4403199259</v>
      </c>
      <c r="AA91" s="658"/>
      <c r="AB91" s="590">
        <f>+Y91/0.87</f>
        <v>-16308094.084237387</v>
      </c>
      <c r="AC91" s="591"/>
      <c r="AD91" s="592">
        <f t="shared" si="23"/>
        <v>-1.0825916194543128</v>
      </c>
      <c r="AE91" s="592"/>
    </row>
    <row r="92" spans="1:31" s="618" customFormat="1" ht="15.75" customHeight="1">
      <c r="A92" s="601"/>
      <c r="B92" s="572" t="s">
        <v>362</v>
      </c>
      <c r="C92" s="642" t="s">
        <v>363</v>
      </c>
      <c r="D92" s="573">
        <f t="shared" si="25"/>
        <v>0</v>
      </c>
      <c r="E92" s="574">
        <f t="shared" si="9"/>
        <v>0</v>
      </c>
      <c r="F92" s="575">
        <f t="shared" si="10"/>
        <v>0</v>
      </c>
      <c r="G92" s="633">
        <f>+'[27]ANEXO 6b'!E76</f>
        <v>1401986.6420397824</v>
      </c>
      <c r="H92" s="585" t="e">
        <f t="shared" si="14"/>
        <v>#DIV/0!</v>
      </c>
      <c r="I92" s="595">
        <f>+F92-G92</f>
        <v>-1401986.6420397824</v>
      </c>
      <c r="J92" s="643">
        <f>+'[27]ANEXO 6b'!E36</f>
        <v>1364225.81478443</v>
      </c>
      <c r="K92" s="644">
        <f>+'[27]ANEXO 6b'!E42</f>
        <v>0</v>
      </c>
      <c r="L92" s="574">
        <f t="shared" si="11"/>
        <v>1364225.81478443</v>
      </c>
      <c r="M92" s="633">
        <f>+'[27]ANEXO 6b'!E41</f>
        <v>0</v>
      </c>
      <c r="N92" s="645">
        <f>+'[27]ANEXO 6b'!F115</f>
        <v>1.0176843240880169</v>
      </c>
      <c r="O92" s="646">
        <f>+'[27]ANEXO 6b'!F114</f>
        <v>1712.0892333333334</v>
      </c>
      <c r="P92" s="647">
        <f>+'[27]ANEXO 6b'!F116</f>
        <v>0.01</v>
      </c>
      <c r="Q92" s="583">
        <f t="shared" si="12"/>
        <v>-0.97306620040229963</v>
      </c>
      <c r="R92" s="583">
        <f t="shared" si="12"/>
        <v>0</v>
      </c>
      <c r="S92" s="583">
        <f t="shared" si="13"/>
        <v>-0.97306620040229963</v>
      </c>
      <c r="T92" s="584" t="e">
        <f t="shared" si="16"/>
        <v>#DIV/0!</v>
      </c>
      <c r="U92" s="573">
        <f>IF(L92=0,0,(+MAX(G92+L92+M92-F92,0))*(J92/(L92+M92)))</f>
        <v>2766212.4568242123</v>
      </c>
      <c r="V92" s="574">
        <f>IF(L92=0,0,(+MAX(G92+L92+M92-F92,0))*(K92/(L92+M92)))</f>
        <v>0</v>
      </c>
      <c r="W92" s="585">
        <f>+U92+V92</f>
        <v>2766212.4568242123</v>
      </c>
      <c r="X92" s="595">
        <f>IF(M92=0,0,(+MAX(G92+L92+M92-F92,0))*(M92/(L92+M92)))</f>
        <v>0</v>
      </c>
      <c r="Y92" s="587">
        <f>+L92-W92</f>
        <v>-1401986.6420397824</v>
      </c>
      <c r="Z92" s="588">
        <f>+M92-X92</f>
        <v>0</v>
      </c>
      <c r="AA92" s="658"/>
      <c r="AB92" s="590">
        <f>+Y92/0.87</f>
        <v>-1611478.8988963016</v>
      </c>
      <c r="AC92" s="591"/>
      <c r="AD92" s="592">
        <f t="shared" si="23"/>
        <v>-1.0276793085471112</v>
      </c>
      <c r="AE92" s="592"/>
    </row>
    <row r="93" spans="1:31" s="618" customFormat="1" ht="15.75" customHeight="1">
      <c r="A93" s="601"/>
      <c r="B93" s="572" t="s">
        <v>364</v>
      </c>
      <c r="C93" s="659" t="s">
        <v>365</v>
      </c>
      <c r="D93" s="573">
        <f t="shared" si="25"/>
        <v>0</v>
      </c>
      <c r="E93" s="660">
        <f t="shared" si="9"/>
        <v>0</v>
      </c>
      <c r="F93" s="575">
        <f t="shared" si="10"/>
        <v>0</v>
      </c>
      <c r="G93" s="661">
        <f>+'[27]ANEXO 6c'!E58</f>
        <v>510550.54750090616</v>
      </c>
      <c r="H93" s="585" t="e">
        <f t="shared" si="14"/>
        <v>#DIV/0!</v>
      </c>
      <c r="I93" s="595">
        <f>+F93-G93</f>
        <v>-510550.54750090616</v>
      </c>
      <c r="J93" s="643">
        <f>+'[27]ANEXO 6c'!E36</f>
        <v>161381.88551612891</v>
      </c>
      <c r="K93" s="644">
        <f>+'[27]ANEXO 6c'!E42</f>
        <v>285872.98351823736</v>
      </c>
      <c r="L93" s="574">
        <f t="shared" si="11"/>
        <v>447254.86903436627</v>
      </c>
      <c r="M93" s="633">
        <f>+'[27]ANEXO 6c'!E41</f>
        <v>2887.6058941236097</v>
      </c>
      <c r="N93" s="645">
        <f>+'[27]ANEXO 6c'!F91</f>
        <v>1.5791181921612374</v>
      </c>
      <c r="O93" s="646">
        <f>+'[27]ANEXO 6c'!F90</f>
        <v>1174.7216666666668</v>
      </c>
      <c r="P93" s="647">
        <f>+'[27]ANEXO 6c'!F92</f>
        <v>0.01</v>
      </c>
      <c r="Q93" s="583">
        <f>+IF(AND(L93=0,$I93=0),"",L93/$I93)</f>
        <v>-0.87602465852526079</v>
      </c>
      <c r="R93" s="583">
        <f t="shared" si="12"/>
        <v>-5.6558668054674539E-3</v>
      </c>
      <c r="S93" s="583">
        <f t="shared" si="13"/>
        <v>-0.88168052533072827</v>
      </c>
      <c r="T93" s="584" t="e">
        <f t="shared" si="16"/>
        <v>#DIV/0!</v>
      </c>
      <c r="U93" s="573">
        <f>IF(L93=0,0,(+MAX(G93+L93+M93-F93,0))*(J93/(L93+M93)))</f>
        <v>344420.8445036746</v>
      </c>
      <c r="V93" s="574">
        <f>IF(L93=0,0,(+MAX(G93+L93+M93-F93,0))*(K93/(L93+M93)))</f>
        <v>610109.45614646422</v>
      </c>
      <c r="W93" s="585">
        <f>+U93+V93</f>
        <v>954530.30065013887</v>
      </c>
      <c r="X93" s="595">
        <f>IF(M93=0,0,(+MAX(G93+L93+M93-F93,0))*(M93/(L93+M93)))</f>
        <v>6162.7217792572146</v>
      </c>
      <c r="Y93" s="587">
        <f>+L93-W93</f>
        <v>-507275.4316157726</v>
      </c>
      <c r="Z93" s="588">
        <f t="shared" ref="Z93:Z108" si="27">+M93-X93</f>
        <v>-3275.1158851336049</v>
      </c>
      <c r="AA93" s="616"/>
      <c r="AB93" s="590">
        <f>+Y93/0.87</f>
        <v>-583075.2087537616</v>
      </c>
      <c r="AC93" s="591"/>
      <c r="AD93" s="592">
        <f t="shared" si="23"/>
        <v>-1.1341976728190619</v>
      </c>
      <c r="AE93" s="592"/>
    </row>
    <row r="94" spans="1:31" s="618" customFormat="1" ht="15.75" customHeight="1">
      <c r="A94" s="601"/>
      <c r="B94" s="572" t="s">
        <v>366</v>
      </c>
      <c r="C94" s="642" t="s">
        <v>180</v>
      </c>
      <c r="D94" s="573">
        <f t="shared" si="25"/>
        <v>0</v>
      </c>
      <c r="E94" s="574">
        <f t="shared" si="9"/>
        <v>0</v>
      </c>
      <c r="F94" s="575">
        <f t="shared" si="10"/>
        <v>0</v>
      </c>
      <c r="G94" s="661">
        <f>+'[27]ANEXO 6d'!E58</f>
        <v>52824.917430088186</v>
      </c>
      <c r="H94" s="585" t="e">
        <f t="shared" si="14"/>
        <v>#DIV/0!</v>
      </c>
      <c r="I94" s="595">
        <f>+F94-G94</f>
        <v>-52824.917430088186</v>
      </c>
      <c r="J94" s="643">
        <f>+'[27]ANEXO 6d'!E36</f>
        <v>21110.365436745669</v>
      </c>
      <c r="K94" s="644">
        <f>+'[27]ANEXO 6d'!E42</f>
        <v>0</v>
      </c>
      <c r="L94" s="574">
        <f t="shared" si="11"/>
        <v>21110.365436745669</v>
      </c>
      <c r="M94" s="633">
        <f>+'[27]ANEXO 6d'!E41</f>
        <v>0</v>
      </c>
      <c r="N94" s="645">
        <f>+'[27]ANEXO 6d'!F91</f>
        <v>0.93566186786856698</v>
      </c>
      <c r="O94" s="646">
        <f>+'[27]ANEXO 6d'!F90</f>
        <v>122.4</v>
      </c>
      <c r="P94" s="599" t="str">
        <f>+'[27]ANEXO 6d'!F92</f>
        <v>n/a*</v>
      </c>
      <c r="Q94" s="583">
        <f t="shared" si="12"/>
        <v>-0.39962893391522009</v>
      </c>
      <c r="R94" s="583">
        <f t="shared" si="12"/>
        <v>0</v>
      </c>
      <c r="S94" s="583">
        <f t="shared" si="13"/>
        <v>-0.39962893391522009</v>
      </c>
      <c r="T94" s="584" t="e">
        <f t="shared" si="16"/>
        <v>#DIV/0!</v>
      </c>
      <c r="U94" s="662">
        <f>IF(I94&lt;0,J94,IF(L94=0,0,(+MAX(G94+L94+M94-F94,0))*(J94/(L94+M94))))</f>
        <v>21110.365436745669</v>
      </c>
      <c r="V94" s="574">
        <f>IF(L94=0,0,(+MAX(G94+L94+M94-F94,0))*(K94/(L94+M94)))</f>
        <v>0</v>
      </c>
      <c r="W94" s="585">
        <f>+U94+V94</f>
        <v>21110.365436745669</v>
      </c>
      <c r="X94" s="595">
        <f>IF(M94=0,0,(+MAX(G94+L94+M94-F94,0))*(M94/(L94+M94)))</f>
        <v>0</v>
      </c>
      <c r="Y94" s="587">
        <f>+L94-W94</f>
        <v>0</v>
      </c>
      <c r="Z94" s="588">
        <f>+M94-X94</f>
        <v>0</v>
      </c>
      <c r="AA94" s="616"/>
      <c r="AB94" s="590">
        <f>+Y94/0.87</f>
        <v>0</v>
      </c>
      <c r="AC94" s="591"/>
      <c r="AD94" s="592">
        <f t="shared" si="23"/>
        <v>0</v>
      </c>
      <c r="AE94" s="592"/>
    </row>
    <row r="95" spans="1:31" s="618" customFormat="1" ht="23.25" customHeight="1">
      <c r="A95" s="601"/>
      <c r="B95" s="572" t="s">
        <v>367</v>
      </c>
      <c r="C95" s="642" t="s">
        <v>368</v>
      </c>
      <c r="D95" s="573">
        <f t="shared" si="25"/>
        <v>0</v>
      </c>
      <c r="E95" s="574">
        <f t="shared" si="9"/>
        <v>0</v>
      </c>
      <c r="F95" s="575">
        <f t="shared" si="10"/>
        <v>0</v>
      </c>
      <c r="G95" s="661">
        <f>+'[27]ANEXO 6e'!E58</f>
        <v>22728.480681228095</v>
      </c>
      <c r="H95" s="585" t="e">
        <f t="shared" si="14"/>
        <v>#DIV/0!</v>
      </c>
      <c r="I95" s="595">
        <f>+F95-G95</f>
        <v>-22728.480681228095</v>
      </c>
      <c r="J95" s="643">
        <f>+'[27]ANEXO 6e'!E36</f>
        <v>11526.26198762788</v>
      </c>
      <c r="K95" s="644">
        <f>+'[27]ANEXO 6e'!E42</f>
        <v>0</v>
      </c>
      <c r="L95" s="574">
        <f t="shared" si="11"/>
        <v>11526.26198762788</v>
      </c>
      <c r="M95" s="633">
        <f>+'[27]ANEXO 6e'!E41</f>
        <v>0</v>
      </c>
      <c r="N95" s="645">
        <f>+'[27]ANEXO 6e'!F91</f>
        <v>0.89180226850997002</v>
      </c>
      <c r="O95" s="646">
        <f>+'[27]ANEXO 6e'!F90</f>
        <v>52.866666666666667</v>
      </c>
      <c r="P95" s="599" t="str">
        <f>+'[27]ANEXO 6e'!F92</f>
        <v>n/a *</v>
      </c>
      <c r="Q95" s="583">
        <f>+IF(AND(L95=0,$I95=0),"",L95/$I95)</f>
        <v>-0.50712857358510766</v>
      </c>
      <c r="R95" s="583">
        <f t="shared" si="12"/>
        <v>0</v>
      </c>
      <c r="S95" s="583">
        <f t="shared" si="13"/>
        <v>-0.50712857358510766</v>
      </c>
      <c r="T95" s="584" t="e">
        <f t="shared" si="16"/>
        <v>#DIV/0!</v>
      </c>
      <c r="U95" s="573">
        <f>'[27]ANEXO 6e'!E62</f>
        <v>299.07277322429218</v>
      </c>
      <c r="V95" s="574">
        <f>'[27]ANEXO 6e'!E63</f>
        <v>0</v>
      </c>
      <c r="W95" s="585">
        <f>+U95+V95</f>
        <v>299.07277322429218</v>
      </c>
      <c r="X95" s="595">
        <f>'[27]ANEXO 6e'!E64</f>
        <v>0</v>
      </c>
      <c r="Y95" s="587">
        <f>+L95-W95</f>
        <v>11227.189214403588</v>
      </c>
      <c r="Z95" s="588">
        <f t="shared" si="27"/>
        <v>0</v>
      </c>
      <c r="AA95" s="616"/>
      <c r="AB95" s="590">
        <f>+Y95/0.87</f>
        <v>12904.815188969642</v>
      </c>
      <c r="AC95" s="591"/>
      <c r="AD95" s="592">
        <f t="shared" si="23"/>
        <v>0.97405292595766857</v>
      </c>
      <c r="AE95" s="592"/>
    </row>
    <row r="96" spans="1:31" s="618" customFormat="1" ht="15.75" customHeight="1">
      <c r="A96" s="601"/>
      <c r="B96" s="602"/>
      <c r="C96" s="638" t="s">
        <v>261</v>
      </c>
      <c r="D96" s="604">
        <f t="shared" si="25"/>
        <v>0</v>
      </c>
      <c r="E96" s="605">
        <f t="shared" si="9"/>
        <v>0</v>
      </c>
      <c r="F96" s="606">
        <f t="shared" si="10"/>
        <v>0</v>
      </c>
      <c r="G96" s="606">
        <f>SUM(G91:G95)</f>
        <v>16876916.881258454</v>
      </c>
      <c r="H96" s="606" t="e">
        <f>+IF(AND(F96=0,G96=0),0,G96/F96)</f>
        <v>#DIV/0!</v>
      </c>
      <c r="I96" s="607">
        <f>SUM(I91:I95)</f>
        <v>-16876916.881258454</v>
      </c>
      <c r="J96" s="608">
        <f>SUM(J91:J95)</f>
        <v>8837980.9789098483</v>
      </c>
      <c r="K96" s="605">
        <f>SUM(K91:K95)</f>
        <v>6111763.2357062651</v>
      </c>
      <c r="L96" s="605">
        <f t="shared" si="11"/>
        <v>14949744.214616112</v>
      </c>
      <c r="M96" s="606">
        <f>SUM(M91:M95)</f>
        <v>650208.74502612674</v>
      </c>
      <c r="N96" s="648"/>
      <c r="O96" s="649"/>
      <c r="P96" s="612"/>
      <c r="Q96" s="613">
        <f t="shared" si="12"/>
        <v>-0.88581014647394296</v>
      </c>
      <c r="R96" s="613">
        <f t="shared" si="12"/>
        <v>-3.8526512253442044E-2</v>
      </c>
      <c r="S96" s="614">
        <f t="shared" si="13"/>
        <v>-0.92433665872738502</v>
      </c>
      <c r="T96" s="614" t="e">
        <f t="shared" si="16"/>
        <v>#DIV/0!</v>
      </c>
      <c r="U96" s="604">
        <f>SUM(U91:U95)</f>
        <v>18292761.281129964</v>
      </c>
      <c r="V96" s="605">
        <f>SUM(V91:V95)</f>
        <v>12743059.671213824</v>
      </c>
      <c r="W96" s="606">
        <f>+SUM(W91:W95)</f>
        <v>31035820.952343792</v>
      </c>
      <c r="X96" s="607">
        <f>+SUM(X91:X95)</f>
        <v>1354268.3012311864</v>
      </c>
      <c r="Y96" s="608">
        <f>+SUM(Y91:Y95)</f>
        <v>-16086076.737727679</v>
      </c>
      <c r="Z96" s="615">
        <f>+SUM(Z91:Z95)</f>
        <v>-704059.55620505952</v>
      </c>
      <c r="AA96" s="616"/>
      <c r="AB96" s="617">
        <f>+SUM(AB91:AB95)</f>
        <v>-18489743.376698479</v>
      </c>
      <c r="AC96" s="591"/>
      <c r="AD96" s="592">
        <f t="shared" si="23"/>
        <v>-1.0760101649097509</v>
      </c>
      <c r="AE96" s="592"/>
    </row>
    <row r="97" spans="1:31" s="593" customFormat="1" ht="16.5" customHeight="1">
      <c r="A97" s="528"/>
      <c r="B97" s="641" t="s">
        <v>369</v>
      </c>
      <c r="C97" s="642" t="s">
        <v>262</v>
      </c>
      <c r="D97" s="573">
        <f t="shared" si="25"/>
        <v>0</v>
      </c>
      <c r="E97" s="574">
        <f t="shared" si="9"/>
        <v>0</v>
      </c>
      <c r="F97" s="575">
        <f t="shared" si="10"/>
        <v>0</v>
      </c>
      <c r="G97" s="661">
        <f>+'[27]ANEXO 7'!X66</f>
        <v>3619719.4470949289</v>
      </c>
      <c r="H97" s="585" t="e">
        <f>+IF(AND(F97=0,G97=0),0,G97/F97)</f>
        <v>#DIV/0!</v>
      </c>
      <c r="I97" s="595">
        <f>+F97-G97</f>
        <v>-3619719.4470949289</v>
      </c>
      <c r="J97" s="643">
        <f>+'[27]ANEXO 7'!X36</f>
        <v>1509867.7785106339</v>
      </c>
      <c r="K97" s="644">
        <f>+'[27]ANEXO 7'!X42</f>
        <v>1167592.2409729024</v>
      </c>
      <c r="L97" s="574">
        <f>+J97+K97</f>
        <v>2677460.0194835365</v>
      </c>
      <c r="M97" s="633">
        <f>+'[27]ANEXO 7'!X41</f>
        <v>500396.67470267235</v>
      </c>
      <c r="N97" s="645">
        <f>+'[27]ANEXO 7'!F99</f>
        <v>1.1790869173242069</v>
      </c>
      <c r="O97" s="646">
        <f>+'[27]ANEXO 7'!F102</f>
        <v>22840.533333333333</v>
      </c>
      <c r="P97" s="647">
        <f>+'[27]ANEXO 7'!F104</f>
        <v>0.3</v>
      </c>
      <c r="Q97" s="583">
        <f>+IF(AND(L97=0,$I97=0),"",L97/$I97)</f>
        <v>-0.73968716598530315</v>
      </c>
      <c r="R97" s="583">
        <f>+IF(AND(M97=0,$I97=0),"",M97/$I97)</f>
        <v>-0.13824183946197122</v>
      </c>
      <c r="S97" s="583">
        <f t="shared" si="13"/>
        <v>-0.87792900544727437</v>
      </c>
      <c r="T97" s="584" t="e">
        <f>+IF(AND(F97=0,H97=0,Z97=0),0,(Z97/F97)+H97)</f>
        <v>#DIV/0!</v>
      </c>
      <c r="U97" s="573">
        <f>IF(L97=0,0,(+MAX(G97+L97+M97-F97,0))*(J97/(L97+M97)))</f>
        <v>3229674.0147123965</v>
      </c>
      <c r="V97" s="574">
        <f>IF(L97=0,0,(+MAX(G97+L97+M97-F97,0))*(K97/(L97+M97)))</f>
        <v>2497531.4885981185</v>
      </c>
      <c r="W97" s="585">
        <f>+U97+V97</f>
        <v>5727205.5033105146</v>
      </c>
      <c r="X97" s="595">
        <f>IF(M97=0,0,(+MAX(G97+L97+M97-F97,0))*(M97/(L97+M97)))</f>
        <v>1070370.6379706219</v>
      </c>
      <c r="Y97" s="587">
        <f>+L97-W97</f>
        <v>-3049745.4838269781</v>
      </c>
      <c r="Z97" s="588">
        <f t="shared" si="27"/>
        <v>-569973.96326794964</v>
      </c>
      <c r="AA97" s="616"/>
      <c r="AB97" s="590">
        <f>+Y97/0.87</f>
        <v>-3505454.579111469</v>
      </c>
      <c r="AC97" s="591"/>
      <c r="AD97" s="592">
        <f t="shared" si="23"/>
        <v>-1.1390442664444538</v>
      </c>
      <c r="AE97" s="592"/>
    </row>
    <row r="98" spans="1:31" s="593" customFormat="1" ht="16.5" customHeight="1">
      <c r="A98" s="528"/>
      <c r="B98" s="637"/>
      <c r="C98" s="638" t="s">
        <v>263</v>
      </c>
      <c r="D98" s="604">
        <f t="shared" si="25"/>
        <v>0</v>
      </c>
      <c r="E98" s="605">
        <f t="shared" si="9"/>
        <v>0</v>
      </c>
      <c r="F98" s="606">
        <f t="shared" si="10"/>
        <v>0</v>
      </c>
      <c r="G98" s="663">
        <f>SUM(G97)</f>
        <v>3619719.4470949289</v>
      </c>
      <c r="H98" s="663" t="e">
        <f t="shared" si="14"/>
        <v>#DIV/0!</v>
      </c>
      <c r="I98" s="664">
        <f>SUM(I97)</f>
        <v>-3619719.4470949289</v>
      </c>
      <c r="J98" s="665">
        <f>SUM(J97)</f>
        <v>1509867.7785106339</v>
      </c>
      <c r="K98" s="666">
        <f>SUM(K97)</f>
        <v>1167592.2409729024</v>
      </c>
      <c r="L98" s="605">
        <f t="shared" si="11"/>
        <v>2677460.0194835365</v>
      </c>
      <c r="M98" s="663">
        <f>SUM(M97)</f>
        <v>500396.67470267235</v>
      </c>
      <c r="N98" s="667"/>
      <c r="O98" s="668"/>
      <c r="P98" s="669"/>
      <c r="Q98" s="670">
        <f t="shared" si="12"/>
        <v>-0.73968716598530315</v>
      </c>
      <c r="R98" s="670">
        <f t="shared" si="12"/>
        <v>-0.13824183946197122</v>
      </c>
      <c r="S98" s="670">
        <f t="shared" si="13"/>
        <v>-0.87792900544727437</v>
      </c>
      <c r="T98" s="671" t="e">
        <f t="shared" si="16"/>
        <v>#DIV/0!</v>
      </c>
      <c r="U98" s="672">
        <f>+U97</f>
        <v>3229674.0147123965</v>
      </c>
      <c r="V98" s="666">
        <f>+V97</f>
        <v>2497531.4885981185</v>
      </c>
      <c r="W98" s="606">
        <f>+SUM(W97)</f>
        <v>5727205.5033105146</v>
      </c>
      <c r="X98" s="607">
        <f>+SUM(X97)</f>
        <v>1070370.6379706219</v>
      </c>
      <c r="Y98" s="608">
        <f>+SUM(Y97)</f>
        <v>-3049745.4838269781</v>
      </c>
      <c r="Z98" s="615">
        <f>+SUM(Z97)</f>
        <v>-569973.96326794964</v>
      </c>
      <c r="AA98" s="616"/>
      <c r="AB98" s="617">
        <f>+SUM(AB97)</f>
        <v>-3505454.579111469</v>
      </c>
      <c r="AC98" s="591"/>
      <c r="AD98" s="592">
        <f t="shared" si="23"/>
        <v>-1.1390442664444538</v>
      </c>
      <c r="AE98" s="592"/>
    </row>
    <row r="99" spans="1:31" s="593" customFormat="1" ht="16.5" customHeight="1">
      <c r="A99" s="528"/>
      <c r="B99" s="673" t="s">
        <v>370</v>
      </c>
      <c r="C99" s="674" t="s">
        <v>264</v>
      </c>
      <c r="D99" s="675">
        <f t="shared" si="25"/>
        <v>0</v>
      </c>
      <c r="E99" s="676">
        <f t="shared" si="9"/>
        <v>0</v>
      </c>
      <c r="F99" s="677">
        <f t="shared" si="10"/>
        <v>0</v>
      </c>
      <c r="G99" s="678">
        <f>+'[27]ANEXO 8'!X82</f>
        <v>4575199.2184879547</v>
      </c>
      <c r="H99" s="677" t="e">
        <f>+IF(AND(F99=0,G99=0),0,G99/F99)</f>
        <v>#DIV/0!</v>
      </c>
      <c r="I99" s="679">
        <f>+F99-G99</f>
        <v>-4575199.2184879547</v>
      </c>
      <c r="J99" s="680">
        <f>+'[27]ANEXO 8'!X36</f>
        <v>4152076.0225803349</v>
      </c>
      <c r="K99" s="681">
        <f>+'[27]ANEXO 8'!X42</f>
        <v>115494.96405443139</v>
      </c>
      <c r="L99" s="676">
        <f t="shared" si="11"/>
        <v>4267570.9866347667</v>
      </c>
      <c r="M99" s="678">
        <f>+'[27]ANEXO 8'!X41</f>
        <v>1166.6157985296102</v>
      </c>
      <c r="N99" s="682">
        <f>+'[27]ANEXO 8'!H124</f>
        <v>0.93202386703100926</v>
      </c>
      <c r="O99" s="683">
        <f>+'[27]ANEXO 8'!H127</f>
        <v>38333.452466666669</v>
      </c>
      <c r="P99" s="684">
        <f>+'[27]ANEXO 8'!H129</f>
        <v>0.01</v>
      </c>
      <c r="Q99" s="685">
        <f t="shared" si="12"/>
        <v>-0.93276178431529477</v>
      </c>
      <c r="R99" s="685">
        <f t="shared" si="12"/>
        <v>-2.5498688533942397E-4</v>
      </c>
      <c r="S99" s="686">
        <f t="shared" si="13"/>
        <v>-0.9330167712006342</v>
      </c>
      <c r="T99" s="686" t="e">
        <f t="shared" si="16"/>
        <v>#DIV/0!</v>
      </c>
      <c r="U99" s="687">
        <f>IF(L99=0,0,(+MAX(G99+L99+M99-F99,0))*(J99/(L99+M99)))</f>
        <v>8602238.2819760777</v>
      </c>
      <c r="V99" s="688">
        <f>IF(L99=0,0,(+MAX(G99+L99+M99-F99,0))*(K99/(L99+M99)))</f>
        <v>239281.55355572081</v>
      </c>
      <c r="W99" s="677">
        <f>+U99+V99</f>
        <v>8841519.8355317991</v>
      </c>
      <c r="X99" s="679">
        <f>IF(M99=0,0,(+MAX(G99+L99+M99-F99,0))*(M99/(L99+M99)))</f>
        <v>2416.9853894517255</v>
      </c>
      <c r="Y99" s="689">
        <f>+L99-W99</f>
        <v>-4573948.8488970324</v>
      </c>
      <c r="Z99" s="690">
        <f t="shared" si="27"/>
        <v>-1250.3695909221153</v>
      </c>
      <c r="AA99" s="616"/>
      <c r="AB99" s="691">
        <f>+Y99/0.87</f>
        <v>-5257412.4699965892</v>
      </c>
      <c r="AC99" s="591"/>
      <c r="AD99" s="592">
        <f t="shared" si="23"/>
        <v>-1.0717920951336919</v>
      </c>
      <c r="AE99" s="592"/>
    </row>
    <row r="100" spans="1:31" s="593" customFormat="1" ht="16.5" customHeight="1">
      <c r="A100" s="528"/>
      <c r="B100" s="641" t="s">
        <v>371</v>
      </c>
      <c r="C100" s="642" t="s">
        <v>198</v>
      </c>
      <c r="D100" s="573">
        <f t="shared" si="25"/>
        <v>0</v>
      </c>
      <c r="E100" s="574">
        <f t="shared" si="9"/>
        <v>0</v>
      </c>
      <c r="F100" s="575">
        <f t="shared" si="10"/>
        <v>0</v>
      </c>
      <c r="G100" s="692">
        <f>+'[27]ANEXO 9a'!E58</f>
        <v>90837802.714018419</v>
      </c>
      <c r="H100" s="693" t="e">
        <f t="shared" si="14"/>
        <v>#DIV/0!</v>
      </c>
      <c r="I100" s="694">
        <f>+F100-G100</f>
        <v>-90837802.714018419</v>
      </c>
      <c r="J100" s="695">
        <f>+'[27]ANEXO 9a'!E34</f>
        <v>9853421.4600000009</v>
      </c>
      <c r="K100" s="696">
        <f>+'[27]ANEXO 9a'!E42</f>
        <v>24442156.894294724</v>
      </c>
      <c r="L100" s="574">
        <f t="shared" si="11"/>
        <v>34295578.354294725</v>
      </c>
      <c r="M100" s="692">
        <f>+'[27]ANEXO 9a'!E41</f>
        <v>57031699.420021012</v>
      </c>
      <c r="N100" s="581">
        <f>+'[27]ANEXO 9a'!F87</f>
        <v>1.4010038656321244</v>
      </c>
      <c r="O100" s="697">
        <f>+'[27]ANEXO 9a'!F90</f>
        <v>575774.99163333338</v>
      </c>
      <c r="P100" s="698">
        <f>+'[27]ANEXO 9a'!F92</f>
        <v>0.7</v>
      </c>
      <c r="Q100" s="699">
        <f t="shared" si="12"/>
        <v>-0.3775474233152285</v>
      </c>
      <c r="R100" s="625">
        <f t="shared" si="12"/>
        <v>-0.62784102781054696</v>
      </c>
      <c r="S100" s="700">
        <f t="shared" si="13"/>
        <v>-1.0053884511257754</v>
      </c>
      <c r="T100" s="626" t="e">
        <f t="shared" si="16"/>
        <v>#DIV/0!</v>
      </c>
      <c r="U100" s="621">
        <f>+'[27]ANEXO 9a'!E61</f>
        <v>192728.0432316853</v>
      </c>
      <c r="V100" s="622">
        <f>+'[27]ANEXO 9a'!E62</f>
        <v>478076.48233887623</v>
      </c>
      <c r="W100" s="623">
        <f>+U100+V100</f>
        <v>670804.52557056153</v>
      </c>
      <c r="X100" s="586">
        <f>+'[27]ANEXO 9a'!E63</f>
        <v>1115511.7921240423</v>
      </c>
      <c r="Y100" s="627">
        <f>+L100-W100</f>
        <v>33624773.828724161</v>
      </c>
      <c r="Z100" s="628">
        <f t="shared" si="27"/>
        <v>55916187.627896972</v>
      </c>
      <c r="AA100" s="616"/>
      <c r="AB100" s="629">
        <f>+Y100/0.87</f>
        <v>38649165.320372596</v>
      </c>
      <c r="AC100" s="591"/>
      <c r="AD100" s="592">
        <f t="shared" si="23"/>
        <v>0.98044049531281452</v>
      </c>
      <c r="AE100" s="592"/>
    </row>
    <row r="101" spans="1:31" s="593" customFormat="1" ht="16.5" customHeight="1">
      <c r="A101" s="528"/>
      <c r="B101" s="572" t="s">
        <v>372</v>
      </c>
      <c r="C101" s="642" t="s">
        <v>265</v>
      </c>
      <c r="D101" s="573">
        <f t="shared" si="25"/>
        <v>0</v>
      </c>
      <c r="E101" s="574">
        <f t="shared" si="9"/>
        <v>0</v>
      </c>
      <c r="F101" s="575">
        <f t="shared" si="10"/>
        <v>0</v>
      </c>
      <c r="G101" s="580">
        <f>+'[27]ANEXO 9b'!E58</f>
        <v>27483695.480905581</v>
      </c>
      <c r="H101" s="575" t="e">
        <f t="shared" si="14"/>
        <v>#DIV/0!</v>
      </c>
      <c r="I101" s="577">
        <f>+F101-G101</f>
        <v>-27483695.480905581</v>
      </c>
      <c r="J101" s="578">
        <f>+'[27]ANEXO 9b'!E34</f>
        <v>9436392.7799999993</v>
      </c>
      <c r="K101" s="579">
        <f>+'[27]ANEXO 9b'!E42</f>
        <v>5436255.830290135</v>
      </c>
      <c r="L101" s="574">
        <f t="shared" si="11"/>
        <v>14872648.610290134</v>
      </c>
      <c r="M101" s="580">
        <f>+'[27]ANEXO 9b'!E41</f>
        <v>9664454.8094046842</v>
      </c>
      <c r="N101" s="594">
        <f>+'[27]ANEXO 9b'!F87</f>
        <v>1.1837552418802968</v>
      </c>
      <c r="O101" s="701">
        <f>+'[27]ANEXO 9b'!F90</f>
        <v>315957.64906666667</v>
      </c>
      <c r="P101" s="599">
        <f>+'[27]ANEXO 9b'!F92</f>
        <v>0.64</v>
      </c>
      <c r="Q101" s="583">
        <f t="shared" si="12"/>
        <v>-0.54114442581504274</v>
      </c>
      <c r="R101" s="635">
        <f t="shared" si="12"/>
        <v>-0.35164320664661369</v>
      </c>
      <c r="S101" s="584">
        <f t="shared" si="13"/>
        <v>-0.89278763246165638</v>
      </c>
      <c r="T101" s="636" t="e">
        <f t="shared" si="16"/>
        <v>#DIV/0!</v>
      </c>
      <c r="U101" s="631">
        <f>+'[27]ANEXO 9b'!E61</f>
        <v>1.8444552551954985E-9</v>
      </c>
      <c r="V101" s="632">
        <f>+'[27]ANEXO 9b'!E62</f>
        <v>1.2714735930785537E-9</v>
      </c>
      <c r="W101" s="585">
        <f>+U101+V101</f>
        <v>3.1159288482740521E-9</v>
      </c>
      <c r="X101" s="595">
        <f>+'[27]ANEXO 9b'!E63</f>
        <v>4.1618477553129196E-9</v>
      </c>
      <c r="Y101" s="587">
        <f>+L101-W101</f>
        <v>14872648.610290131</v>
      </c>
      <c r="Z101" s="588">
        <f t="shared" si="27"/>
        <v>9664454.8094046805</v>
      </c>
      <c r="AA101" s="616"/>
      <c r="AB101" s="590">
        <f>+Y101/0.87</f>
        <v>17094998.402632333</v>
      </c>
      <c r="AC101" s="591"/>
      <c r="AD101" s="592">
        <f t="shared" si="23"/>
        <v>0.99999999999999978</v>
      </c>
      <c r="AE101" s="592"/>
    </row>
    <row r="102" spans="1:31" s="593" customFormat="1" ht="16.5" customHeight="1">
      <c r="A102" s="528"/>
      <c r="B102" s="572" t="s">
        <v>373</v>
      </c>
      <c r="C102" s="642" t="s">
        <v>236</v>
      </c>
      <c r="D102" s="573">
        <f t="shared" si="25"/>
        <v>0</v>
      </c>
      <c r="E102" s="574">
        <f t="shared" si="9"/>
        <v>0</v>
      </c>
      <c r="F102" s="575">
        <f t="shared" si="10"/>
        <v>0</v>
      </c>
      <c r="G102" s="580">
        <f>+'[27]ANEXO 9c'!E58</f>
        <v>6115458.4480216885</v>
      </c>
      <c r="H102" s="575" t="e">
        <f t="shared" si="14"/>
        <v>#DIV/0!</v>
      </c>
      <c r="I102" s="577">
        <f>+F102-G102</f>
        <v>-6115458.4480216885</v>
      </c>
      <c r="J102" s="578">
        <f>+'[27]ANEXO 9c'!E34</f>
        <v>3993463.53</v>
      </c>
      <c r="K102" s="579">
        <f>+'[27]ANEXO 9c'!E42</f>
        <v>2595182.2320391792</v>
      </c>
      <c r="L102" s="574">
        <f t="shared" si="11"/>
        <v>6588645.762039179</v>
      </c>
      <c r="M102" s="580">
        <f>+'[27]ANEXO 9c'!E41</f>
        <v>0</v>
      </c>
      <c r="N102" s="594">
        <f>+'[27]ANEXO 9c'!F87</f>
        <v>0.30085182089161633</v>
      </c>
      <c r="O102" s="634">
        <f>+'[27]ANEXO 9c'!F90</f>
        <v>59156.945806451615</v>
      </c>
      <c r="P102" s="599">
        <f>+'[27]ANEXO 9c'!F92</f>
        <v>0</v>
      </c>
      <c r="Q102" s="583"/>
      <c r="R102" s="635"/>
      <c r="S102" s="584"/>
      <c r="T102" s="636"/>
      <c r="U102" s="631">
        <f>+'[27]ANEXO 9c'!E61</f>
        <v>49516.23991721835</v>
      </c>
      <c r="V102" s="632">
        <f>+'[27]ANEXO 9c'!E62</f>
        <v>32178.499957542095</v>
      </c>
      <c r="W102" s="585">
        <f>+U102+V102</f>
        <v>81694.739874760446</v>
      </c>
      <c r="X102" s="595">
        <f>+'[27]ANEXO 9c'!E67</f>
        <v>0</v>
      </c>
      <c r="Y102" s="587">
        <f>+L102-W102</f>
        <v>6506951.0221644184</v>
      </c>
      <c r="Z102" s="588">
        <f t="shared" si="27"/>
        <v>0</v>
      </c>
      <c r="AA102" s="616"/>
      <c r="AB102" s="590">
        <f>+Y102/0.87</f>
        <v>7479254.0484648487</v>
      </c>
      <c r="AC102" s="591"/>
      <c r="AD102" s="592">
        <f t="shared" si="23"/>
        <v>0.98760067807174445</v>
      </c>
      <c r="AE102" s="592"/>
    </row>
    <row r="103" spans="1:31" s="593" customFormat="1" ht="16.5" customHeight="1">
      <c r="A103" s="528"/>
      <c r="B103" s="637"/>
      <c r="C103" s="638" t="s">
        <v>266</v>
      </c>
      <c r="D103" s="604">
        <f>+I38</f>
        <v>0</v>
      </c>
      <c r="E103" s="605">
        <f>+O38</f>
        <v>0</v>
      </c>
      <c r="F103" s="606">
        <f>+D103-E103</f>
        <v>0</v>
      </c>
      <c r="G103" s="663">
        <f>SUM(G100:G102)</f>
        <v>124436956.64294569</v>
      </c>
      <c r="H103" s="663" t="e">
        <f>+IF(AND(F103=0,G103=0),0,G103/F103)</f>
        <v>#DIV/0!</v>
      </c>
      <c r="I103" s="664">
        <f>SUM(I100:I102)</f>
        <v>-124436956.64294569</v>
      </c>
      <c r="J103" s="665">
        <f>SUM(J100:J102)</f>
        <v>23283277.770000003</v>
      </c>
      <c r="K103" s="666">
        <f>SUM(K100:K102)</f>
        <v>32473594.956624039</v>
      </c>
      <c r="L103" s="605">
        <f>+J103+K103</f>
        <v>55756872.726624042</v>
      </c>
      <c r="M103" s="663">
        <f>SUM(M100:M102)</f>
        <v>66696154.229425699</v>
      </c>
      <c r="N103" s="667"/>
      <c r="O103" s="668"/>
      <c r="P103" s="669"/>
      <c r="Q103" s="670">
        <f t="shared" si="12"/>
        <v>-0.44807325918947477</v>
      </c>
      <c r="R103" s="670">
        <f t="shared" si="12"/>
        <v>-0.53598348938089924</v>
      </c>
      <c r="S103" s="670">
        <f t="shared" si="13"/>
        <v>-0.98405674857037395</v>
      </c>
      <c r="T103" s="671" t="e">
        <f t="shared" si="16"/>
        <v>#DIV/0!</v>
      </c>
      <c r="U103" s="672">
        <f>SUM(U100:U102)</f>
        <v>242244.2831489055</v>
      </c>
      <c r="V103" s="666">
        <f>SUM(V100:V102)</f>
        <v>510254.98229641962</v>
      </c>
      <c r="W103" s="606">
        <f>+SUM(W100:W102)</f>
        <v>752499.26544532506</v>
      </c>
      <c r="X103" s="607">
        <f>+SUM(X100:X102)</f>
        <v>1115511.7921240465</v>
      </c>
      <c r="Y103" s="608">
        <f>+SUM(Y100:Y102)</f>
        <v>55004373.461178713</v>
      </c>
      <c r="Z103" s="615">
        <f>+SUM(Z100:Z102)</f>
        <v>65580642.437301651</v>
      </c>
      <c r="AA103" s="616"/>
      <c r="AB103" s="617">
        <f>+SUM(AB100:AB102)</f>
        <v>63223417.771469779</v>
      </c>
      <c r="AC103" s="591"/>
      <c r="AD103" s="592">
        <f t="shared" si="23"/>
        <v>0.98650391909290114</v>
      </c>
      <c r="AE103" s="591"/>
    </row>
    <row r="104" spans="1:31" s="593" customFormat="1" ht="19.5" customHeight="1">
      <c r="A104" s="528"/>
      <c r="B104" s="572" t="s">
        <v>374</v>
      </c>
      <c r="C104" s="642" t="s">
        <v>207</v>
      </c>
      <c r="D104" s="573">
        <f t="shared" ref="D104:D108" si="28">+I39</f>
        <v>0</v>
      </c>
      <c r="E104" s="574">
        <f t="shared" ref="E104:E108" si="29">+O39</f>
        <v>0</v>
      </c>
      <c r="F104" s="575">
        <f t="shared" si="10"/>
        <v>0</v>
      </c>
      <c r="G104" s="624">
        <f>+'[27]ANEXO 10a'!E70</f>
        <v>76694.259598818142</v>
      </c>
      <c r="H104" s="623" t="e">
        <f>+IF(AND(F104=0,G104=0),0,G104/F104)</f>
        <v>#DIV/0!</v>
      </c>
      <c r="I104" s="586">
        <f>+F104-G104</f>
        <v>-76694.259598818142</v>
      </c>
      <c r="J104" s="702">
        <f>+'[27]ANEXO 10a'!E36</f>
        <v>84370.209999999992</v>
      </c>
      <c r="K104" s="703">
        <f>+'[27]ANEXO 10a'!E42</f>
        <v>0</v>
      </c>
      <c r="L104" s="574">
        <f t="shared" si="11"/>
        <v>84370.209999999992</v>
      </c>
      <c r="M104" s="624">
        <f>+'[27]ANEXO 10a'!E41</f>
        <v>0</v>
      </c>
      <c r="N104" s="704" t="str">
        <f>'[27]ANEXO 10a'!F109</f>
        <v>n/d</v>
      </c>
      <c r="O104" s="705" t="str">
        <f>'[27]ANEXO 10a'!F108</f>
        <v>n/d</v>
      </c>
      <c r="P104" s="706" t="str">
        <f>'[27]ANEXO 10a'!F110</f>
        <v>n/d</v>
      </c>
      <c r="Q104" s="583">
        <f t="shared" si="12"/>
        <v>-1.1000850707906193</v>
      </c>
      <c r="R104" s="583">
        <f t="shared" si="12"/>
        <v>0</v>
      </c>
      <c r="S104" s="583">
        <f t="shared" si="13"/>
        <v>-1.1000850707906193</v>
      </c>
      <c r="T104" s="707" t="e">
        <f t="shared" si="16"/>
        <v>#DIV/0!</v>
      </c>
      <c r="U104" s="662">
        <f>IF(I104&lt;0,J104,IF(L104=0,0,(+MAX(G104+L104+M104-F104,0))*(J104/(L104+M104))))</f>
        <v>84370.209999999992</v>
      </c>
      <c r="V104" s="574">
        <f>IF(L104=0,0,(+MAX(G104+L104+M104-F104,0))*(K104/(L104+M104)))</f>
        <v>0</v>
      </c>
      <c r="W104" s="574">
        <f>+U104+V104</f>
        <v>84370.209999999992</v>
      </c>
      <c r="X104" s="595">
        <f>IF(M104=0,0,(+MAX(G104+L104+M104-F104,0))*(M104/(L104+M104)))</f>
        <v>0</v>
      </c>
      <c r="Y104" s="587">
        <f>+L104-W104</f>
        <v>0</v>
      </c>
      <c r="Z104" s="588">
        <f t="shared" si="27"/>
        <v>0</v>
      </c>
      <c r="AA104" s="708"/>
      <c r="AB104" s="590">
        <f>+Y104/0.87</f>
        <v>0</v>
      </c>
      <c r="AC104" s="591"/>
      <c r="AD104" s="592">
        <f t="shared" si="23"/>
        <v>0</v>
      </c>
      <c r="AE104" s="709"/>
    </row>
    <row r="105" spans="1:31" s="618" customFormat="1" ht="18">
      <c r="A105" s="601"/>
      <c r="B105" s="572" t="s">
        <v>375</v>
      </c>
      <c r="C105" s="642" t="s">
        <v>211</v>
      </c>
      <c r="D105" s="573">
        <f t="shared" si="28"/>
        <v>0</v>
      </c>
      <c r="E105" s="574">
        <f t="shared" si="29"/>
        <v>0</v>
      </c>
      <c r="F105" s="575">
        <f t="shared" si="10"/>
        <v>0</v>
      </c>
      <c r="G105" s="644">
        <f>+'[27]ANEXO 10b'!E70</f>
        <v>12889095.725880481</v>
      </c>
      <c r="H105" s="585" t="e">
        <f t="shared" si="14"/>
        <v>#DIV/0!</v>
      </c>
      <c r="I105" s="595">
        <f>+F105-G105</f>
        <v>-12889095.725880481</v>
      </c>
      <c r="J105" s="643">
        <f>+'[27]ANEXO 10b'!E36</f>
        <v>6228951.8200000003</v>
      </c>
      <c r="K105" s="644">
        <f>+'[27]ANEXO 10b'!E42</f>
        <v>5541907.6560000004</v>
      </c>
      <c r="L105" s="574">
        <f t="shared" si="11"/>
        <v>11770859.476</v>
      </c>
      <c r="M105" s="633">
        <f>+'[27]ANEXO 10b'!E41</f>
        <v>828101.14400000009</v>
      </c>
      <c r="N105" s="645">
        <f>+'[27]ANEXO 10b'!F105</f>
        <v>0.93171378593053544</v>
      </c>
      <c r="O105" s="646">
        <f>+'[27]ANEXO 10b'!F108</f>
        <v>92321.16</v>
      </c>
      <c r="P105" s="710">
        <f>+'[27]ANEXO 10b'!F110</f>
        <v>0.13</v>
      </c>
      <c r="Q105" s="583">
        <f t="shared" si="12"/>
        <v>-0.91324168322878274</v>
      </c>
      <c r="R105" s="583">
        <f t="shared" si="12"/>
        <v>-6.424819565403847E-2</v>
      </c>
      <c r="S105" s="583">
        <f t="shared" si="13"/>
        <v>-0.97748987888282124</v>
      </c>
      <c r="T105" s="584" t="e">
        <f t="shared" si="16"/>
        <v>#DIV/0!</v>
      </c>
      <c r="U105" s="573">
        <f>IF(L105=0,0,(+MAX(G105+L105+M105-F105,0))*(J105/(L105+M105)))</f>
        <v>12601347.027937198</v>
      </c>
      <c r="V105" s="574">
        <f>IF(L105=0,0,(+MAX(G105+L105+M105-F105,0))*(K105/(L105+M105)))</f>
        <v>11211437.10661066</v>
      </c>
      <c r="W105" s="574">
        <f>+U105+V105</f>
        <v>23812784.134547859</v>
      </c>
      <c r="X105" s="595">
        <f>IF(M105=0,0,(+MAX(G105+L105+M105-F105,0))*(M105/(L105+M105)))</f>
        <v>1675272.2113326276</v>
      </c>
      <c r="Y105" s="587">
        <f>+L105-W105</f>
        <v>-12041924.65854786</v>
      </c>
      <c r="Z105" s="588">
        <f>+M105-X105</f>
        <v>-847171.06733262748</v>
      </c>
      <c r="AA105" s="616"/>
      <c r="AB105" s="590">
        <f>+Y105/0.87</f>
        <v>-13841292.710974552</v>
      </c>
      <c r="AC105" s="591"/>
      <c r="AD105" s="592">
        <f t="shared" si="23"/>
        <v>-1.0230284953363469</v>
      </c>
      <c r="AE105" s="711"/>
    </row>
    <row r="106" spans="1:31" s="618" customFormat="1" ht="24" customHeight="1">
      <c r="A106" s="601"/>
      <c r="B106" s="602"/>
      <c r="C106" s="638" t="s">
        <v>376</v>
      </c>
      <c r="D106" s="604">
        <f t="shared" si="28"/>
        <v>0</v>
      </c>
      <c r="E106" s="605">
        <f t="shared" si="29"/>
        <v>0</v>
      </c>
      <c r="F106" s="606">
        <f t="shared" si="10"/>
        <v>0</v>
      </c>
      <c r="G106" s="606">
        <f>+SUM(G104:G105)</f>
        <v>12965789.985479299</v>
      </c>
      <c r="H106" s="606" t="e">
        <f>+IF(AND(F106=0,G106=0),0,G106/F106)</f>
        <v>#DIV/0!</v>
      </c>
      <c r="I106" s="607">
        <f>+SUM(I104:I105)</f>
        <v>-12965789.985479299</v>
      </c>
      <c r="J106" s="608">
        <f>+SUM(J104:J105)</f>
        <v>6313322.0300000003</v>
      </c>
      <c r="K106" s="605">
        <f>+SUM(K104:K105)</f>
        <v>5541907.6560000004</v>
      </c>
      <c r="L106" s="605">
        <f t="shared" si="11"/>
        <v>11855229.686000001</v>
      </c>
      <c r="M106" s="606">
        <f>+SUM(M104:M105)</f>
        <v>828101.14400000009</v>
      </c>
      <c r="N106" s="648"/>
      <c r="O106" s="712"/>
      <c r="P106" s="713"/>
      <c r="Q106" s="670">
        <f t="shared" si="12"/>
        <v>-0.91434688509353912</v>
      </c>
      <c r="R106" s="670">
        <f t="shared" si="12"/>
        <v>-6.3868159589767423E-2</v>
      </c>
      <c r="S106" s="670">
        <f t="shared" si="13"/>
        <v>-0.97821504468330656</v>
      </c>
      <c r="T106" s="671" t="e">
        <f t="shared" si="16"/>
        <v>#DIV/0!</v>
      </c>
      <c r="U106" s="672">
        <f>SUM(U104:U105)</f>
        <v>12685717.237937199</v>
      </c>
      <c r="V106" s="666">
        <f>SUM(V104:V105)</f>
        <v>11211437.10661066</v>
      </c>
      <c r="W106" s="666">
        <f>+W105+W104</f>
        <v>23897154.34454786</v>
      </c>
      <c r="X106" s="607">
        <f>+X105+X104</f>
        <v>1675272.2113326276</v>
      </c>
      <c r="Y106" s="608">
        <f>+SUM(Y104:Y105)</f>
        <v>-12041924.65854786</v>
      </c>
      <c r="Z106" s="615">
        <f t="shared" si="27"/>
        <v>-847171.06733262748</v>
      </c>
      <c r="AA106" s="616"/>
      <c r="AB106" s="617">
        <f>+SUM(AB104:AB105)</f>
        <v>-13841292.710974552</v>
      </c>
      <c r="AC106" s="591"/>
      <c r="AD106" s="592">
        <f t="shared" si="23"/>
        <v>-1.0157479000823013</v>
      </c>
      <c r="AE106" s="711"/>
    </row>
    <row r="107" spans="1:31" s="618" customFormat="1" ht="18">
      <c r="A107" s="601"/>
      <c r="B107" s="619" t="s">
        <v>377</v>
      </c>
      <c r="C107" s="642" t="s">
        <v>216</v>
      </c>
      <c r="D107" s="714">
        <f t="shared" si="28"/>
        <v>0</v>
      </c>
      <c r="E107" s="715">
        <f t="shared" si="29"/>
        <v>0</v>
      </c>
      <c r="F107" s="623">
        <f t="shared" si="10"/>
        <v>0</v>
      </c>
      <c r="G107" s="716">
        <f>+'[27]ANEXO 11'!E57</f>
        <v>27944.853296591929</v>
      </c>
      <c r="H107" s="693" t="e">
        <f t="shared" si="14"/>
        <v>#DIV/0!</v>
      </c>
      <c r="I107" s="694">
        <f>+F107-G107</f>
        <v>-27944.853296591929</v>
      </c>
      <c r="J107" s="695">
        <f>+'[27]ANEXO 11'!E35</f>
        <v>24260.871864000008</v>
      </c>
      <c r="K107" s="696">
        <f>+'[27]ANEXO 11'!E41</f>
        <v>0</v>
      </c>
      <c r="L107" s="715">
        <f t="shared" si="11"/>
        <v>24260.871864000008</v>
      </c>
      <c r="M107" s="692">
        <f>+'[27]ANEXO 11'!E40</f>
        <v>0</v>
      </c>
      <c r="N107" s="581">
        <f>+'[27]ANEXO 11'!F86</f>
        <v>0.93364123968746304</v>
      </c>
      <c r="O107" s="581">
        <f>+'[27]ANEXO 11'!F89</f>
        <v>61.772580645161291</v>
      </c>
      <c r="P107" s="717">
        <f>+'[27]ANEXO 11'!F91</f>
        <v>0</v>
      </c>
      <c r="Q107" s="699">
        <f>+IF(AND(L107=0,$I107=0),"",L107/$I107)</f>
        <v>-0.86816959124844617</v>
      </c>
      <c r="R107" s="625">
        <f t="shared" si="12"/>
        <v>0</v>
      </c>
      <c r="S107" s="700">
        <f t="shared" si="13"/>
        <v>-0.86816959124844617</v>
      </c>
      <c r="T107" s="626" t="e">
        <f t="shared" si="16"/>
        <v>#DIV/0!</v>
      </c>
      <c r="U107" s="714">
        <f>IF(L107=0,0,(+MAX(G107+L107+M107-F107,0))*(J107/(L107+M107)))</f>
        <v>52205.725160591937</v>
      </c>
      <c r="V107" s="622">
        <f>IF(L107=0,0,(+MAX(G107+L107+M107-F107,0))*(K107/(L107+M107)))</f>
        <v>0</v>
      </c>
      <c r="W107" s="622">
        <f>+U107+V107</f>
        <v>52205.725160591937</v>
      </c>
      <c r="X107" s="586">
        <f>IF(M107=0,0,(+MAX(G107+L107+M107-F107,0))*(M107/(L107+M107)))</f>
        <v>0</v>
      </c>
      <c r="Y107" s="627">
        <f>+L107-W107</f>
        <v>-27944.853296591929</v>
      </c>
      <c r="Z107" s="628">
        <f t="shared" si="27"/>
        <v>0</v>
      </c>
      <c r="AA107" s="616"/>
      <c r="AB107" s="629">
        <f>+Y107/0.87</f>
        <v>-32120.521030565436</v>
      </c>
      <c r="AC107" s="591"/>
      <c r="AD107" s="592">
        <f t="shared" si="23"/>
        <v>-1.1518486826542484</v>
      </c>
      <c r="AE107" s="711"/>
    </row>
    <row r="108" spans="1:31" s="618" customFormat="1" ht="18.75" thickBot="1">
      <c r="A108" s="601"/>
      <c r="B108" s="602"/>
      <c r="C108" s="638" t="s">
        <v>268</v>
      </c>
      <c r="D108" s="604">
        <f t="shared" si="28"/>
        <v>0</v>
      </c>
      <c r="E108" s="605">
        <f t="shared" si="29"/>
        <v>0</v>
      </c>
      <c r="F108" s="606">
        <f t="shared" si="10"/>
        <v>0</v>
      </c>
      <c r="G108" s="606">
        <f>+G107</f>
        <v>27944.853296591929</v>
      </c>
      <c r="H108" s="606" t="e">
        <f t="shared" si="14"/>
        <v>#DIV/0!</v>
      </c>
      <c r="I108" s="607">
        <f>+I107</f>
        <v>-27944.853296591929</v>
      </c>
      <c r="J108" s="608">
        <f>+J107</f>
        <v>24260.871864000008</v>
      </c>
      <c r="K108" s="605">
        <f>+K107</f>
        <v>0</v>
      </c>
      <c r="L108" s="605">
        <f t="shared" si="11"/>
        <v>24260.871864000008</v>
      </c>
      <c r="M108" s="606">
        <f>+M107</f>
        <v>0</v>
      </c>
      <c r="N108" s="648"/>
      <c r="O108" s="648"/>
      <c r="P108" s="718"/>
      <c r="Q108" s="670">
        <f t="shared" si="12"/>
        <v>-0.86816959124844617</v>
      </c>
      <c r="R108" s="670">
        <f t="shared" si="12"/>
        <v>0</v>
      </c>
      <c r="S108" s="670">
        <f t="shared" si="13"/>
        <v>-0.86816959124844617</v>
      </c>
      <c r="T108" s="671" t="e">
        <f t="shared" si="16"/>
        <v>#DIV/0!</v>
      </c>
      <c r="U108" s="672">
        <f>+U107</f>
        <v>52205.725160591937</v>
      </c>
      <c r="V108" s="666">
        <f>+V107</f>
        <v>0</v>
      </c>
      <c r="W108" s="666">
        <f>+W107</f>
        <v>52205.725160591937</v>
      </c>
      <c r="X108" s="607">
        <f>+X107</f>
        <v>0</v>
      </c>
      <c r="Y108" s="719">
        <f>+SUM(Y107)</f>
        <v>-27944.853296591929</v>
      </c>
      <c r="Z108" s="720">
        <f t="shared" si="27"/>
        <v>0</v>
      </c>
      <c r="AA108" s="616"/>
      <c r="AB108" s="617">
        <f>+SUM(AB107)</f>
        <v>-32120.521030565436</v>
      </c>
      <c r="AC108" s="591"/>
      <c r="AD108" s="592">
        <f t="shared" si="23"/>
        <v>-1.1518486826542484</v>
      </c>
      <c r="AE108" s="711"/>
    </row>
    <row r="109" spans="1:31" s="593" customFormat="1" ht="20.25" customHeight="1" thickTop="1" thickBot="1">
      <c r="A109" s="528"/>
      <c r="B109" s="528"/>
      <c r="C109" s="674" t="s">
        <v>269</v>
      </c>
      <c r="D109" s="675">
        <f>+I44</f>
        <v>0</v>
      </c>
      <c r="E109" s="676">
        <f>+O44</f>
        <v>0</v>
      </c>
      <c r="F109" s="677">
        <f>+D109-E109</f>
        <v>0</v>
      </c>
      <c r="G109" s="721">
        <f>+G99+G98+G103+G96+G106+G90+G87+G84+G108</f>
        <v>221141395.79301995</v>
      </c>
      <c r="H109" s="721" t="e">
        <f t="shared" si="14"/>
        <v>#DIV/0!</v>
      </c>
      <c r="I109" s="722">
        <f>+I99+I98+I103+I96+I106+I90+I87+I84+I108</f>
        <v>-221141395.79301995</v>
      </c>
      <c r="J109" s="723">
        <f t="shared" ref="J109:K109" si="30">+J99+J98+J103+J96+J106+J90+J87+J84+J108</f>
        <v>70988315.935588196</v>
      </c>
      <c r="K109" s="724">
        <f t="shared" si="30"/>
        <v>71380915.422699958</v>
      </c>
      <c r="L109" s="676">
        <f>+J109+K109</f>
        <v>142369231.35828817</v>
      </c>
      <c r="M109" s="721">
        <f>+M99+M98+M103+M96+M106+M90+M87+M84+M108</f>
        <v>69816871.993558079</v>
      </c>
      <c r="N109" s="725"/>
      <c r="O109" s="725"/>
      <c r="P109" s="726"/>
      <c r="Q109" s="727">
        <f>+IF(AND(L109=0,$I109=0),"",L109/$I109)</f>
        <v>-0.64379276818683207</v>
      </c>
      <c r="R109" s="727">
        <f>+IF(AND(M109=0,$I109=0),"",M109/$I109)</f>
        <v>-0.31571145575523113</v>
      </c>
      <c r="S109" s="728">
        <f>+IF(AND(Q109="",R109=""),"", SUM(Q109:R109))</f>
        <v>-0.95950422394206325</v>
      </c>
      <c r="T109" s="728" t="e">
        <f>+IF(AND(F109=0,H109=0,Z109=0),0,(Z109/F109)+H109)</f>
        <v>#DIV/0!</v>
      </c>
      <c r="U109" s="729">
        <f>+U99+U98+U103+U96+U106+U90+U87+U84+U108</f>
        <v>98507930.018731564</v>
      </c>
      <c r="V109" s="730">
        <f t="shared" ref="V109:X109" si="31">+V99+V98+V103+V96+V106+V90+V87+V84+V108</f>
        <v>79797671.204298005</v>
      </c>
      <c r="W109" s="730">
        <f t="shared" si="31"/>
        <v>178305601.22302955</v>
      </c>
      <c r="X109" s="731">
        <f t="shared" si="31"/>
        <v>7554643.0477356054</v>
      </c>
      <c r="Y109" s="732">
        <f>+Y99+Y98+Y103+Y96+Y106+Y90+Y87+Y84+Y108</f>
        <v>-35936369.864741445</v>
      </c>
      <c r="Z109" s="733">
        <f>+M109-X109</f>
        <v>62262228.945822477</v>
      </c>
      <c r="AA109" s="734"/>
      <c r="AB109" s="732">
        <f>+AB99+AB98+AB103+AB96+AB106+AB90+AB87+AB84+AB108</f>
        <v>-41306172.258323498</v>
      </c>
      <c r="AC109" s="591"/>
      <c r="AD109" s="592">
        <f t="shared" si="23"/>
        <v>-0.25241668808552831</v>
      </c>
      <c r="AE109" s="735">
        <f>100%-AD109</f>
        <v>1.2524166880855283</v>
      </c>
    </row>
    <row r="110" spans="1:31" ht="15" thickTop="1"/>
    <row r="111" spans="1:31">
      <c r="C111" s="736"/>
      <c r="D111" s="736"/>
    </row>
    <row r="113" spans="3:8">
      <c r="E113" s="455">
        <v>0.87</v>
      </c>
    </row>
    <row r="115" spans="3:8" ht="30" customHeight="1">
      <c r="C115" s="1470" t="s">
        <v>47</v>
      </c>
      <c r="D115" s="1470" t="s">
        <v>48</v>
      </c>
      <c r="E115" s="1472" t="s">
        <v>378</v>
      </c>
      <c r="F115" s="1474" t="s">
        <v>50</v>
      </c>
      <c r="G115" s="1476" t="s">
        <v>51</v>
      </c>
      <c r="H115" s="1461" t="s">
        <v>50</v>
      </c>
    </row>
    <row r="116" spans="3:8" ht="15" customHeight="1">
      <c r="C116" s="1471"/>
      <c r="D116" s="1471"/>
      <c r="E116" s="1473"/>
      <c r="F116" s="1475"/>
      <c r="G116" s="1477"/>
      <c r="H116" s="1462"/>
    </row>
    <row r="117" spans="3:8" ht="15">
      <c r="C117" s="85" t="s">
        <v>79</v>
      </c>
      <c r="D117" s="85" t="s">
        <v>62</v>
      </c>
      <c r="E117" s="737">
        <f>(+Y73)/0.87</f>
        <v>-129080.77831439076</v>
      </c>
      <c r="F117" s="738">
        <f t="shared" ref="F117:F142" si="32">+E117/$E$145</f>
        <v>3.124975548621066E-3</v>
      </c>
      <c r="G117" s="737">
        <f t="shared" ref="G117:G126" si="33">+Z73</f>
        <v>0</v>
      </c>
      <c r="H117" s="739">
        <f t="shared" ref="H117:H142" si="34">+G117/$G$145</f>
        <v>0</v>
      </c>
    </row>
    <row r="118" spans="3:8" ht="15">
      <c r="C118" s="90" t="s">
        <v>82</v>
      </c>
      <c r="D118" s="90" t="s">
        <v>62</v>
      </c>
      <c r="E118" s="740">
        <f t="shared" ref="E118:E126" si="35">(+Y74)/0.87</f>
        <v>-83932.183508534683</v>
      </c>
      <c r="F118" s="741">
        <f t="shared" si="32"/>
        <v>2.031952585285162E-3</v>
      </c>
      <c r="G118" s="740">
        <f t="shared" si="33"/>
        <v>0</v>
      </c>
      <c r="H118" s="742">
        <f t="shared" si="34"/>
        <v>0</v>
      </c>
    </row>
    <row r="119" spans="3:8" ht="15">
      <c r="C119" s="90" t="s">
        <v>83</v>
      </c>
      <c r="D119" s="90" t="s">
        <v>62</v>
      </c>
      <c r="E119" s="740">
        <f t="shared" si="35"/>
        <v>-31204.295260371087</v>
      </c>
      <c r="F119" s="741">
        <f t="shared" si="32"/>
        <v>7.554390434732956E-4</v>
      </c>
      <c r="G119" s="740">
        <f t="shared" si="33"/>
        <v>0</v>
      </c>
      <c r="H119" s="742">
        <f t="shared" si="34"/>
        <v>0</v>
      </c>
    </row>
    <row r="120" spans="3:8" ht="15">
      <c r="C120" s="90" t="s">
        <v>81</v>
      </c>
      <c r="D120" s="90" t="s">
        <v>62</v>
      </c>
      <c r="E120" s="740">
        <f t="shared" si="35"/>
        <v>-85687.6668723084</v>
      </c>
      <c r="F120" s="741">
        <f t="shared" si="32"/>
        <v>2.0744518842469527E-3</v>
      </c>
      <c r="G120" s="740">
        <f t="shared" si="33"/>
        <v>0</v>
      </c>
      <c r="H120" s="742">
        <f t="shared" si="34"/>
        <v>0</v>
      </c>
    </row>
    <row r="121" spans="3:8" ht="15">
      <c r="C121" s="90" t="s">
        <v>76</v>
      </c>
      <c r="D121" s="90" t="s">
        <v>62</v>
      </c>
      <c r="E121" s="740">
        <f t="shared" si="35"/>
        <v>-1139880.0085509603</v>
      </c>
      <c r="F121" s="741">
        <f t="shared" si="32"/>
        <v>2.7595876021198402E-2</v>
      </c>
      <c r="G121" s="740">
        <f t="shared" si="33"/>
        <v>0</v>
      </c>
      <c r="H121" s="742">
        <f t="shared" si="34"/>
        <v>0</v>
      </c>
    </row>
    <row r="122" spans="3:8" ht="15">
      <c r="C122" s="90" t="s">
        <v>63</v>
      </c>
      <c r="D122" s="90" t="s">
        <v>62</v>
      </c>
      <c r="E122" s="740">
        <f t="shared" si="35"/>
        <v>-8842288.6447399426</v>
      </c>
      <c r="F122" s="741">
        <f t="shared" si="32"/>
        <v>0.21406700648613489</v>
      </c>
      <c r="G122" s="740">
        <f t="shared" si="33"/>
        <v>0</v>
      </c>
      <c r="H122" s="742">
        <f t="shared" si="34"/>
        <v>0</v>
      </c>
    </row>
    <row r="123" spans="3:8" ht="15">
      <c r="C123" s="90" t="s">
        <v>74</v>
      </c>
      <c r="D123" s="90" t="s">
        <v>62</v>
      </c>
      <c r="E123" s="740">
        <f t="shared" si="35"/>
        <v>-1908743.3043535461</v>
      </c>
      <c r="F123" s="741">
        <f t="shared" si="32"/>
        <v>4.6209638898915883E-2</v>
      </c>
      <c r="G123" s="740">
        <f t="shared" si="33"/>
        <v>-197070.68867280032</v>
      </c>
      <c r="H123" s="742">
        <f t="shared" si="34"/>
        <v>-3.1651724008191482E-3</v>
      </c>
    </row>
    <row r="124" spans="3:8" ht="15">
      <c r="C124" s="90" t="s">
        <v>77</v>
      </c>
      <c r="D124" s="90" t="s">
        <v>62</v>
      </c>
      <c r="E124" s="740">
        <f t="shared" si="35"/>
        <v>-706777.97931245004</v>
      </c>
      <c r="F124" s="741">
        <f t="shared" si="32"/>
        <v>1.7110711079505288E-2</v>
      </c>
      <c r="G124" s="740">
        <f t="shared" si="33"/>
        <v>0</v>
      </c>
      <c r="H124" s="742">
        <f t="shared" si="34"/>
        <v>0</v>
      </c>
    </row>
    <row r="125" spans="3:8" ht="15">
      <c r="C125" s="90" t="s">
        <v>61</v>
      </c>
      <c r="D125" s="90" t="s">
        <v>62</v>
      </c>
      <c r="E125" s="740">
        <f t="shared" si="35"/>
        <v>-8339307.9158008583</v>
      </c>
      <c r="F125" s="741">
        <f t="shared" si="32"/>
        <v>0.20189011617072372</v>
      </c>
      <c r="G125" s="740">
        <f t="shared" si="33"/>
        <v>-763639.13288978685</v>
      </c>
      <c r="H125" s="742">
        <f t="shared" si="34"/>
        <v>-1.2264885883771818E-2</v>
      </c>
    </row>
    <row r="126" spans="3:8" ht="15">
      <c r="C126" s="90" t="s">
        <v>88</v>
      </c>
      <c r="D126" s="90" t="s">
        <v>62</v>
      </c>
      <c r="E126" s="740">
        <f t="shared" si="35"/>
        <v>-15264.88760141204</v>
      </c>
      <c r="F126" s="741">
        <f t="shared" si="32"/>
        <v>3.6955463958140175E-4</v>
      </c>
      <c r="G126" s="740">
        <f t="shared" si="33"/>
        <v>0</v>
      </c>
      <c r="H126" s="742">
        <f t="shared" si="34"/>
        <v>0</v>
      </c>
    </row>
    <row r="127" spans="3:8" ht="15">
      <c r="C127" s="90" t="s">
        <v>54</v>
      </c>
      <c r="D127" s="90" t="s">
        <v>55</v>
      </c>
      <c r="E127" s="740">
        <f>(+Y85)/0.87</f>
        <v>-33768102.388420582</v>
      </c>
      <c r="F127" s="741">
        <f t="shared" si="32"/>
        <v>0.8175074218264331</v>
      </c>
      <c r="G127" s="740">
        <f>+Z85</f>
        <v>-148984.20418987828</v>
      </c>
      <c r="H127" s="742">
        <f t="shared" si="34"/>
        <v>-2.3928504763219617E-3</v>
      </c>
    </row>
    <row r="128" spans="3:8" ht="15">
      <c r="C128" s="90" t="s">
        <v>67</v>
      </c>
      <c r="D128" s="90" t="s">
        <v>55</v>
      </c>
      <c r="E128" s="740">
        <f>+Y86/0.87</f>
        <v>-3740453.7501278613</v>
      </c>
      <c r="F128" s="741">
        <f t="shared" si="32"/>
        <v>9.0554354122564129E-2</v>
      </c>
      <c r="G128" s="740">
        <f>+Z86</f>
        <v>-21389.337192125822</v>
      </c>
      <c r="H128" s="742">
        <f t="shared" si="34"/>
        <v>-3.4353632297259672E-4</v>
      </c>
    </row>
    <row r="129" spans="3:8" ht="15">
      <c r="C129" s="90" t="s">
        <v>70</v>
      </c>
      <c r="D129" s="90" t="s">
        <v>71</v>
      </c>
      <c r="E129" s="740">
        <f>(+Y88)/0.87</f>
        <v>0</v>
      </c>
      <c r="F129" s="741">
        <f t="shared" si="32"/>
        <v>0</v>
      </c>
      <c r="G129" s="740">
        <f>+Z88</f>
        <v>0</v>
      </c>
      <c r="H129" s="742">
        <f t="shared" si="34"/>
        <v>0</v>
      </c>
    </row>
    <row r="130" spans="3:8" ht="15">
      <c r="C130" s="90" t="s">
        <v>73</v>
      </c>
      <c r="D130" s="90" t="s">
        <v>71</v>
      </c>
      <c r="E130" s="740">
        <f>(+Y89)/0.87</f>
        <v>-1837390.9070258606</v>
      </c>
      <c r="F130" s="741">
        <f t="shared" si="32"/>
        <v>4.4482236105903336E-2</v>
      </c>
      <c r="G130" s="740">
        <f>+Z89</f>
        <v>-64875.172138044392</v>
      </c>
      <c r="H130" s="742">
        <f t="shared" si="34"/>
        <v>-1.0419667467172688E-3</v>
      </c>
    </row>
    <row r="131" spans="3:8" ht="15">
      <c r="C131" s="90" t="s">
        <v>57</v>
      </c>
      <c r="D131" s="90" t="s">
        <v>58</v>
      </c>
      <c r="E131" s="740">
        <f>(+Y91)/0.87</f>
        <v>-16308094.084237387</v>
      </c>
      <c r="F131" s="741">
        <f t="shared" si="32"/>
        <v>0.39481010204113465</v>
      </c>
      <c r="G131" s="740">
        <f>+Z91</f>
        <v>-700784.4403199259</v>
      </c>
      <c r="H131" s="742">
        <f t="shared" si="34"/>
        <v>-1.1255370265168537E-2</v>
      </c>
    </row>
    <row r="132" spans="3:8" ht="15">
      <c r="C132" s="90" t="s">
        <v>75</v>
      </c>
      <c r="D132" s="90" t="s">
        <v>58</v>
      </c>
      <c r="E132" s="740">
        <f>(+Y92)/0.87</f>
        <v>-1611478.8988963016</v>
      </c>
      <c r="F132" s="741">
        <f t="shared" si="32"/>
        <v>3.9013029065446181E-2</v>
      </c>
      <c r="G132" s="740">
        <f>+Z92</f>
        <v>0</v>
      </c>
      <c r="H132" s="742">
        <f t="shared" si="34"/>
        <v>0</v>
      </c>
    </row>
    <row r="133" spans="3:8" ht="15">
      <c r="C133" s="90" t="s">
        <v>78</v>
      </c>
      <c r="D133" s="90" t="s">
        <v>58</v>
      </c>
      <c r="E133" s="740">
        <f>(+Y93)/0.87</f>
        <v>-583075.2087537616</v>
      </c>
      <c r="F133" s="741">
        <f t="shared" si="32"/>
        <v>1.411593417824542E-2</v>
      </c>
      <c r="G133" s="740">
        <f>+Z93</f>
        <v>-3275.1158851336049</v>
      </c>
      <c r="H133" s="742">
        <f t="shared" si="34"/>
        <v>-5.2601969775021232E-5</v>
      </c>
    </row>
    <row r="134" spans="3:8" ht="15">
      <c r="C134" s="90" t="s">
        <v>86</v>
      </c>
      <c r="D134" s="90" t="s">
        <v>58</v>
      </c>
      <c r="E134" s="740">
        <f>(+Y94)/0.87</f>
        <v>0</v>
      </c>
      <c r="F134" s="741">
        <f t="shared" si="32"/>
        <v>0</v>
      </c>
      <c r="G134" s="740">
        <f>+Z94</f>
        <v>0</v>
      </c>
      <c r="H134" s="742">
        <f t="shared" si="34"/>
        <v>0</v>
      </c>
    </row>
    <row r="135" spans="3:8" ht="15">
      <c r="C135" s="90" t="s">
        <v>87</v>
      </c>
      <c r="D135" s="90" t="s">
        <v>58</v>
      </c>
      <c r="E135" s="740">
        <f>(+Y95)/0.87</f>
        <v>12904.815188969642</v>
      </c>
      <c r="F135" s="741">
        <f t="shared" si="32"/>
        <v>-3.1241856805962513E-4</v>
      </c>
      <c r="G135" s="740">
        <f>+Z95</f>
        <v>0</v>
      </c>
      <c r="H135" s="742">
        <f t="shared" si="34"/>
        <v>0</v>
      </c>
    </row>
    <row r="136" spans="3:8" ht="15">
      <c r="C136" s="90" t="s">
        <v>68</v>
      </c>
      <c r="D136" s="90" t="s">
        <v>69</v>
      </c>
      <c r="E136" s="740">
        <f>(+Y97)/0.87</f>
        <v>-3505454.579111469</v>
      </c>
      <c r="F136" s="741">
        <f t="shared" si="32"/>
        <v>8.4865151803193123E-2</v>
      </c>
      <c r="G136" s="740">
        <f>+Z97</f>
        <v>-569973.96326794964</v>
      </c>
      <c r="H136" s="742">
        <f t="shared" si="34"/>
        <v>-9.1544098712545794E-3</v>
      </c>
    </row>
    <row r="137" spans="3:8" ht="15">
      <c r="C137" s="90" t="s">
        <v>65</v>
      </c>
      <c r="D137" s="90" t="s">
        <v>66</v>
      </c>
      <c r="E137" s="740">
        <f>(+Y99)/0.87</f>
        <v>-5257412.4699965892</v>
      </c>
      <c r="F137" s="741">
        <f t="shared" si="32"/>
        <v>0.12727910098077852</v>
      </c>
      <c r="G137" s="740">
        <f>+Z99</f>
        <v>-1250.3695909221153</v>
      </c>
      <c r="H137" s="742">
        <f t="shared" si="34"/>
        <v>-2.0082313339763755E-5</v>
      </c>
    </row>
    <row r="138" spans="3:8" ht="15">
      <c r="C138" s="90" t="s">
        <v>52</v>
      </c>
      <c r="D138" s="90" t="s">
        <v>53</v>
      </c>
      <c r="E138" s="740">
        <f>(+Y100)/0.87</f>
        <v>38649165.320372596</v>
      </c>
      <c r="F138" s="741">
        <f t="shared" si="32"/>
        <v>-0.93567530485917871</v>
      </c>
      <c r="G138" s="740">
        <f>+Z100</f>
        <v>55916187.627896972</v>
      </c>
      <c r="H138" s="742">
        <f t="shared" si="34"/>
        <v>0.89807558410015331</v>
      </c>
    </row>
    <row r="139" spans="3:8" ht="15">
      <c r="C139" s="90" t="s">
        <v>56</v>
      </c>
      <c r="D139" s="90" t="s">
        <v>53</v>
      </c>
      <c r="E139" s="740">
        <f>(+Y101)/0.87</f>
        <v>17094998.402632333</v>
      </c>
      <c r="F139" s="741">
        <f t="shared" si="32"/>
        <v>-0.41386062827904763</v>
      </c>
      <c r="G139" s="740">
        <f>+Z101</f>
        <v>9664454.8094046805</v>
      </c>
      <c r="H139" s="742">
        <f t="shared" si="34"/>
        <v>0.15522179293989324</v>
      </c>
    </row>
    <row r="140" spans="3:8" ht="15">
      <c r="C140" s="90" t="s">
        <v>64</v>
      </c>
      <c r="D140" s="90" t="s">
        <v>53</v>
      </c>
      <c r="E140" s="740">
        <f>(+Y102)/0.87</f>
        <v>7479254.0484648487</v>
      </c>
      <c r="F140" s="741">
        <f t="shared" si="32"/>
        <v>-0.18106867907514046</v>
      </c>
      <c r="G140" s="740">
        <f>+Z102</f>
        <v>0</v>
      </c>
      <c r="H140" s="742">
        <f t="shared" si="34"/>
        <v>0</v>
      </c>
    </row>
    <row r="141" spans="3:8" ht="15">
      <c r="C141" s="90" t="s">
        <v>80</v>
      </c>
      <c r="D141" s="90" t="s">
        <v>60</v>
      </c>
      <c r="E141" s="740">
        <f>(+Y104)/0.87</f>
        <v>0</v>
      </c>
      <c r="F141" s="741">
        <f t="shared" si="32"/>
        <v>0</v>
      </c>
      <c r="G141" s="740">
        <f>+Z104</f>
        <v>0</v>
      </c>
      <c r="H141" s="742">
        <f t="shared" si="34"/>
        <v>0</v>
      </c>
    </row>
    <row r="142" spans="3:8" ht="15">
      <c r="C142" s="90" t="s">
        <v>59</v>
      </c>
      <c r="D142" s="90" t="s">
        <v>60</v>
      </c>
      <c r="E142" s="740">
        <f>(+Y105)/0.87</f>
        <v>-13841292.710974552</v>
      </c>
      <c r="F142" s="741">
        <f t="shared" si="32"/>
        <v>0.33509018033462123</v>
      </c>
      <c r="G142" s="740">
        <f>+Z105</f>
        <v>-847171.06733262748</v>
      </c>
      <c r="H142" s="742">
        <f t="shared" si="34"/>
        <v>-1.3606500789905775E-2</v>
      </c>
    </row>
    <row r="143" spans="3:8" ht="15">
      <c r="C143" s="90" t="s">
        <v>84</v>
      </c>
      <c r="D143" s="90" t="s">
        <v>85</v>
      </c>
      <c r="E143" s="740">
        <f>(+Y107)/0.87</f>
        <v>-32120.521030565436</v>
      </c>
      <c r="F143" s="741">
        <f>+E143/$E$145</f>
        <v>7.7762037183420961E-4</v>
      </c>
      <c r="G143" s="740">
        <f>+Z107</f>
        <v>0</v>
      </c>
      <c r="H143" s="742">
        <f>+G143/$G$145</f>
        <v>0</v>
      </c>
    </row>
    <row r="144" spans="3:8" ht="15">
      <c r="C144" s="743" t="s">
        <v>379</v>
      </c>
      <c r="D144" s="90" t="s">
        <v>62</v>
      </c>
      <c r="E144" s="744">
        <f>+AB83</f>
        <v>-2775451.6620925441</v>
      </c>
      <c r="F144" s="741">
        <f>+E144/$E$145</f>
        <v>6.719217759358638E-2</v>
      </c>
      <c r="G144" s="745">
        <f>+Z83</f>
        <v>0</v>
      </c>
      <c r="H144" s="742">
        <f>+G144/$G$145</f>
        <v>0</v>
      </c>
    </row>
    <row r="145" spans="3:8" ht="15">
      <c r="C145" s="746" t="s">
        <v>380</v>
      </c>
      <c r="D145" s="746"/>
      <c r="E145" s="747">
        <f>SUM(E117:E144)</f>
        <v>-41306172.258323506</v>
      </c>
      <c r="F145" s="748">
        <f>+E145/$E$145</f>
        <v>1</v>
      </c>
      <c r="G145" s="749">
        <f>SUM(G117:G144)</f>
        <v>62262228.945822455</v>
      </c>
      <c r="H145" s="750">
        <f>+G145/$G$145</f>
        <v>1</v>
      </c>
    </row>
    <row r="147" spans="3:8">
      <c r="E147" s="751">
        <f>+E145-AB109</f>
        <v>0</v>
      </c>
      <c r="G147" s="751">
        <f>+G145-Z109</f>
        <v>0</v>
      </c>
    </row>
    <row r="185" spans="7:7">
      <c r="G185" s="751"/>
    </row>
  </sheetData>
  <mergeCells count="39">
    <mergeCell ref="C57:O57"/>
    <mergeCell ref="D6:I6"/>
    <mergeCell ref="J6:O6"/>
    <mergeCell ref="C53:O53"/>
    <mergeCell ref="C54:O54"/>
    <mergeCell ref="C55:O55"/>
    <mergeCell ref="C58:O58"/>
    <mergeCell ref="C59:O59"/>
    <mergeCell ref="G69:H69"/>
    <mergeCell ref="AB70:AB72"/>
    <mergeCell ref="B71:B72"/>
    <mergeCell ref="C71:C72"/>
    <mergeCell ref="D71:D72"/>
    <mergeCell ref="E71:E72"/>
    <mergeCell ref="F71:F72"/>
    <mergeCell ref="G71:H71"/>
    <mergeCell ref="AD71:AD72"/>
    <mergeCell ref="C115:C116"/>
    <mergeCell ref="D115:D116"/>
    <mergeCell ref="E115:E116"/>
    <mergeCell ref="F115:F116"/>
    <mergeCell ref="G115:G116"/>
    <mergeCell ref="O71:O72"/>
    <mergeCell ref="P71:P72"/>
    <mergeCell ref="Q71:Q72"/>
    <mergeCell ref="R71:R72"/>
    <mergeCell ref="S71:S72"/>
    <mergeCell ref="T71:T72"/>
    <mergeCell ref="I71:I72"/>
    <mergeCell ref="J71:J72"/>
    <mergeCell ref="K71:K72"/>
    <mergeCell ref="L71:L72"/>
    <mergeCell ref="H115:H116"/>
    <mergeCell ref="X71:X72"/>
    <mergeCell ref="Y71:Y72"/>
    <mergeCell ref="Z71:Z72"/>
    <mergeCell ref="AC71:AC72"/>
    <mergeCell ref="M71:M72"/>
    <mergeCell ref="N71:N72"/>
  </mergeCells>
  <pageMargins left="0.19685039370078741" right="0.19685039370078741" top="0.43307086614173229" bottom="0.39370078740157483" header="0.47244094488188981" footer="0"/>
  <pageSetup scale="25" fitToHeight="2" orientation="landscape" r:id="rId1"/>
  <headerFooter alignWithMargins="0"/>
  <rowBreaks count="1" manualBreakCount="1">
    <brk id="65" min="1" max="29" man="1"/>
  </rowBreaks>
</worksheet>
</file>

<file path=xl/worksheets/sheet6.xml><?xml version="1.0" encoding="utf-8"?>
<worksheet xmlns="http://schemas.openxmlformats.org/spreadsheetml/2006/main" xmlns:r="http://schemas.openxmlformats.org/officeDocument/2006/relationships">
  <sheetPr>
    <pageSetUpPr fitToPage="1"/>
  </sheetPr>
  <dimension ref="A1:M54"/>
  <sheetViews>
    <sheetView showGridLines="0" view="pageBreakPreview" zoomScale="90" zoomScaleNormal="100" zoomScaleSheetLayoutView="90" workbookViewId="0">
      <selection activeCell="A21" sqref="A21:A22"/>
    </sheetView>
  </sheetViews>
  <sheetFormatPr baseColWidth="10" defaultColWidth="11.42578125" defaultRowHeight="12.75"/>
  <cols>
    <col min="1" max="1" width="13" style="754" customWidth="1"/>
    <col min="2" max="2" width="38.7109375" style="754" customWidth="1"/>
    <col min="3" max="3" width="23.140625" style="754" customWidth="1"/>
    <col min="4" max="4" width="20.85546875" style="754" customWidth="1"/>
    <col min="5" max="5" width="19.42578125" style="754" customWidth="1"/>
    <col min="6" max="6" width="23.85546875" style="754" customWidth="1"/>
    <col min="7" max="7" width="20.7109375" style="754" customWidth="1"/>
    <col min="8" max="8" width="19.42578125" style="754" customWidth="1"/>
    <col min="9" max="9" width="25.140625" style="754" customWidth="1"/>
    <col min="10" max="10" width="22.5703125" style="754" customWidth="1"/>
    <col min="11" max="11" width="23.42578125" style="754" customWidth="1"/>
    <col min="12" max="12" width="17.85546875" style="754" bestFit="1" customWidth="1"/>
    <col min="13" max="16384" width="11.42578125" style="754"/>
  </cols>
  <sheetData>
    <row r="1" spans="1:13" ht="18.75">
      <c r="A1" s="752" t="s">
        <v>381</v>
      </c>
      <c r="B1" s="753"/>
      <c r="C1" s="753"/>
      <c r="D1" s="753"/>
      <c r="E1" s="753"/>
      <c r="F1" s="753"/>
      <c r="G1" s="753"/>
      <c r="H1" s="753"/>
      <c r="I1" s="753"/>
      <c r="J1" s="753"/>
      <c r="K1" s="753"/>
    </row>
    <row r="2" spans="1:13" ht="15.75">
      <c r="A2" s="752" t="s">
        <v>382</v>
      </c>
      <c r="B2" s="753"/>
      <c r="C2" s="753"/>
      <c r="D2" s="753"/>
      <c r="E2" s="753"/>
      <c r="F2" s="753"/>
      <c r="G2" s="753"/>
      <c r="H2" s="753"/>
      <c r="I2" s="753"/>
      <c r="J2" s="753"/>
      <c r="K2" s="753"/>
    </row>
    <row r="3" spans="1:13" s="757" customFormat="1" ht="15.75">
      <c r="A3" s="755">
        <v>41030</v>
      </c>
      <c r="B3" s="756"/>
      <c r="C3" s="756"/>
      <c r="D3" s="756"/>
      <c r="E3" s="756"/>
      <c r="F3" s="756"/>
      <c r="G3" s="756"/>
      <c r="H3" s="756"/>
      <c r="I3" s="756"/>
      <c r="J3" s="756"/>
      <c r="K3" s="756"/>
    </row>
    <row r="4" spans="1:13" ht="15.75">
      <c r="A4" s="752" t="s">
        <v>383</v>
      </c>
      <c r="B4" s="753"/>
      <c r="C4" s="753"/>
      <c r="D4" s="753"/>
      <c r="E4" s="753"/>
      <c r="F4" s="753"/>
      <c r="G4" s="753"/>
      <c r="H4" s="753"/>
      <c r="I4" s="753"/>
      <c r="J4" s="753"/>
      <c r="K4" s="753"/>
    </row>
    <row r="5" spans="1:13" ht="15.75">
      <c r="A5" s="752" t="s">
        <v>92</v>
      </c>
      <c r="B5" s="753"/>
      <c r="C5" s="753"/>
      <c r="D5" s="753"/>
      <c r="E5" s="753"/>
      <c r="F5" s="753"/>
      <c r="G5" s="753"/>
      <c r="H5" s="753"/>
      <c r="I5" s="753"/>
      <c r="J5" s="753"/>
      <c r="K5" s="753"/>
    </row>
    <row r="6" spans="1:13" ht="13.5" thickBot="1"/>
    <row r="7" spans="1:13" ht="22.5" customHeight="1" thickTop="1">
      <c r="A7" s="1512" t="s">
        <v>317</v>
      </c>
      <c r="B7" s="1514" t="s">
        <v>245</v>
      </c>
      <c r="C7" s="758" t="s">
        <v>384</v>
      </c>
      <c r="D7" s="759"/>
      <c r="E7" s="760"/>
      <c r="F7" s="761" t="s">
        <v>385</v>
      </c>
      <c r="G7" s="761"/>
      <c r="H7" s="761"/>
      <c r="I7" s="758" t="s">
        <v>386</v>
      </c>
      <c r="J7" s="759"/>
      <c r="K7" s="760"/>
    </row>
    <row r="8" spans="1:13" ht="62.25" customHeight="1">
      <c r="A8" s="1513"/>
      <c r="B8" s="1515"/>
      <c r="C8" s="762" t="s">
        <v>387</v>
      </c>
      <c r="D8" s="763" t="s">
        <v>388</v>
      </c>
      <c r="E8" s="764" t="s">
        <v>389</v>
      </c>
      <c r="F8" s="762" t="s">
        <v>387</v>
      </c>
      <c r="G8" s="763" t="s">
        <v>388</v>
      </c>
      <c r="H8" s="764" t="s">
        <v>389</v>
      </c>
      <c r="I8" s="762" t="s">
        <v>390</v>
      </c>
      <c r="J8" s="763" t="s">
        <v>391</v>
      </c>
      <c r="K8" s="764" t="s">
        <v>392</v>
      </c>
    </row>
    <row r="9" spans="1:13" ht="15.75" customHeight="1">
      <c r="A9" s="765" t="s">
        <v>343</v>
      </c>
      <c r="B9" s="766" t="s">
        <v>120</v>
      </c>
      <c r="C9" s="767"/>
      <c r="D9" s="768"/>
      <c r="E9" s="769">
        <f>+D9+C9</f>
        <v>0</v>
      </c>
      <c r="F9" s="767">
        <f t="shared" ref="F9:G19" si="0">+C9*(0.13/0.87)</f>
        <v>0</v>
      </c>
      <c r="G9" s="768">
        <f t="shared" si="0"/>
        <v>0</v>
      </c>
      <c r="H9" s="769">
        <f t="shared" ref="H9:H19" si="1">+G9+F9</f>
        <v>0</v>
      </c>
      <c r="I9" s="767">
        <f>+F9+C9</f>
        <v>0</v>
      </c>
      <c r="J9" s="768">
        <f t="shared" ref="J9:J19" si="2">+G9+D9</f>
        <v>0</v>
      </c>
      <c r="K9" s="769">
        <f>+J9+I9</f>
        <v>0</v>
      </c>
      <c r="L9" s="770"/>
      <c r="M9" s="771">
        <f>+E9+H9-K9</f>
        <v>0</v>
      </c>
    </row>
    <row r="10" spans="1:13" ht="15.75" customHeight="1">
      <c r="A10" s="765" t="s">
        <v>344</v>
      </c>
      <c r="B10" s="766" t="s">
        <v>124</v>
      </c>
      <c r="C10" s="772"/>
      <c r="D10" s="773"/>
      <c r="E10" s="774">
        <f t="shared" ref="E10:E45" si="3">+D10+C10</f>
        <v>0</v>
      </c>
      <c r="F10" s="772">
        <f t="shared" si="0"/>
        <v>0</v>
      </c>
      <c r="G10" s="773">
        <f t="shared" si="0"/>
        <v>0</v>
      </c>
      <c r="H10" s="774">
        <f t="shared" si="1"/>
        <v>0</v>
      </c>
      <c r="I10" s="772">
        <f t="shared" ref="I10:I19" si="4">+F10+C10</f>
        <v>0</v>
      </c>
      <c r="J10" s="773">
        <f t="shared" si="2"/>
        <v>0</v>
      </c>
      <c r="K10" s="774">
        <f t="shared" ref="K10:K19" si="5">+J10+I10</f>
        <v>0</v>
      </c>
      <c r="L10" s="775"/>
      <c r="M10" s="771">
        <f t="shared" ref="M10:M45" si="6">+E10+H10-K10</f>
        <v>0</v>
      </c>
    </row>
    <row r="11" spans="1:13" ht="15.75" customHeight="1">
      <c r="A11" s="765" t="s">
        <v>345</v>
      </c>
      <c r="B11" s="766" t="s">
        <v>125</v>
      </c>
      <c r="C11" s="772"/>
      <c r="D11" s="773"/>
      <c r="E11" s="774">
        <f t="shared" si="3"/>
        <v>0</v>
      </c>
      <c r="F11" s="772">
        <f t="shared" si="0"/>
        <v>0</v>
      </c>
      <c r="G11" s="773">
        <f t="shared" si="0"/>
        <v>0</v>
      </c>
      <c r="H11" s="774">
        <f t="shared" si="1"/>
        <v>0</v>
      </c>
      <c r="I11" s="772">
        <f t="shared" si="4"/>
        <v>0</v>
      </c>
      <c r="J11" s="773">
        <f t="shared" si="2"/>
        <v>0</v>
      </c>
      <c r="K11" s="774">
        <f t="shared" si="5"/>
        <v>0</v>
      </c>
      <c r="L11" s="775"/>
      <c r="M11" s="771">
        <f t="shared" si="6"/>
        <v>0</v>
      </c>
    </row>
    <row r="12" spans="1:13" ht="15.75" customHeight="1">
      <c r="A12" s="765" t="s">
        <v>346</v>
      </c>
      <c r="B12" s="766" t="s">
        <v>127</v>
      </c>
      <c r="C12" s="772"/>
      <c r="D12" s="773"/>
      <c r="E12" s="774">
        <f t="shared" si="3"/>
        <v>0</v>
      </c>
      <c r="F12" s="772">
        <f t="shared" si="0"/>
        <v>0</v>
      </c>
      <c r="G12" s="773">
        <f t="shared" si="0"/>
        <v>0</v>
      </c>
      <c r="H12" s="774">
        <f t="shared" si="1"/>
        <v>0</v>
      </c>
      <c r="I12" s="772">
        <f t="shared" si="4"/>
        <v>0</v>
      </c>
      <c r="J12" s="773">
        <f t="shared" si="2"/>
        <v>0</v>
      </c>
      <c r="K12" s="774">
        <f t="shared" si="5"/>
        <v>0</v>
      </c>
      <c r="L12" s="775"/>
      <c r="M12" s="771">
        <f t="shared" si="6"/>
        <v>0</v>
      </c>
    </row>
    <row r="13" spans="1:13" ht="15.75" customHeight="1">
      <c r="A13" s="765" t="s">
        <v>347</v>
      </c>
      <c r="B13" s="766" t="s">
        <v>128</v>
      </c>
      <c r="C13" s="772"/>
      <c r="D13" s="773"/>
      <c r="E13" s="774">
        <f t="shared" si="3"/>
        <v>0</v>
      </c>
      <c r="F13" s="772">
        <f t="shared" si="0"/>
        <v>0</v>
      </c>
      <c r="G13" s="773">
        <f t="shared" si="0"/>
        <v>0</v>
      </c>
      <c r="H13" s="774">
        <f t="shared" si="1"/>
        <v>0</v>
      </c>
      <c r="I13" s="772">
        <f t="shared" si="4"/>
        <v>0</v>
      </c>
      <c r="J13" s="773">
        <f t="shared" si="2"/>
        <v>0</v>
      </c>
      <c r="K13" s="774">
        <f t="shared" si="5"/>
        <v>0</v>
      </c>
      <c r="L13" s="775"/>
      <c r="M13" s="771">
        <f t="shared" si="6"/>
        <v>0</v>
      </c>
    </row>
    <row r="14" spans="1:13" ht="15.75" customHeight="1">
      <c r="A14" s="765" t="s">
        <v>348</v>
      </c>
      <c r="B14" s="766" t="s">
        <v>129</v>
      </c>
      <c r="C14" s="772"/>
      <c r="D14" s="773"/>
      <c r="E14" s="774">
        <f t="shared" si="3"/>
        <v>0</v>
      </c>
      <c r="F14" s="772">
        <f t="shared" si="0"/>
        <v>0</v>
      </c>
      <c r="G14" s="773">
        <f t="shared" si="0"/>
        <v>0</v>
      </c>
      <c r="H14" s="774">
        <f t="shared" si="1"/>
        <v>0</v>
      </c>
      <c r="I14" s="772">
        <f t="shared" si="4"/>
        <v>0</v>
      </c>
      <c r="J14" s="773">
        <f t="shared" si="2"/>
        <v>0</v>
      </c>
      <c r="K14" s="774">
        <f t="shared" si="5"/>
        <v>0</v>
      </c>
      <c r="L14" s="775"/>
      <c r="M14" s="771">
        <f t="shared" si="6"/>
        <v>0</v>
      </c>
    </row>
    <row r="15" spans="1:13" ht="15.75" customHeight="1">
      <c r="A15" s="765" t="s">
        <v>349</v>
      </c>
      <c r="B15" s="766" t="s">
        <v>130</v>
      </c>
      <c r="C15" s="772"/>
      <c r="D15" s="773"/>
      <c r="E15" s="774">
        <f t="shared" si="3"/>
        <v>0</v>
      </c>
      <c r="F15" s="772">
        <f t="shared" si="0"/>
        <v>0</v>
      </c>
      <c r="G15" s="773">
        <f t="shared" si="0"/>
        <v>0</v>
      </c>
      <c r="H15" s="774">
        <f t="shared" si="1"/>
        <v>0</v>
      </c>
      <c r="I15" s="772">
        <f t="shared" si="4"/>
        <v>0</v>
      </c>
      <c r="J15" s="773">
        <f t="shared" si="2"/>
        <v>0</v>
      </c>
      <c r="K15" s="774">
        <f t="shared" si="5"/>
        <v>0</v>
      </c>
      <c r="L15" s="775"/>
      <c r="M15" s="771">
        <f t="shared" si="6"/>
        <v>0</v>
      </c>
    </row>
    <row r="16" spans="1:13" ht="15.75" customHeight="1">
      <c r="A16" s="765" t="s">
        <v>350</v>
      </c>
      <c r="B16" s="766" t="s">
        <v>131</v>
      </c>
      <c r="C16" s="772"/>
      <c r="D16" s="773"/>
      <c r="E16" s="774">
        <f t="shared" si="3"/>
        <v>0</v>
      </c>
      <c r="F16" s="772">
        <f t="shared" si="0"/>
        <v>0</v>
      </c>
      <c r="G16" s="773">
        <f t="shared" si="0"/>
        <v>0</v>
      </c>
      <c r="H16" s="774">
        <f t="shared" si="1"/>
        <v>0</v>
      </c>
      <c r="I16" s="772">
        <f t="shared" si="4"/>
        <v>0</v>
      </c>
      <c r="J16" s="773">
        <f t="shared" si="2"/>
        <v>0</v>
      </c>
      <c r="K16" s="774">
        <f t="shared" si="5"/>
        <v>0</v>
      </c>
      <c r="L16" s="775"/>
      <c r="M16" s="771">
        <f t="shared" si="6"/>
        <v>0</v>
      </c>
    </row>
    <row r="17" spans="1:13" ht="15.75" customHeight="1">
      <c r="A17" s="765" t="s">
        <v>351</v>
      </c>
      <c r="B17" s="766" t="s">
        <v>393</v>
      </c>
      <c r="C17" s="772"/>
      <c r="D17" s="773"/>
      <c r="E17" s="774">
        <f t="shared" si="3"/>
        <v>0</v>
      </c>
      <c r="F17" s="772">
        <f t="shared" si="0"/>
        <v>0</v>
      </c>
      <c r="G17" s="773">
        <f t="shared" si="0"/>
        <v>0</v>
      </c>
      <c r="H17" s="774">
        <f t="shared" si="1"/>
        <v>0</v>
      </c>
      <c r="I17" s="772">
        <f t="shared" si="4"/>
        <v>0</v>
      </c>
      <c r="J17" s="773">
        <f t="shared" si="2"/>
        <v>0</v>
      </c>
      <c r="K17" s="774">
        <f t="shared" si="5"/>
        <v>0</v>
      </c>
      <c r="L17" s="775"/>
      <c r="M17" s="771">
        <f t="shared" si="6"/>
        <v>0</v>
      </c>
    </row>
    <row r="18" spans="1:13" ht="15.75" customHeight="1">
      <c r="A18" s="765" t="s">
        <v>353</v>
      </c>
      <c r="B18" s="766" t="s">
        <v>133</v>
      </c>
      <c r="C18" s="772"/>
      <c r="D18" s="773"/>
      <c r="E18" s="774">
        <f t="shared" si="3"/>
        <v>0</v>
      </c>
      <c r="F18" s="772">
        <f t="shared" si="0"/>
        <v>0</v>
      </c>
      <c r="G18" s="773">
        <f t="shared" si="0"/>
        <v>0</v>
      </c>
      <c r="H18" s="774">
        <f t="shared" si="1"/>
        <v>0</v>
      </c>
      <c r="I18" s="772">
        <f t="shared" si="4"/>
        <v>0</v>
      </c>
      <c r="J18" s="773">
        <f t="shared" si="2"/>
        <v>0</v>
      </c>
      <c r="K18" s="774">
        <f t="shared" si="5"/>
        <v>0</v>
      </c>
      <c r="L18" s="775"/>
      <c r="M18" s="771">
        <f t="shared" si="6"/>
        <v>0</v>
      </c>
    </row>
    <row r="19" spans="1:13" ht="15.75" customHeight="1">
      <c r="A19" s="765" t="s">
        <v>354</v>
      </c>
      <c r="B19" s="766" t="s">
        <v>134</v>
      </c>
      <c r="C19" s="772"/>
      <c r="D19" s="773"/>
      <c r="E19" s="776">
        <f t="shared" si="3"/>
        <v>0</v>
      </c>
      <c r="F19" s="772">
        <f t="shared" si="0"/>
        <v>0</v>
      </c>
      <c r="G19" s="773">
        <f t="shared" si="0"/>
        <v>0</v>
      </c>
      <c r="H19" s="774">
        <f t="shared" si="1"/>
        <v>0</v>
      </c>
      <c r="I19" s="772">
        <f t="shared" si="4"/>
        <v>0</v>
      </c>
      <c r="J19" s="777">
        <f t="shared" si="2"/>
        <v>0</v>
      </c>
      <c r="K19" s="774">
        <f t="shared" si="5"/>
        <v>0</v>
      </c>
      <c r="L19" s="775"/>
      <c r="M19" s="771"/>
    </row>
    <row r="20" spans="1:13" ht="15.75" customHeight="1">
      <c r="A20" s="778"/>
      <c r="B20" s="779" t="s">
        <v>394</v>
      </c>
      <c r="C20" s="780"/>
      <c r="D20" s="781"/>
      <c r="E20" s="780">
        <f t="shared" ref="E20:K20" si="7">SUM(E9:E19)</f>
        <v>0</v>
      </c>
      <c r="F20" s="780">
        <f t="shared" si="7"/>
        <v>0</v>
      </c>
      <c r="G20" s="781">
        <f t="shared" si="7"/>
        <v>0</v>
      </c>
      <c r="H20" s="782">
        <f t="shared" si="7"/>
        <v>0</v>
      </c>
      <c r="I20" s="780">
        <f>SUM(I9:I19)</f>
        <v>0</v>
      </c>
      <c r="J20" s="783">
        <f>SUM(J9:J19)</f>
        <v>0</v>
      </c>
      <c r="K20" s="782">
        <f t="shared" si="7"/>
        <v>0</v>
      </c>
      <c r="L20" s="775"/>
      <c r="M20" s="771">
        <f t="shared" si="6"/>
        <v>0</v>
      </c>
    </row>
    <row r="21" spans="1:13" ht="15.75" customHeight="1">
      <c r="A21" s="784" t="s">
        <v>356</v>
      </c>
      <c r="B21" s="785" t="s">
        <v>357</v>
      </c>
      <c r="C21" s="786"/>
      <c r="D21" s="787"/>
      <c r="E21" s="788">
        <f>+D21+C21</f>
        <v>0</v>
      </c>
      <c r="F21" s="786">
        <f>+C21*(0.13/0.87)</f>
        <v>0</v>
      </c>
      <c r="G21" s="787">
        <f>+D21*(0.13/0.87)</f>
        <v>0</v>
      </c>
      <c r="H21" s="789">
        <f>+G21+F21</f>
        <v>0</v>
      </c>
      <c r="I21" s="786">
        <f>+F21+C21</f>
        <v>0</v>
      </c>
      <c r="J21" s="787">
        <f>+G21+D21</f>
        <v>0</v>
      </c>
      <c r="K21" s="790">
        <f>+J21+I21</f>
        <v>0</v>
      </c>
      <c r="L21" s="775"/>
      <c r="M21" s="771">
        <f t="shared" si="6"/>
        <v>0</v>
      </c>
    </row>
    <row r="22" spans="1:13" ht="15.75" customHeight="1">
      <c r="A22" s="791" t="s">
        <v>395</v>
      </c>
      <c r="B22" s="792" t="s">
        <v>158</v>
      </c>
      <c r="C22" s="793"/>
      <c r="D22" s="794"/>
      <c r="E22" s="795">
        <f>+D22+C22</f>
        <v>0</v>
      </c>
      <c r="F22" s="793">
        <f>+C22*(0.13/0.87)</f>
        <v>0</v>
      </c>
      <c r="G22" s="794">
        <f>+D22*(0.13/0.87)</f>
        <v>0</v>
      </c>
      <c r="H22" s="796">
        <f>+G22+F22</f>
        <v>0</v>
      </c>
      <c r="I22" s="793">
        <f>+F22+C22</f>
        <v>0</v>
      </c>
      <c r="J22" s="794">
        <f>+G22+D22</f>
        <v>0</v>
      </c>
      <c r="K22" s="797">
        <f>+J22+I22</f>
        <v>0</v>
      </c>
      <c r="L22" s="775"/>
      <c r="M22" s="771">
        <f t="shared" si="6"/>
        <v>0</v>
      </c>
    </row>
    <row r="23" spans="1:13" ht="15.75" customHeight="1">
      <c r="A23" s="798"/>
      <c r="B23" s="799" t="s">
        <v>256</v>
      </c>
      <c r="C23" s="780">
        <f>SUM(C21:C22)</f>
        <v>0</v>
      </c>
      <c r="D23" s="781">
        <f t="shared" ref="D23:K23" si="8">SUM(D21:D22)</f>
        <v>0</v>
      </c>
      <c r="E23" s="782">
        <f t="shared" si="8"/>
        <v>0</v>
      </c>
      <c r="F23" s="780">
        <f t="shared" si="8"/>
        <v>0</v>
      </c>
      <c r="G23" s="781">
        <f t="shared" si="8"/>
        <v>0</v>
      </c>
      <c r="H23" s="782">
        <f t="shared" si="8"/>
        <v>0</v>
      </c>
      <c r="I23" s="780">
        <f t="shared" si="8"/>
        <v>0</v>
      </c>
      <c r="J23" s="781">
        <f t="shared" si="8"/>
        <v>0</v>
      </c>
      <c r="K23" s="782">
        <f t="shared" si="8"/>
        <v>0</v>
      </c>
      <c r="L23" s="775"/>
      <c r="M23" s="771">
        <f t="shared" si="6"/>
        <v>0</v>
      </c>
    </row>
    <row r="24" spans="1:13" ht="15.75" customHeight="1">
      <c r="A24" s="800" t="s">
        <v>359</v>
      </c>
      <c r="B24" s="801" t="s">
        <v>163</v>
      </c>
      <c r="C24" s="772"/>
      <c r="D24" s="773"/>
      <c r="E24" s="774">
        <f t="shared" si="3"/>
        <v>0</v>
      </c>
      <c r="F24" s="772">
        <f>+C24*(0.13/0.87)</f>
        <v>0</v>
      </c>
      <c r="G24" s="773">
        <f>+D24*(0.13/0.87)</f>
        <v>0</v>
      </c>
      <c r="H24" s="774">
        <f>+G24+F24</f>
        <v>0</v>
      </c>
      <c r="I24" s="772">
        <f>+F24+C24</f>
        <v>0</v>
      </c>
      <c r="J24" s="773">
        <f>+G24+D24</f>
        <v>0</v>
      </c>
      <c r="K24" s="774">
        <f>+J24+I24</f>
        <v>0</v>
      </c>
      <c r="L24" s="775"/>
      <c r="M24" s="771">
        <f t="shared" si="6"/>
        <v>0</v>
      </c>
    </row>
    <row r="25" spans="1:13" ht="15.75" customHeight="1">
      <c r="A25" s="802" t="s">
        <v>360</v>
      </c>
      <c r="B25" s="801" t="s">
        <v>166</v>
      </c>
      <c r="C25" s="772"/>
      <c r="D25" s="773"/>
      <c r="E25" s="774">
        <f t="shared" si="3"/>
        <v>0</v>
      </c>
      <c r="F25" s="772">
        <f>+C25*(0.13/0.87)</f>
        <v>0</v>
      </c>
      <c r="G25" s="773">
        <f>+D25*(0.13/0.87)</f>
        <v>0</v>
      </c>
      <c r="H25" s="774">
        <f>+G25+F25</f>
        <v>0</v>
      </c>
      <c r="I25" s="772">
        <f>+F25+C25</f>
        <v>0</v>
      </c>
      <c r="J25" s="773">
        <f>+G25+D25</f>
        <v>0</v>
      </c>
      <c r="K25" s="774">
        <f>+J25+I25</f>
        <v>0</v>
      </c>
      <c r="L25" s="775"/>
      <c r="M25" s="771">
        <f t="shared" si="6"/>
        <v>0</v>
      </c>
    </row>
    <row r="26" spans="1:13" ht="15.75" customHeight="1">
      <c r="A26" s="778"/>
      <c r="B26" s="799" t="s">
        <v>257</v>
      </c>
      <c r="C26" s="780">
        <f t="shared" ref="C26:K26" si="9">SUM(C24:C25)</f>
        <v>0</v>
      </c>
      <c r="D26" s="781">
        <f t="shared" si="9"/>
        <v>0</v>
      </c>
      <c r="E26" s="782">
        <f t="shared" si="9"/>
        <v>0</v>
      </c>
      <c r="F26" s="780">
        <f t="shared" si="9"/>
        <v>0</v>
      </c>
      <c r="G26" s="781">
        <f t="shared" si="9"/>
        <v>0</v>
      </c>
      <c r="H26" s="782">
        <f t="shared" si="9"/>
        <v>0</v>
      </c>
      <c r="I26" s="780">
        <f t="shared" si="9"/>
        <v>0</v>
      </c>
      <c r="J26" s="781">
        <f t="shared" si="9"/>
        <v>0</v>
      </c>
      <c r="K26" s="782">
        <f t="shared" si="9"/>
        <v>0</v>
      </c>
      <c r="L26" s="775"/>
      <c r="M26" s="771">
        <f t="shared" si="6"/>
        <v>0</v>
      </c>
    </row>
    <row r="27" spans="1:13" ht="15.75" customHeight="1">
      <c r="A27" s="800" t="s">
        <v>361</v>
      </c>
      <c r="B27" s="801" t="s">
        <v>258</v>
      </c>
      <c r="C27" s="772"/>
      <c r="D27" s="773"/>
      <c r="E27" s="774">
        <f t="shared" si="3"/>
        <v>0</v>
      </c>
      <c r="F27" s="772">
        <f t="shared" ref="F27:G31" si="10">+C27*(0.13/0.87)</f>
        <v>0</v>
      </c>
      <c r="G27" s="773">
        <f t="shared" si="10"/>
        <v>0</v>
      </c>
      <c r="H27" s="774">
        <f>+G27+F27</f>
        <v>0</v>
      </c>
      <c r="I27" s="772">
        <f t="shared" ref="I27:J31" si="11">+F27+C27</f>
        <v>0</v>
      </c>
      <c r="J27" s="773">
        <f t="shared" si="11"/>
        <v>0</v>
      </c>
      <c r="K27" s="774">
        <f>+J27+I27</f>
        <v>0</v>
      </c>
      <c r="L27" s="775"/>
      <c r="M27" s="771">
        <f t="shared" si="6"/>
        <v>0</v>
      </c>
    </row>
    <row r="28" spans="1:13" ht="15.75" customHeight="1">
      <c r="A28" s="802" t="s">
        <v>362</v>
      </c>
      <c r="B28" s="801" t="s">
        <v>396</v>
      </c>
      <c r="C28" s="772"/>
      <c r="D28" s="773"/>
      <c r="E28" s="774">
        <f t="shared" si="3"/>
        <v>0</v>
      </c>
      <c r="F28" s="772">
        <f t="shared" si="10"/>
        <v>0</v>
      </c>
      <c r="G28" s="773">
        <f t="shared" si="10"/>
        <v>0</v>
      </c>
      <c r="H28" s="774">
        <f>+G28+F28</f>
        <v>0</v>
      </c>
      <c r="I28" s="772">
        <f t="shared" si="11"/>
        <v>0</v>
      </c>
      <c r="J28" s="773">
        <f t="shared" si="11"/>
        <v>0</v>
      </c>
      <c r="K28" s="774">
        <f>+J28+I28</f>
        <v>0</v>
      </c>
      <c r="L28" s="775"/>
      <c r="M28" s="771">
        <f t="shared" si="6"/>
        <v>0</v>
      </c>
    </row>
    <row r="29" spans="1:13" ht="15.75" customHeight="1">
      <c r="A29" s="802" t="s">
        <v>364</v>
      </c>
      <c r="B29" s="801" t="s">
        <v>397</v>
      </c>
      <c r="C29" s="772"/>
      <c r="D29" s="773"/>
      <c r="E29" s="774">
        <f t="shared" si="3"/>
        <v>0</v>
      </c>
      <c r="F29" s="772">
        <f t="shared" si="10"/>
        <v>0</v>
      </c>
      <c r="G29" s="773">
        <f t="shared" si="10"/>
        <v>0</v>
      </c>
      <c r="H29" s="774">
        <f>+G29+F29</f>
        <v>0</v>
      </c>
      <c r="I29" s="772">
        <f t="shared" si="11"/>
        <v>0</v>
      </c>
      <c r="J29" s="773">
        <f t="shared" si="11"/>
        <v>0</v>
      </c>
      <c r="K29" s="774">
        <f>+J29+I29</f>
        <v>0</v>
      </c>
      <c r="L29" s="775"/>
      <c r="M29" s="771">
        <f t="shared" si="6"/>
        <v>0</v>
      </c>
    </row>
    <row r="30" spans="1:13" ht="15.75" customHeight="1">
      <c r="A30" s="802" t="s">
        <v>366</v>
      </c>
      <c r="B30" s="801" t="s">
        <v>180</v>
      </c>
      <c r="C30" s="772"/>
      <c r="D30" s="773"/>
      <c r="E30" s="774">
        <f t="shared" si="3"/>
        <v>0</v>
      </c>
      <c r="F30" s="772">
        <f t="shared" si="10"/>
        <v>0</v>
      </c>
      <c r="G30" s="773">
        <f t="shared" si="10"/>
        <v>0</v>
      </c>
      <c r="H30" s="774">
        <f>+G30+F30</f>
        <v>0</v>
      </c>
      <c r="I30" s="772">
        <f t="shared" si="11"/>
        <v>0</v>
      </c>
      <c r="J30" s="773">
        <f t="shared" si="11"/>
        <v>0</v>
      </c>
      <c r="K30" s="774">
        <f>+J30+I30</f>
        <v>0</v>
      </c>
      <c r="L30" s="775"/>
      <c r="M30" s="771">
        <f t="shared" si="6"/>
        <v>0</v>
      </c>
    </row>
    <row r="31" spans="1:13" ht="15.75" customHeight="1">
      <c r="A31" s="802" t="s">
        <v>367</v>
      </c>
      <c r="B31" s="801" t="s">
        <v>183</v>
      </c>
      <c r="C31" s="772"/>
      <c r="D31" s="773"/>
      <c r="E31" s="774">
        <f t="shared" si="3"/>
        <v>0</v>
      </c>
      <c r="F31" s="772">
        <f t="shared" si="10"/>
        <v>0</v>
      </c>
      <c r="G31" s="773">
        <f t="shared" si="10"/>
        <v>0</v>
      </c>
      <c r="H31" s="774">
        <f>+G31+F31</f>
        <v>0</v>
      </c>
      <c r="I31" s="772">
        <f t="shared" si="11"/>
        <v>0</v>
      </c>
      <c r="J31" s="773">
        <f t="shared" si="11"/>
        <v>0</v>
      </c>
      <c r="K31" s="774">
        <f>+J31+I31</f>
        <v>0</v>
      </c>
      <c r="L31" s="775"/>
      <c r="M31" s="771">
        <f t="shared" si="6"/>
        <v>0</v>
      </c>
    </row>
    <row r="32" spans="1:13" ht="15.75" customHeight="1">
      <c r="A32" s="778"/>
      <c r="B32" s="799" t="s">
        <v>261</v>
      </c>
      <c r="C32" s="780">
        <f t="shared" ref="C32:K32" si="12">SUM(C27:C31)</f>
        <v>0</v>
      </c>
      <c r="D32" s="781">
        <f t="shared" si="12"/>
        <v>0</v>
      </c>
      <c r="E32" s="782">
        <f t="shared" si="12"/>
        <v>0</v>
      </c>
      <c r="F32" s="780">
        <f t="shared" si="12"/>
        <v>0</v>
      </c>
      <c r="G32" s="781">
        <f t="shared" si="12"/>
        <v>0</v>
      </c>
      <c r="H32" s="782">
        <f t="shared" si="12"/>
        <v>0</v>
      </c>
      <c r="I32" s="780">
        <f t="shared" si="12"/>
        <v>0</v>
      </c>
      <c r="J32" s="781">
        <f t="shared" si="12"/>
        <v>0</v>
      </c>
      <c r="K32" s="782">
        <f t="shared" si="12"/>
        <v>0</v>
      </c>
      <c r="L32" s="775"/>
      <c r="M32" s="771">
        <f t="shared" si="6"/>
        <v>0</v>
      </c>
    </row>
    <row r="33" spans="1:13" ht="15.75" customHeight="1">
      <c r="A33" s="800" t="s">
        <v>369</v>
      </c>
      <c r="B33" s="801" t="s">
        <v>262</v>
      </c>
      <c r="C33" s="772"/>
      <c r="D33" s="773"/>
      <c r="E33" s="774">
        <f t="shared" si="3"/>
        <v>0</v>
      </c>
      <c r="F33" s="772">
        <f>+C33*(0.13/0.87)</f>
        <v>0</v>
      </c>
      <c r="G33" s="773">
        <f>+D33*(0.13/0.87)</f>
        <v>0</v>
      </c>
      <c r="H33" s="774">
        <f>+G33+F33</f>
        <v>0</v>
      </c>
      <c r="I33" s="772">
        <f>+F33+C33</f>
        <v>0</v>
      </c>
      <c r="J33" s="773">
        <f>+G33+D33</f>
        <v>0</v>
      </c>
      <c r="K33" s="774">
        <f>+J33+I33</f>
        <v>0</v>
      </c>
      <c r="L33" s="775"/>
      <c r="M33" s="771">
        <f>+E33+H33-K33</f>
        <v>0</v>
      </c>
    </row>
    <row r="34" spans="1:13" ht="15.75" customHeight="1">
      <c r="A34" s="798"/>
      <c r="B34" s="799" t="s">
        <v>263</v>
      </c>
      <c r="C34" s="780">
        <f t="shared" ref="C34:K34" si="13">SUM(C33)</f>
        <v>0</v>
      </c>
      <c r="D34" s="781">
        <f t="shared" si="13"/>
        <v>0</v>
      </c>
      <c r="E34" s="782">
        <f t="shared" si="13"/>
        <v>0</v>
      </c>
      <c r="F34" s="780">
        <f t="shared" si="13"/>
        <v>0</v>
      </c>
      <c r="G34" s="781">
        <f t="shared" si="13"/>
        <v>0</v>
      </c>
      <c r="H34" s="782">
        <f t="shared" si="13"/>
        <v>0</v>
      </c>
      <c r="I34" s="780">
        <f t="shared" si="13"/>
        <v>0</v>
      </c>
      <c r="J34" s="781">
        <f t="shared" si="13"/>
        <v>0</v>
      </c>
      <c r="K34" s="782">
        <f t="shared" si="13"/>
        <v>0</v>
      </c>
      <c r="L34" s="775"/>
      <c r="M34" s="771">
        <f t="shared" si="6"/>
        <v>0</v>
      </c>
    </row>
    <row r="35" spans="1:13" ht="15.75" customHeight="1">
      <c r="A35" s="803" t="s">
        <v>370</v>
      </c>
      <c r="B35" s="804" t="s">
        <v>264</v>
      </c>
      <c r="C35" s="805"/>
      <c r="D35" s="806"/>
      <c r="E35" s="807">
        <f t="shared" si="3"/>
        <v>0</v>
      </c>
      <c r="F35" s="805">
        <f t="shared" ref="F35:G38" si="14">+C35*(0.13/0.87)</f>
        <v>0</v>
      </c>
      <c r="G35" s="806">
        <f t="shared" si="14"/>
        <v>0</v>
      </c>
      <c r="H35" s="807">
        <f>+G35+F35</f>
        <v>0</v>
      </c>
      <c r="I35" s="805">
        <f t="shared" ref="I35:J38" si="15">+F35+C35</f>
        <v>0</v>
      </c>
      <c r="J35" s="806">
        <f t="shared" si="15"/>
        <v>0</v>
      </c>
      <c r="K35" s="807">
        <f>+J35+I35</f>
        <v>0</v>
      </c>
      <c r="L35" s="775"/>
      <c r="M35" s="771">
        <f t="shared" si="6"/>
        <v>0</v>
      </c>
    </row>
    <row r="36" spans="1:13" ht="15.75" customHeight="1">
      <c r="A36" s="800" t="s">
        <v>371</v>
      </c>
      <c r="B36" s="801" t="s">
        <v>198</v>
      </c>
      <c r="C36" s="772"/>
      <c r="D36" s="773"/>
      <c r="E36" s="774">
        <f t="shared" si="3"/>
        <v>0</v>
      </c>
      <c r="F36" s="772">
        <f t="shared" si="14"/>
        <v>0</v>
      </c>
      <c r="G36" s="773">
        <f t="shared" si="14"/>
        <v>0</v>
      </c>
      <c r="H36" s="774">
        <f>+G36+F36</f>
        <v>0</v>
      </c>
      <c r="I36" s="772">
        <f t="shared" si="15"/>
        <v>0</v>
      </c>
      <c r="J36" s="773">
        <f t="shared" si="15"/>
        <v>0</v>
      </c>
      <c r="K36" s="774">
        <f>+J36+I36</f>
        <v>0</v>
      </c>
      <c r="L36" s="775"/>
      <c r="M36" s="771">
        <f t="shared" si="6"/>
        <v>0</v>
      </c>
    </row>
    <row r="37" spans="1:13" ht="15.75" customHeight="1">
      <c r="A37" s="802" t="s">
        <v>372</v>
      </c>
      <c r="B37" s="801" t="s">
        <v>265</v>
      </c>
      <c r="C37" s="772"/>
      <c r="D37" s="773"/>
      <c r="E37" s="774">
        <f t="shared" si="3"/>
        <v>0</v>
      </c>
      <c r="F37" s="772">
        <f t="shared" si="14"/>
        <v>0</v>
      </c>
      <c r="G37" s="773">
        <f t="shared" si="14"/>
        <v>0</v>
      </c>
      <c r="H37" s="774">
        <f>+G37+F37</f>
        <v>0</v>
      </c>
      <c r="I37" s="772">
        <f t="shared" si="15"/>
        <v>0</v>
      </c>
      <c r="J37" s="773">
        <f t="shared" si="15"/>
        <v>0</v>
      </c>
      <c r="K37" s="774">
        <f>+J37+I37</f>
        <v>0</v>
      </c>
      <c r="L37" s="775"/>
      <c r="M37" s="771">
        <f t="shared" si="6"/>
        <v>0</v>
      </c>
    </row>
    <row r="38" spans="1:13" ht="15.75" customHeight="1">
      <c r="A38" s="802" t="s">
        <v>373</v>
      </c>
      <c r="B38" s="801" t="s">
        <v>236</v>
      </c>
      <c r="C38" s="772"/>
      <c r="D38" s="773"/>
      <c r="E38" s="774">
        <f t="shared" si="3"/>
        <v>0</v>
      </c>
      <c r="F38" s="772">
        <f t="shared" si="14"/>
        <v>0</v>
      </c>
      <c r="G38" s="773">
        <f t="shared" si="14"/>
        <v>0</v>
      </c>
      <c r="H38" s="774">
        <f>+G38+F38</f>
        <v>0</v>
      </c>
      <c r="I38" s="772">
        <f t="shared" si="15"/>
        <v>0</v>
      </c>
      <c r="J38" s="773">
        <f t="shared" si="15"/>
        <v>0</v>
      </c>
      <c r="K38" s="774">
        <f>+J38+I38</f>
        <v>0</v>
      </c>
      <c r="L38" s="775"/>
      <c r="M38" s="771">
        <f t="shared" si="6"/>
        <v>0</v>
      </c>
    </row>
    <row r="39" spans="1:13" ht="15.75" customHeight="1">
      <c r="A39" s="798"/>
      <c r="B39" s="799" t="s">
        <v>266</v>
      </c>
      <c r="C39" s="780">
        <f>SUM(C36:C38)</f>
        <v>0</v>
      </c>
      <c r="D39" s="781">
        <f t="shared" ref="D39:K39" si="16">SUM(D36:D38)</f>
        <v>0</v>
      </c>
      <c r="E39" s="782">
        <f t="shared" si="16"/>
        <v>0</v>
      </c>
      <c r="F39" s="780">
        <f t="shared" si="16"/>
        <v>0</v>
      </c>
      <c r="G39" s="781">
        <f t="shared" si="16"/>
        <v>0</v>
      </c>
      <c r="H39" s="782">
        <f t="shared" si="16"/>
        <v>0</v>
      </c>
      <c r="I39" s="780">
        <f>SUM(I36:I38)</f>
        <v>0</v>
      </c>
      <c r="J39" s="781">
        <f t="shared" si="16"/>
        <v>0</v>
      </c>
      <c r="K39" s="782">
        <f t="shared" si="16"/>
        <v>0</v>
      </c>
      <c r="L39" s="775"/>
      <c r="M39" s="771">
        <f t="shared" si="6"/>
        <v>0</v>
      </c>
    </row>
    <row r="40" spans="1:13" ht="15.75" customHeight="1">
      <c r="A40" s="800" t="s">
        <v>374</v>
      </c>
      <c r="B40" s="808" t="s">
        <v>207</v>
      </c>
      <c r="C40" s="772"/>
      <c r="D40" s="773"/>
      <c r="E40" s="774">
        <f t="shared" si="3"/>
        <v>0</v>
      </c>
      <c r="F40" s="772">
        <f>+C40*(0.13/0.87)</f>
        <v>0</v>
      </c>
      <c r="G40" s="773">
        <f>+D40*(0.13/0.87)</f>
        <v>0</v>
      </c>
      <c r="H40" s="774">
        <f>+G40+F40</f>
        <v>0</v>
      </c>
      <c r="I40" s="772">
        <f>+F40+C40</f>
        <v>0</v>
      </c>
      <c r="J40" s="773">
        <f>+G40+D40</f>
        <v>0</v>
      </c>
      <c r="K40" s="774">
        <f>+J40+I40</f>
        <v>0</v>
      </c>
      <c r="L40" s="775"/>
      <c r="M40" s="771">
        <f t="shared" si="6"/>
        <v>0</v>
      </c>
    </row>
    <row r="41" spans="1:13" ht="15.75" customHeight="1">
      <c r="A41" s="802" t="s">
        <v>375</v>
      </c>
      <c r="B41" s="808" t="s">
        <v>211</v>
      </c>
      <c r="C41" s="772"/>
      <c r="D41" s="773"/>
      <c r="E41" s="774">
        <f t="shared" si="3"/>
        <v>0</v>
      </c>
      <c r="F41" s="772">
        <f>+C41*(0.13/0.87)</f>
        <v>0</v>
      </c>
      <c r="G41" s="773">
        <f>+D41*(0.13/0.87)</f>
        <v>0</v>
      </c>
      <c r="H41" s="774">
        <f>+G41+F41</f>
        <v>0</v>
      </c>
      <c r="I41" s="772">
        <f>+F41+C41</f>
        <v>0</v>
      </c>
      <c r="J41" s="773">
        <f>+G41+D41</f>
        <v>0</v>
      </c>
      <c r="K41" s="774">
        <f>+J41+I41</f>
        <v>0</v>
      </c>
      <c r="L41" s="775"/>
      <c r="M41" s="771">
        <f t="shared" si="6"/>
        <v>0</v>
      </c>
    </row>
    <row r="42" spans="1:13" ht="15.75" customHeight="1">
      <c r="A42" s="778"/>
      <c r="B42" s="799" t="s">
        <v>398</v>
      </c>
      <c r="C42" s="780">
        <f t="shared" ref="C42:K42" si="17">SUM(C40:C41)</f>
        <v>0</v>
      </c>
      <c r="D42" s="781">
        <f t="shared" si="17"/>
        <v>0</v>
      </c>
      <c r="E42" s="782">
        <f t="shared" si="17"/>
        <v>0</v>
      </c>
      <c r="F42" s="780">
        <f t="shared" si="17"/>
        <v>0</v>
      </c>
      <c r="G42" s="781">
        <f t="shared" si="17"/>
        <v>0</v>
      </c>
      <c r="H42" s="782">
        <f t="shared" si="17"/>
        <v>0</v>
      </c>
      <c r="I42" s="780">
        <f>SUM(I40:I41)</f>
        <v>0</v>
      </c>
      <c r="J42" s="781">
        <f t="shared" si="17"/>
        <v>0</v>
      </c>
      <c r="K42" s="782">
        <f t="shared" si="17"/>
        <v>0</v>
      </c>
      <c r="L42" s="775"/>
      <c r="M42" s="771">
        <f t="shared" si="6"/>
        <v>0</v>
      </c>
    </row>
    <row r="43" spans="1:13" ht="15.75" customHeight="1">
      <c r="A43" s="784" t="s">
        <v>377</v>
      </c>
      <c r="B43" s="808" t="s">
        <v>216</v>
      </c>
      <c r="C43" s="772"/>
      <c r="D43" s="773"/>
      <c r="E43" s="774">
        <f t="shared" si="3"/>
        <v>0</v>
      </c>
      <c r="F43" s="772">
        <f>+C43*(0.13/0.87)</f>
        <v>0</v>
      </c>
      <c r="G43" s="773">
        <f>+D43*(0.13/0.87)</f>
        <v>0</v>
      </c>
      <c r="H43" s="774">
        <f>+G43+F43</f>
        <v>0</v>
      </c>
      <c r="I43" s="772">
        <f>+F43+C43</f>
        <v>0</v>
      </c>
      <c r="J43" s="773">
        <f>+G43+D43</f>
        <v>0</v>
      </c>
      <c r="K43" s="774">
        <f>+J43+I43</f>
        <v>0</v>
      </c>
      <c r="L43" s="775"/>
      <c r="M43" s="771">
        <f>+E43+H43-K43</f>
        <v>0</v>
      </c>
    </row>
    <row r="44" spans="1:13" ht="15.75" customHeight="1">
      <c r="A44" s="791"/>
      <c r="B44" s="809" t="s">
        <v>268</v>
      </c>
      <c r="C44" s="793">
        <f t="shared" ref="C44:K44" si="18">SUM(C43)</f>
        <v>0</v>
      </c>
      <c r="D44" s="794">
        <f t="shared" si="18"/>
        <v>0</v>
      </c>
      <c r="E44" s="796">
        <f t="shared" si="18"/>
        <v>0</v>
      </c>
      <c r="F44" s="793">
        <f t="shared" si="18"/>
        <v>0</v>
      </c>
      <c r="G44" s="794">
        <f t="shared" si="18"/>
        <v>0</v>
      </c>
      <c r="H44" s="796">
        <f t="shared" si="18"/>
        <v>0</v>
      </c>
      <c r="I44" s="793">
        <f>SUM(I43)</f>
        <v>0</v>
      </c>
      <c r="J44" s="794">
        <f t="shared" si="18"/>
        <v>0</v>
      </c>
      <c r="K44" s="796">
        <f t="shared" si="18"/>
        <v>0</v>
      </c>
      <c r="L44" s="775"/>
      <c r="M44" s="771">
        <f t="shared" si="6"/>
        <v>0</v>
      </c>
    </row>
    <row r="45" spans="1:13" ht="19.5" customHeight="1" thickBot="1">
      <c r="A45" s="810"/>
      <c r="B45" s="811" t="s">
        <v>269</v>
      </c>
      <c r="C45" s="812">
        <f>+C44+C42+C39+C35+C34+C32+C26+C23+C20</f>
        <v>0</v>
      </c>
      <c r="D45" s="813">
        <f>+D44+D42+D39+D35+D34+D32+D26+D23+D20</f>
        <v>0</v>
      </c>
      <c r="E45" s="814">
        <f t="shared" si="3"/>
        <v>0</v>
      </c>
      <c r="F45" s="812">
        <f t="shared" ref="F45:G45" si="19">+F44+F42+F39+F35+F34+F32+F26+F23+F20</f>
        <v>0</v>
      </c>
      <c r="G45" s="813">
        <f t="shared" si="19"/>
        <v>0</v>
      </c>
      <c r="H45" s="814">
        <f>+G45+F45</f>
        <v>0</v>
      </c>
      <c r="I45" s="812">
        <f>+I44+I42+I39+I35+I34+I32+I26+I23+I20</f>
        <v>0</v>
      </c>
      <c r="J45" s="813">
        <f t="shared" ref="J45" si="20">+J44+J42+J39+J35+J34+J32+J26+J23+J20</f>
        <v>0</v>
      </c>
      <c r="K45" s="814">
        <f>+J45+I45</f>
        <v>0</v>
      </c>
      <c r="L45" s="775"/>
      <c r="M45" s="771">
        <f t="shared" si="6"/>
        <v>0</v>
      </c>
    </row>
    <row r="46" spans="1:13" ht="13.5" thickTop="1">
      <c r="A46" s="815"/>
      <c r="B46" s="816"/>
      <c r="F46" s="817"/>
      <c r="G46" s="817"/>
      <c r="H46" s="817"/>
      <c r="L46" s="818"/>
    </row>
    <row r="47" spans="1:13" ht="16.5" customHeight="1">
      <c r="A47" s="819" t="s">
        <v>399</v>
      </c>
    </row>
    <row r="48" spans="1:13" ht="44.25" customHeight="1">
      <c r="A48" s="1516" t="s">
        <v>400</v>
      </c>
      <c r="B48" s="1516"/>
      <c r="C48" s="1516"/>
      <c r="D48" s="1516"/>
      <c r="E48" s="1516"/>
      <c r="F48" s="1516"/>
      <c r="G48" s="1516"/>
      <c r="H48" s="1516"/>
      <c r="I48" s="1516"/>
      <c r="J48" s="1516"/>
      <c r="K48" s="1516"/>
    </row>
    <row r="49" spans="1:11" ht="17.25" customHeight="1">
      <c r="A49" s="819" t="s">
        <v>401</v>
      </c>
    </row>
    <row r="53" spans="1:11">
      <c r="E53" s="817">
        <f>+E45-'ANEXO 1'!Y109</f>
        <v>35936369.864741445</v>
      </c>
      <c r="I53" s="820">
        <f>+I45-(('ANEXO 1'!J109-'ANEXO 1'!U109)/0.87)</f>
        <v>31631740.325452149</v>
      </c>
      <c r="J53" s="820">
        <f>+J45-(('ANEXO 1'!K109-'ANEXO 1'!V109)/0.87)</f>
        <v>9674431.9328713175</v>
      </c>
      <c r="K53" s="820">
        <f>+K45-'ANEXO 1'!AB109</f>
        <v>41306172.258323498</v>
      </c>
    </row>
    <row r="54" spans="1:11">
      <c r="I54" s="771">
        <f>+I45-'ANEXO 2 b (GNAF)'!AY61</f>
        <v>0</v>
      </c>
      <c r="J54" s="771">
        <f>+J45-'ANEXO 2 b (GNAF)'!AZ61</f>
        <v>0</v>
      </c>
      <c r="K54" s="771">
        <f>+K45-'ANEXO 2 b (GNAF)'!BA61</f>
        <v>0</v>
      </c>
    </row>
  </sheetData>
  <mergeCells count="3">
    <mergeCell ref="A7:A8"/>
    <mergeCell ref="B7:B8"/>
    <mergeCell ref="A48:K48"/>
  </mergeCells>
  <pageMargins left="0.25" right="0.25" top="1" bottom="1" header="0" footer="0"/>
  <pageSetup scale="40" orientation="portrait" r:id="rId1"/>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BL80"/>
  <sheetViews>
    <sheetView zoomScale="80" zoomScaleNormal="80" zoomScaleSheetLayoutView="90" workbookViewId="0">
      <selection activeCell="A21" sqref="A21:A22"/>
    </sheetView>
  </sheetViews>
  <sheetFormatPr baseColWidth="10" defaultColWidth="11.42578125" defaultRowHeight="12.75" outlineLevelCol="1"/>
  <cols>
    <col min="1" max="1" width="1.5703125" style="108" customWidth="1"/>
    <col min="2" max="2" width="16.7109375" style="108" customWidth="1"/>
    <col min="3" max="3" width="30.85546875" style="108" customWidth="1"/>
    <col min="4" max="4" width="15.42578125" style="108" customWidth="1"/>
    <col min="5" max="5" width="10.7109375" style="108" customWidth="1"/>
    <col min="6" max="6" width="16.5703125" style="336" bestFit="1" customWidth="1" collapsed="1"/>
    <col min="7" max="7" width="17.28515625" style="336" bestFit="1" customWidth="1"/>
    <col min="8" max="8" width="15.85546875" style="336" bestFit="1" customWidth="1"/>
    <col min="9" max="9" width="16.7109375" style="336" customWidth="1"/>
    <col min="10" max="17" width="15.42578125" style="336" customWidth="1"/>
    <col min="18" max="20" width="15.42578125" style="336" hidden="1" customWidth="1" outlineLevel="1"/>
    <col min="21" max="21" width="15.42578125" style="336" customWidth="1" collapsed="1"/>
    <col min="22" max="23" width="15.42578125" style="336" customWidth="1"/>
    <col min="24" max="29" width="15.42578125" style="336" hidden="1" customWidth="1" outlineLevel="1"/>
    <col min="30" max="30" width="15.42578125" style="336" customWidth="1" collapsed="1"/>
    <col min="31" max="32" width="15.42578125" style="336" customWidth="1"/>
    <col min="33" max="35" width="15.42578125" style="336" hidden="1" customWidth="1" outlineLevel="1"/>
    <col min="36" max="36" width="13.85546875" style="336" customWidth="1" collapsed="1"/>
    <col min="37" max="37" width="13.85546875" style="336" customWidth="1"/>
    <col min="38" max="38" width="14.42578125" style="336" customWidth="1"/>
    <col min="39" max="39" width="13.85546875" style="336" hidden="1" customWidth="1" outlineLevel="1" collapsed="1"/>
    <col min="40" max="41" width="13.7109375" style="336" hidden="1" customWidth="1" outlineLevel="1"/>
    <col min="42" max="42" width="13.140625" style="336" hidden="1" customWidth="1" outlineLevel="1" collapsed="1"/>
    <col min="43" max="44" width="13" style="336" hidden="1" customWidth="1" outlineLevel="1"/>
    <col min="45" max="45" width="12.5703125" style="336" hidden="1" customWidth="1" outlineLevel="1" collapsed="1"/>
    <col min="46" max="46" width="13.5703125" style="336" hidden="1" customWidth="1" outlineLevel="1"/>
    <col min="47" max="47" width="12.85546875" style="336" hidden="1" customWidth="1" outlineLevel="1"/>
    <col min="48" max="48" width="14.28515625" style="336" bestFit="1" customWidth="1" collapsed="1"/>
    <col min="49" max="49" width="13.42578125" style="336" customWidth="1"/>
    <col min="50" max="50" width="14.28515625" style="336" bestFit="1" customWidth="1"/>
    <col min="51" max="51" width="15.5703125" style="336" customWidth="1" collapsed="1"/>
    <col min="52" max="52" width="15.140625" style="336" customWidth="1"/>
    <col min="53" max="53" width="17.140625" style="336" customWidth="1"/>
    <col min="54" max="54" width="15.7109375" style="108" bestFit="1" customWidth="1"/>
    <col min="55" max="55" width="14.140625" style="825" bestFit="1" customWidth="1"/>
    <col min="56" max="56" width="15.140625" style="108" customWidth="1"/>
    <col min="57" max="58" width="11.42578125" style="108"/>
    <col min="59" max="59" width="11.85546875" style="108" bestFit="1" customWidth="1"/>
    <col min="60" max="16384" width="11.42578125" style="108"/>
  </cols>
  <sheetData>
    <row r="1" spans="1:59" ht="22.5" customHeight="1">
      <c r="A1" s="102"/>
      <c r="B1" s="821" t="s">
        <v>402</v>
      </c>
      <c r="C1" s="822"/>
      <c r="D1" s="823"/>
      <c r="E1" s="824"/>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row>
    <row r="2" spans="1:59" ht="24.75" customHeight="1">
      <c r="A2" s="102"/>
      <c r="B2" s="821" t="s">
        <v>403</v>
      </c>
      <c r="C2" s="826"/>
      <c r="D2" s="826"/>
      <c r="E2" s="82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row>
    <row r="3" spans="1:59" s="349" customFormat="1" ht="20.25" customHeight="1">
      <c r="A3" s="345"/>
      <c r="B3" s="827">
        <v>41030</v>
      </c>
      <c r="C3" s="347"/>
      <c r="D3" s="348"/>
      <c r="E3" s="348"/>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C3" s="828"/>
    </row>
    <row r="4" spans="1:59" ht="20.25" customHeight="1">
      <c r="A4" s="113"/>
      <c r="B4" s="829" t="s">
        <v>383</v>
      </c>
      <c r="C4" s="115"/>
      <c r="D4" s="116"/>
      <c r="E4" s="117"/>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row>
    <row r="5" spans="1:59" ht="13.5" thickBot="1">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row>
    <row r="6" spans="1:59" ht="42.75" customHeight="1">
      <c r="B6" s="1435" t="s">
        <v>48</v>
      </c>
      <c r="C6" s="1437" t="s">
        <v>93</v>
      </c>
      <c r="D6" s="1441" t="s">
        <v>95</v>
      </c>
      <c r="E6" s="1545"/>
      <c r="F6" s="1535" t="s">
        <v>404</v>
      </c>
      <c r="G6" s="1536"/>
      <c r="H6" s="1537"/>
      <c r="I6" s="1535" t="s">
        <v>405</v>
      </c>
      <c r="J6" s="1536"/>
      <c r="K6" s="1537"/>
      <c r="L6" s="1535" t="s">
        <v>406</v>
      </c>
      <c r="M6" s="1536"/>
      <c r="N6" s="1537"/>
      <c r="O6" s="1535" t="s">
        <v>407</v>
      </c>
      <c r="P6" s="1536"/>
      <c r="Q6" s="1537"/>
      <c r="R6" s="1535" t="s">
        <v>408</v>
      </c>
      <c r="S6" s="1536"/>
      <c r="T6" s="1537"/>
      <c r="U6" s="1535" t="s">
        <v>409</v>
      </c>
      <c r="V6" s="1536"/>
      <c r="W6" s="1537"/>
      <c r="X6" s="1535" t="s">
        <v>410</v>
      </c>
      <c r="Y6" s="1536"/>
      <c r="Z6" s="1537"/>
      <c r="AA6" s="1535" t="s">
        <v>411</v>
      </c>
      <c r="AB6" s="1536"/>
      <c r="AC6" s="1537"/>
      <c r="AD6" s="1535" t="s">
        <v>412</v>
      </c>
      <c r="AE6" s="1536"/>
      <c r="AF6" s="1537"/>
      <c r="AG6" s="1535" t="s">
        <v>413</v>
      </c>
      <c r="AH6" s="1536"/>
      <c r="AI6" s="1537"/>
      <c r="AJ6" s="1538" t="s">
        <v>414</v>
      </c>
      <c r="AK6" s="1539"/>
      <c r="AL6" s="1540"/>
      <c r="AM6" s="830"/>
      <c r="AN6" s="831"/>
      <c r="AO6" s="832"/>
      <c r="AP6" s="830"/>
      <c r="AQ6" s="831"/>
      <c r="AR6" s="832"/>
      <c r="AS6" s="830"/>
      <c r="AT6" s="831"/>
      <c r="AU6" s="832"/>
      <c r="AV6" s="1538" t="s">
        <v>415</v>
      </c>
      <c r="AW6" s="1539"/>
      <c r="AX6" s="1540"/>
      <c r="AY6" s="1538" t="s">
        <v>416</v>
      </c>
      <c r="AZ6" s="1539"/>
      <c r="BA6" s="1540"/>
    </row>
    <row r="7" spans="1:59" s="122" customFormat="1" ht="60" customHeight="1" thickBot="1">
      <c r="B7" s="1436"/>
      <c r="C7" s="1438"/>
      <c r="D7" s="123" t="s">
        <v>100</v>
      </c>
      <c r="E7" s="833" t="s">
        <v>101</v>
      </c>
      <c r="F7" s="834" t="s">
        <v>417</v>
      </c>
      <c r="G7" s="834" t="s">
        <v>418</v>
      </c>
      <c r="H7" s="835" t="s">
        <v>419</v>
      </c>
      <c r="I7" s="834" t="s">
        <v>417</v>
      </c>
      <c r="J7" s="834" t="s">
        <v>418</v>
      </c>
      <c r="K7" s="835" t="s">
        <v>419</v>
      </c>
      <c r="L7" s="834" t="s">
        <v>417</v>
      </c>
      <c r="M7" s="834" t="s">
        <v>418</v>
      </c>
      <c r="N7" s="835" t="s">
        <v>419</v>
      </c>
      <c r="O7" s="834" t="s">
        <v>417</v>
      </c>
      <c r="P7" s="834" t="s">
        <v>418</v>
      </c>
      <c r="Q7" s="835" t="s">
        <v>419</v>
      </c>
      <c r="R7" s="834" t="s">
        <v>417</v>
      </c>
      <c r="S7" s="834" t="s">
        <v>418</v>
      </c>
      <c r="T7" s="835" t="s">
        <v>419</v>
      </c>
      <c r="U7" s="834" t="s">
        <v>417</v>
      </c>
      <c r="V7" s="834" t="s">
        <v>418</v>
      </c>
      <c r="W7" s="835" t="s">
        <v>419</v>
      </c>
      <c r="X7" s="834" t="s">
        <v>417</v>
      </c>
      <c r="Y7" s="834" t="s">
        <v>418</v>
      </c>
      <c r="Z7" s="835" t="s">
        <v>419</v>
      </c>
      <c r="AA7" s="834" t="s">
        <v>417</v>
      </c>
      <c r="AB7" s="834" t="s">
        <v>418</v>
      </c>
      <c r="AC7" s="835" t="s">
        <v>419</v>
      </c>
      <c r="AD7" s="834" t="s">
        <v>417</v>
      </c>
      <c r="AE7" s="834" t="s">
        <v>418</v>
      </c>
      <c r="AF7" s="835" t="s">
        <v>419</v>
      </c>
      <c r="AG7" s="834" t="s">
        <v>417</v>
      </c>
      <c r="AH7" s="834" t="s">
        <v>418</v>
      </c>
      <c r="AI7" s="835" t="s">
        <v>419</v>
      </c>
      <c r="AJ7" s="834" t="s">
        <v>417</v>
      </c>
      <c r="AK7" s="834" t="s">
        <v>418</v>
      </c>
      <c r="AL7" s="835" t="s">
        <v>419</v>
      </c>
      <c r="AM7" s="834" t="s">
        <v>417</v>
      </c>
      <c r="AN7" s="834" t="s">
        <v>418</v>
      </c>
      <c r="AO7" s="835" t="s">
        <v>419</v>
      </c>
      <c r="AP7" s="834" t="s">
        <v>417</v>
      </c>
      <c r="AQ7" s="834" t="s">
        <v>418</v>
      </c>
      <c r="AR7" s="835" t="s">
        <v>419</v>
      </c>
      <c r="AS7" s="834" t="s">
        <v>417</v>
      </c>
      <c r="AT7" s="834" t="s">
        <v>418</v>
      </c>
      <c r="AU7" s="835" t="s">
        <v>419</v>
      </c>
      <c r="AV7" s="834" t="s">
        <v>417</v>
      </c>
      <c r="AW7" s="834" t="s">
        <v>418</v>
      </c>
      <c r="AX7" s="835" t="s">
        <v>419</v>
      </c>
      <c r="AY7" s="834" t="s">
        <v>417</v>
      </c>
      <c r="AZ7" s="834" t="s">
        <v>418</v>
      </c>
      <c r="BA7" s="835" t="s">
        <v>419</v>
      </c>
      <c r="BB7" s="108"/>
      <c r="BC7" s="825"/>
      <c r="BD7" s="108"/>
    </row>
    <row r="8" spans="1:59" s="122" customFormat="1" ht="15" customHeight="1">
      <c r="B8" s="1541" t="s">
        <v>119</v>
      </c>
      <c r="C8" s="836" t="s">
        <v>120</v>
      </c>
      <c r="D8" s="837" t="s">
        <v>420</v>
      </c>
      <c r="E8" s="838">
        <v>1</v>
      </c>
      <c r="F8" s="839"/>
      <c r="G8" s="839"/>
      <c r="H8" s="840">
        <f>+'CUADRO 2 (Retrib titular c_IVA)'!G8+'CUADRO 2 (Retrib titular c_IVA)'!G9</f>
        <v>0</v>
      </c>
      <c r="I8" s="839">
        <f>IF(K8=0,0,K8*([27]ANEXO3A!$X$74/[27]ANEXO3A!$X$78))</f>
        <v>0</v>
      </c>
      <c r="J8" s="839">
        <f>IF(K8=0,0,K8*([27]ANEXO3A!$X$75/[27]ANEXO3A!$X$78))</f>
        <v>0</v>
      </c>
      <c r="K8" s="840">
        <f>+'CUADRO 2 (Retrib titular c_IVA)'!H8+'CUADRO 2 (Retrib titular c_IVA)'!H9</f>
        <v>0</v>
      </c>
      <c r="L8" s="839">
        <f>IF(N8=0,0,N8*([27]ANEXO3A!$X$74/[27]ANEXO3A!$X$78))</f>
        <v>0</v>
      </c>
      <c r="M8" s="839">
        <f>IF(N8=0,0,N8*([27]ANEXO3A!$X$75/[27]ANEXO3A!$X$78))</f>
        <v>0</v>
      </c>
      <c r="N8" s="840">
        <f>+'CUADRO 2 (Retrib titular c_IVA)'!I8+'CUADRO 2 (Retrib titular c_IVA)'!I9</f>
        <v>0</v>
      </c>
      <c r="O8" s="839">
        <f>IF(Q8=0,0,Q8*([27]ANEXO3A!$X$74/[27]ANEXO3A!$X$78))</f>
        <v>0</v>
      </c>
      <c r="P8" s="839">
        <f>IF(Q8=0,0,Q8*([27]ANEXO3A!$X$75/[27]ANEXO3A!$X$78))</f>
        <v>0</v>
      </c>
      <c r="Q8" s="840">
        <f>+'CUADRO 2 (Retrib titular c_IVA)'!J8+'CUADRO 2 (Retrib titular c_IVA)'!J9</f>
        <v>0</v>
      </c>
      <c r="R8" s="841"/>
      <c r="S8" s="841"/>
      <c r="T8" s="842"/>
      <c r="U8" s="839">
        <f>IF(W8=0,0,W8*([27]ANEXO3A!$X$74/[27]ANEXO3A!$X$78))</f>
        <v>0</v>
      </c>
      <c r="V8" s="839">
        <f>IF(W8=0,0,W8*([27]ANEXO3A!$X$75/[27]ANEXO3A!$X$78))</f>
        <v>0</v>
      </c>
      <c r="W8" s="840">
        <f>+'CUADRO 2 (Retrib titular c_IVA)'!L8+'CUADRO 2 (Retrib titular c_IVA)'!L9</f>
        <v>0</v>
      </c>
      <c r="X8" s="839">
        <f>IF(Z8=0,0,Z8*([27]ANEXO3A!$X$74/[27]ANEXO3A!$X$78))</f>
        <v>0</v>
      </c>
      <c r="Y8" s="839">
        <f>IF(Z8=0,0,Z8*([27]ANEXO3A!$X$75/[27]ANEXO3A!$X$78))</f>
        <v>0</v>
      </c>
      <c r="Z8" s="840">
        <f>+'CUADRO 2 (Retrib titular c_IVA)'!M8+'CUADRO 2 (Retrib titular c_IVA)'!M9</f>
        <v>0</v>
      </c>
      <c r="AA8" s="839">
        <f>IF(AC8=0,0,AC8*([27]ANEXO3A!$X$74/[27]ANEXO3A!$X$78))</f>
        <v>0</v>
      </c>
      <c r="AB8" s="839">
        <f>IF(AC8=0,0,AC8*([27]ANEXO3A!$X$75/[27]ANEXO3A!$X$78))</f>
        <v>0</v>
      </c>
      <c r="AC8" s="840">
        <f>+'CUADRO 2 (Retrib titular c_IVA)'!N8+'CUADRO 2 (Retrib titular c_IVA)'!N9</f>
        <v>0</v>
      </c>
      <c r="AD8" s="839"/>
      <c r="AE8" s="839"/>
      <c r="AF8" s="840"/>
      <c r="AG8" s="839"/>
      <c r="AH8" s="839"/>
      <c r="AI8" s="840"/>
      <c r="AJ8" s="839">
        <f>IF(AL8=0,0,AL8*([27]ANEXO3A!$X$74/[27]ANEXO3A!$X$78))</f>
        <v>0</v>
      </c>
      <c r="AK8" s="839">
        <f>IF(AL8=0,0,AL8*([27]ANEXO3A!$X$75/[27]ANEXO3A!$X$78))</f>
        <v>0</v>
      </c>
      <c r="AL8" s="840">
        <f>+'CUADRO 2 (Retrib titular c_IVA)'!Q8+'CUADRO 2 (Retrib titular c_IVA)'!Q9</f>
        <v>0</v>
      </c>
      <c r="AM8" s="839">
        <f>IF(AO8=0,0,AO8*([27]ANEXO3A!$X$74/[27]ANEXO3A!$X$78))</f>
        <v>0</v>
      </c>
      <c r="AN8" s="839">
        <f>IF(AO8=0,0,AO8*([27]ANEXO3A!$X$75/[27]ANEXO3A!$X$78))</f>
        <v>0</v>
      </c>
      <c r="AO8" s="840">
        <f>+'CUADRO 2 (Retrib titular c_IVA)'!R8+'CUADRO 2 (Retrib titular c_IVA)'!R9</f>
        <v>0</v>
      </c>
      <c r="AP8" s="839">
        <f>IF(AR8=0,0,AR8*([27]ANEXO3A!$X$74/[27]ANEXO3A!$X$78))</f>
        <v>0</v>
      </c>
      <c r="AQ8" s="839">
        <f>IF(AR8=0,0,AR8*([27]ANEXO3A!$X$75/[27]ANEXO3A!$X$78))</f>
        <v>0</v>
      </c>
      <c r="AR8" s="840">
        <f>+'CUADRO 2 (Retrib titular c_IVA)'!S8+'CUADRO 2 (Retrib titular c_IVA)'!S9</f>
        <v>0</v>
      </c>
      <c r="AS8" s="839">
        <f>IF(AU8=0,0,AU8*([27]ANEXO3A!$X$74/[27]ANEXO3A!$X$78))</f>
        <v>0</v>
      </c>
      <c r="AT8" s="839">
        <f>IF(AU8=0,0,AU8*([27]ANEXO3A!$X$75/[27]ANEXO3A!$X$78))</f>
        <v>0</v>
      </c>
      <c r="AU8" s="840">
        <f>+'CUADRO 2 (Retrib titular c_IVA)'!T8+'CUADRO 2 (Retrib titular c_IVA)'!T9</f>
        <v>0</v>
      </c>
      <c r="AV8" s="839">
        <f>IF(AX8=0,0,AX8*([27]ANEXO3A!$X$74/[27]ANEXO3A!$X$78))</f>
        <v>0</v>
      </c>
      <c r="AW8" s="839">
        <f>IF(AX8=0,0,AX8*([27]ANEXO3A!$X$75/[27]ANEXO3A!$X$78))</f>
        <v>0</v>
      </c>
      <c r="AX8" s="840">
        <f>+'CUADRO 2 (Retrib titular c_IVA)'!V8+'CUADRO 2 (Retrib titular c_IVA)'!V9</f>
        <v>0</v>
      </c>
      <c r="AY8" s="839">
        <f>IF(BA8=0,0,BA8*([27]ANEXO3A!$X$74/[27]ANEXO3A!$X$78))</f>
        <v>0</v>
      </c>
      <c r="AZ8" s="839">
        <f>IF(BA8=0,0,BA8*([27]ANEXO3A!$X$75/[27]ANEXO3A!$X$78))</f>
        <v>0</v>
      </c>
      <c r="BA8" s="840">
        <f>+'CUADRO 2 (Retrib titular c_IVA)'!X8+'CUADRO 2 (Retrib titular c_IVA)'!X9</f>
        <v>0</v>
      </c>
      <c r="BB8" s="108"/>
      <c r="BC8" s="825">
        <f>+BA8-'CUADRO 2 (Retrib titular c_IVA)'!X8-'CUADRO 2 (Retrib titular c_IVA)'!X9</f>
        <v>0</v>
      </c>
      <c r="BD8" s="843">
        <f t="shared" ref="BD8:BD61" si="0">+BA8-AZ8-AY8</f>
        <v>0</v>
      </c>
      <c r="BE8" s="844">
        <f>BA8-AX8-AL8-AI8-AF8-AC8-Z8-W8-T8-Q8-N8-K8-H8</f>
        <v>0</v>
      </c>
      <c r="BF8" s="844">
        <f>BA8-SUM(AV8:AW8,AJ8:AK8,U8:V8,R8:S8,O8:P8,L8:M8,I8:J8,F8:G8,AD8:AE8,AG8:AH8)</f>
        <v>0</v>
      </c>
      <c r="BG8" s="844">
        <f>F8+I8+L8+O8+R8+U8+X8+AA8+AD8+AG8+AJ8+AV8-AY8</f>
        <v>0</v>
      </c>
    </row>
    <row r="9" spans="1:59" s="122" customFormat="1" ht="15" customHeight="1">
      <c r="B9" s="1529"/>
      <c r="C9" s="845" t="s">
        <v>124</v>
      </c>
      <c r="D9" s="837" t="s">
        <v>420</v>
      </c>
      <c r="E9" s="838">
        <v>1</v>
      </c>
      <c r="F9" s="846"/>
      <c r="G9" s="846"/>
      <c r="H9" s="847">
        <f>+'CUADRO 2 (Retrib titular c_IVA)'!G10</f>
        <v>0</v>
      </c>
      <c r="I9" s="846">
        <f>IF(K9=0,0,K9*([27]ANEXO3B!$X$66/[27]ANEXO3B!$X$70))</f>
        <v>0</v>
      </c>
      <c r="J9" s="846">
        <f>IF(K9=0,0,K9*([27]ANEXO3B!$X$67/[27]ANEXO3B!$X$70))</f>
        <v>0</v>
      </c>
      <c r="K9" s="847">
        <f>+'CUADRO 2 (Retrib titular c_IVA)'!H10</f>
        <v>0</v>
      </c>
      <c r="L9" s="846">
        <f>IF(N9=0,0,N9*([27]ANEXO3B!$X$66/[27]ANEXO3B!$X$70))</f>
        <v>0</v>
      </c>
      <c r="M9" s="846">
        <f>IF(N9=0,0,N9*([27]ANEXO3B!$X$67/[27]ANEXO3B!$X$70))</f>
        <v>0</v>
      </c>
      <c r="N9" s="847">
        <f>+'CUADRO 2 (Retrib titular c_IVA)'!I10</f>
        <v>0</v>
      </c>
      <c r="O9" s="846">
        <f>IF(Q9=0,0,Q9*([27]ANEXO3B!$X$66/[27]ANEXO3B!$X$70))</f>
        <v>0</v>
      </c>
      <c r="P9" s="846">
        <f>IF(Q9=0,0,Q9*([27]ANEXO3B!$X$67/[27]ANEXO3B!$X$70))</f>
        <v>0</v>
      </c>
      <c r="Q9" s="847">
        <f>+'CUADRO 2 (Retrib titular c_IVA)'!J10</f>
        <v>0</v>
      </c>
      <c r="R9" s="848"/>
      <c r="S9" s="848"/>
      <c r="T9" s="849"/>
      <c r="U9" s="846">
        <f>IF(W9=0,0,W9*([27]ANEXO3B!$X$66/[27]ANEXO3B!$X$70))</f>
        <v>0</v>
      </c>
      <c r="V9" s="846">
        <f>IF(W9=0,0,W9*([27]ANEXO3B!$X$67/[27]ANEXO3B!$X$70))</f>
        <v>0</v>
      </c>
      <c r="W9" s="847">
        <f>+'CUADRO 2 (Retrib titular c_IVA)'!L10</f>
        <v>0</v>
      </c>
      <c r="X9" s="846">
        <f>IF(Z9=0,0,Z9*([27]ANEXO3B!$X$66/[27]ANEXO3B!$X$70))</f>
        <v>0</v>
      </c>
      <c r="Y9" s="846">
        <f>IF(Z9=0,0,Z9*([27]ANEXO3B!$X$67/[27]ANEXO3B!$X$70))</f>
        <v>0</v>
      </c>
      <c r="Z9" s="847">
        <f>+'CUADRO 2 (Retrib titular c_IVA)'!M10</f>
        <v>0</v>
      </c>
      <c r="AA9" s="846">
        <f>IF(AC9=0,0,AC9*([27]ANEXO3B!$X$66/[27]ANEXO3B!$X$70))</f>
        <v>0</v>
      </c>
      <c r="AB9" s="846">
        <f>IF(AC9=0,0,AC9*([27]ANEXO3B!$X$67/[27]ANEXO3B!$X$70))</f>
        <v>0</v>
      </c>
      <c r="AC9" s="847">
        <f>+'CUADRO 2 (Retrib titular c_IVA)'!N10</f>
        <v>0</v>
      </c>
      <c r="AD9" s="846"/>
      <c r="AE9" s="846"/>
      <c r="AF9" s="847"/>
      <c r="AG9" s="846"/>
      <c r="AH9" s="846"/>
      <c r="AI9" s="847"/>
      <c r="AJ9" s="846">
        <f>IF(AL9=0,0,AL9*([27]ANEXO3B!$X$66/[27]ANEXO3B!$X$70))</f>
        <v>0</v>
      </c>
      <c r="AK9" s="846">
        <f>IF(AL9=0,0,AL9*([27]ANEXO3B!$X$67/[27]ANEXO3B!$X$70))</f>
        <v>0</v>
      </c>
      <c r="AL9" s="847">
        <f>+'CUADRO 2 (Retrib titular c_IVA)'!Q10</f>
        <v>0</v>
      </c>
      <c r="AM9" s="846">
        <f>IF(AO9=0,0,AO9*([27]ANEXO3B!$X$66/[27]ANEXO3B!$X$70))</f>
        <v>0</v>
      </c>
      <c r="AN9" s="846">
        <f>IF(AO9=0,0,AO9*([27]ANEXO3B!$X$67/[27]ANEXO3B!$X$70))</f>
        <v>0</v>
      </c>
      <c r="AO9" s="847">
        <f>+'CUADRO 2 (Retrib titular c_IVA)'!R10</f>
        <v>0</v>
      </c>
      <c r="AP9" s="846">
        <f>IF(AR9=0,0,AR9*([27]ANEXO3B!$X$66/[27]ANEXO3B!$X$70))</f>
        <v>0</v>
      </c>
      <c r="AQ9" s="846">
        <f>IF(AR9=0,0,AR9*([27]ANEXO3B!$X$67/[27]ANEXO3B!$X$70))</f>
        <v>0</v>
      </c>
      <c r="AR9" s="847">
        <f>+'CUADRO 2 (Retrib titular c_IVA)'!S10</f>
        <v>0</v>
      </c>
      <c r="AS9" s="846">
        <f>IF(AU9=0,0,AU9*([27]ANEXO3B!$X$66/[27]ANEXO3B!$X$70))</f>
        <v>0</v>
      </c>
      <c r="AT9" s="846">
        <f>IF(AU9=0,0,AU9*([27]ANEXO3B!$X$67/[27]ANEXO3B!$X$70))</f>
        <v>0</v>
      </c>
      <c r="AU9" s="847">
        <f>+'CUADRO 2 (Retrib titular c_IVA)'!T10</f>
        <v>0</v>
      </c>
      <c r="AV9" s="846">
        <f>IF(AX9=0,0,AX9*([27]ANEXO3B!$X$66/[27]ANEXO3B!$X$70))</f>
        <v>0</v>
      </c>
      <c r="AW9" s="846">
        <f>IF(AX9=0,0,AX9*([27]ANEXO3B!$X$67/[27]ANEXO3B!$X$70))</f>
        <v>0</v>
      </c>
      <c r="AX9" s="847">
        <f>+'CUADRO 2 (Retrib titular c_IVA)'!V10</f>
        <v>0</v>
      </c>
      <c r="AY9" s="846">
        <f>IF(BA9=0,0,BA9*([27]ANEXO3B!$X$66/[27]ANEXO3B!$X$70))</f>
        <v>0</v>
      </c>
      <c r="AZ9" s="846">
        <f>IF(BA9=0,0,BA9*([27]ANEXO3B!$X$67/[27]ANEXO3B!$X$70))</f>
        <v>0</v>
      </c>
      <c r="BA9" s="847">
        <f>+'CUADRO 2 (Retrib titular c_IVA)'!X10</f>
        <v>0</v>
      </c>
      <c r="BB9" s="108"/>
      <c r="BC9" s="825">
        <f>+BA9-'CUADRO 2 (Retrib titular c_IVA)'!X10</f>
        <v>0</v>
      </c>
      <c r="BD9" s="843">
        <f t="shared" si="0"/>
        <v>0</v>
      </c>
      <c r="BE9" s="844">
        <f t="shared" ref="BE9:BE61" si="1">BA9-AX9-AL9-AI9-AF9-AC9-Z9-W9-T9-Q9-N9-K9-H9</f>
        <v>0</v>
      </c>
      <c r="BF9" s="844">
        <f t="shared" ref="BF9:BF61" si="2">BA9-SUM(AV9:AW9,AJ9:AK9,U9:V9,R9:S9,O9:P9,L9:M9,I9:J9,F9:G9,AD9:AE9,AG9:AH9)</f>
        <v>0</v>
      </c>
      <c r="BG9" s="844">
        <f t="shared" ref="BG9:BG61" si="3">F9+I9+L9+O9+R9+U9+X9+AA9+AD9+AG9+AJ9+AV9-AY9</f>
        <v>0</v>
      </c>
    </row>
    <row r="10" spans="1:59" s="122" customFormat="1" ht="15" customHeight="1">
      <c r="B10" s="1529"/>
      <c r="C10" s="845" t="s">
        <v>125</v>
      </c>
      <c r="D10" s="837" t="s">
        <v>420</v>
      </c>
      <c r="E10" s="838">
        <v>1</v>
      </c>
      <c r="F10" s="846"/>
      <c r="G10" s="846"/>
      <c r="H10" s="847">
        <f>+'CUADRO 2 (Retrib titular c_IVA)'!G11</f>
        <v>0</v>
      </c>
      <c r="I10" s="846">
        <f>IF(K10=0,0,K10*('[27]ANEXO 3C'!$X$66/'[27]ANEXO 3C'!$X$70))</f>
        <v>0</v>
      </c>
      <c r="J10" s="846">
        <f>IF(K10=0,0,K10*('[27]ANEXO 3C'!$X$67/'[27]ANEXO 3C'!$X$70))</f>
        <v>0</v>
      </c>
      <c r="K10" s="847">
        <f>+'CUADRO 2 (Retrib titular c_IVA)'!H11</f>
        <v>0</v>
      </c>
      <c r="L10" s="846">
        <f>IF(N10=0,0,N10*('[27]ANEXO 3C'!$X$66/'[27]ANEXO 3C'!$X$70))</f>
        <v>0</v>
      </c>
      <c r="M10" s="846">
        <f>IF(N10=0,0,N10*('[27]ANEXO 3C'!$X$67/'[27]ANEXO 3C'!$X$70))</f>
        <v>0</v>
      </c>
      <c r="N10" s="847">
        <f>+'CUADRO 2 (Retrib titular c_IVA)'!I11</f>
        <v>0</v>
      </c>
      <c r="O10" s="846">
        <f>IF(Q10=0,0,Q10*('[27]ANEXO 3C'!$X$66/'[27]ANEXO 3C'!$X$70))</f>
        <v>0</v>
      </c>
      <c r="P10" s="846">
        <f>IF(Q10=0,0,Q10*('[27]ANEXO 3C'!$X$67/'[27]ANEXO 3C'!$X$70))</f>
        <v>0</v>
      </c>
      <c r="Q10" s="847">
        <f>+'CUADRO 2 (Retrib titular c_IVA)'!J11</f>
        <v>0</v>
      </c>
      <c r="R10" s="848"/>
      <c r="S10" s="848"/>
      <c r="T10" s="849"/>
      <c r="U10" s="846">
        <f>IF(W10=0,0,W10*('[27]ANEXO 3C'!$X$66/'[27]ANEXO 3C'!$X$70))</f>
        <v>0</v>
      </c>
      <c r="V10" s="846">
        <f>IF(W10=0,0,W10*('[27]ANEXO 3C'!$X$67/'[27]ANEXO 3C'!$X$70))</f>
        <v>0</v>
      </c>
      <c r="W10" s="847">
        <f>+'CUADRO 2 (Retrib titular c_IVA)'!L11</f>
        <v>0</v>
      </c>
      <c r="X10" s="846">
        <f>IF(Z10=0,0,Z10*('[27]ANEXO 3C'!$X$66/'[27]ANEXO 3C'!$X$70))</f>
        <v>0</v>
      </c>
      <c r="Y10" s="846">
        <f>IF(Z10=0,0,Z10*('[27]ANEXO 3C'!$X$67/'[27]ANEXO 3C'!$X$70))</f>
        <v>0</v>
      </c>
      <c r="Z10" s="847">
        <f>+'CUADRO 2 (Retrib titular c_IVA)'!M11</f>
        <v>0</v>
      </c>
      <c r="AA10" s="846">
        <f>IF(AC10=0,0,AC10*('[27]ANEXO 3C'!$X$66/'[27]ANEXO 3C'!$X$70))</f>
        <v>0</v>
      </c>
      <c r="AB10" s="846">
        <f>IF(AC10=0,0,AC10*('[27]ANEXO 3C'!$X$67/'[27]ANEXO 3C'!$X$70))</f>
        <v>0</v>
      </c>
      <c r="AC10" s="847">
        <f>+'CUADRO 2 (Retrib titular c_IVA)'!N11</f>
        <v>0</v>
      </c>
      <c r="AD10" s="846"/>
      <c r="AE10" s="846"/>
      <c r="AF10" s="847"/>
      <c r="AG10" s="846"/>
      <c r="AH10" s="846"/>
      <c r="AI10" s="847"/>
      <c r="AJ10" s="846">
        <f>IF(AL10=0,0,AL10*('[27]ANEXO 3C'!$X$66/'[27]ANEXO 3C'!$X$70))</f>
        <v>0</v>
      </c>
      <c r="AK10" s="846">
        <f>IF(AL10=0,0,AL10*('[27]ANEXO 3C'!$X$67/'[27]ANEXO 3C'!$X$70))</f>
        <v>0</v>
      </c>
      <c r="AL10" s="847">
        <f>+'CUADRO 2 (Retrib titular c_IVA)'!Q11</f>
        <v>0</v>
      </c>
      <c r="AM10" s="846">
        <f>IF(AO10=0,0,AO10*('[27]ANEXO 3C'!$X$66/'[27]ANEXO 3C'!$X$70))</f>
        <v>0</v>
      </c>
      <c r="AN10" s="846">
        <f>IF(AO10=0,0,AO10*('[27]ANEXO 3C'!$X$67/'[27]ANEXO 3C'!$X$70))</f>
        <v>0</v>
      </c>
      <c r="AO10" s="847">
        <f>+'CUADRO 2 (Retrib titular c_IVA)'!R11</f>
        <v>0</v>
      </c>
      <c r="AP10" s="846">
        <f>IF(AR10=0,0,AR10*('[27]ANEXO 3C'!$X$66/'[27]ANEXO 3C'!$X$70))</f>
        <v>0</v>
      </c>
      <c r="AQ10" s="846">
        <f>IF(AR10=0,0,AR10*('[27]ANEXO 3C'!$X$67/'[27]ANEXO 3C'!$X$70))</f>
        <v>0</v>
      </c>
      <c r="AR10" s="847">
        <f>+'CUADRO 2 (Retrib titular c_IVA)'!S11</f>
        <v>0</v>
      </c>
      <c r="AS10" s="846">
        <f>IF(AU10=0,0,AU10*('[27]ANEXO 3C'!$X$66/'[27]ANEXO 3C'!$X$70))</f>
        <v>0</v>
      </c>
      <c r="AT10" s="846">
        <f>IF(AU10=0,0,AU10*('[27]ANEXO 3C'!$X$67/'[27]ANEXO 3C'!$X$70))</f>
        <v>0</v>
      </c>
      <c r="AU10" s="847">
        <f>+'CUADRO 2 (Retrib titular c_IVA)'!T11</f>
        <v>0</v>
      </c>
      <c r="AV10" s="846">
        <f>IF(AX10=0,0,AX10*('[27]ANEXO 3C'!$X$66/'[27]ANEXO 3C'!$X$70))</f>
        <v>0</v>
      </c>
      <c r="AW10" s="846">
        <f>IF(AX10=0,0,AX10*('[27]ANEXO 3C'!$X$67/'[27]ANEXO 3C'!$X$70))</f>
        <v>0</v>
      </c>
      <c r="AX10" s="847">
        <f>+'CUADRO 2 (Retrib titular c_IVA)'!V11</f>
        <v>0</v>
      </c>
      <c r="AY10" s="846">
        <f>IF(BA10=0,0,BA10*('[27]ANEXO 3C'!$X$66/'[27]ANEXO 3C'!$X$70))</f>
        <v>0</v>
      </c>
      <c r="AZ10" s="846">
        <f>IF(BA10=0,0,BA10*('[27]ANEXO 3C'!$X$67/'[27]ANEXO 3C'!$X$70))</f>
        <v>0</v>
      </c>
      <c r="BA10" s="847">
        <f>+'CUADRO 2 (Retrib titular c_IVA)'!X11</f>
        <v>0</v>
      </c>
      <c r="BB10" s="108"/>
      <c r="BC10" s="825">
        <f>+BA10-'CUADRO 2 (Retrib titular c_IVA)'!X11</f>
        <v>0</v>
      </c>
      <c r="BD10" s="843">
        <f t="shared" si="0"/>
        <v>0</v>
      </c>
      <c r="BE10" s="844">
        <f t="shared" si="1"/>
        <v>0</v>
      </c>
      <c r="BF10" s="844">
        <f t="shared" si="2"/>
        <v>0</v>
      </c>
      <c r="BG10" s="844">
        <f t="shared" si="3"/>
        <v>0</v>
      </c>
    </row>
    <row r="11" spans="1:59" ht="15" customHeight="1">
      <c r="B11" s="1529"/>
      <c r="C11" s="845" t="s">
        <v>126</v>
      </c>
      <c r="D11" s="837" t="s">
        <v>420</v>
      </c>
      <c r="E11" s="838">
        <v>1</v>
      </c>
      <c r="F11" s="846"/>
      <c r="G11" s="846"/>
      <c r="H11" s="847">
        <f>+'CUADRO 2 (Retrib titular c_IVA)'!G12</f>
        <v>0</v>
      </c>
      <c r="I11" s="846">
        <f>IF(K11=0,0,K11*('[27]ANEXO 3D'!$X$66/'[27]ANEXO 3D'!$X$70))</f>
        <v>0</v>
      </c>
      <c r="J11" s="846">
        <f>IF(K11=0,0,K11*('[27]ANEXO 3D'!$X$67/'[27]ANEXO 3D'!$X$70))</f>
        <v>0</v>
      </c>
      <c r="K11" s="847">
        <f>+'CUADRO 2 (Retrib titular c_IVA)'!H12</f>
        <v>0</v>
      </c>
      <c r="L11" s="846">
        <f>IF(N11=0,0,N11*('[27]ANEXO 3D'!$X$66/'[27]ANEXO 3D'!$X$70))</f>
        <v>0</v>
      </c>
      <c r="M11" s="846">
        <f>IF(N11=0,0,N11*('[27]ANEXO 3D'!$X$67/'[27]ANEXO 3D'!$X$70))</f>
        <v>0</v>
      </c>
      <c r="N11" s="847">
        <f>+'CUADRO 2 (Retrib titular c_IVA)'!I12</f>
        <v>0</v>
      </c>
      <c r="O11" s="846">
        <f>IF(Q11=0,0,Q11*('[27]ANEXO 3D'!$X$66/'[27]ANEXO 3D'!$X$70))</f>
        <v>0</v>
      </c>
      <c r="P11" s="846">
        <f>IF(Q11=0,0,Q11*('[27]ANEXO 3D'!$X$67/'[27]ANEXO 3D'!$X$70))</f>
        <v>0</v>
      </c>
      <c r="Q11" s="847">
        <f>+'CUADRO 2 (Retrib titular c_IVA)'!J12</f>
        <v>0</v>
      </c>
      <c r="R11" s="848"/>
      <c r="S11" s="848"/>
      <c r="T11" s="849"/>
      <c r="U11" s="846">
        <f>IF(W11=0,0,W11*('[27]ANEXO 3D'!$X$66/'[27]ANEXO 3D'!$X$70))</f>
        <v>0</v>
      </c>
      <c r="V11" s="846">
        <f>IF(W11=0,0,W11*('[27]ANEXO 3D'!$X$67/'[27]ANEXO 3D'!$X$70))</f>
        <v>0</v>
      </c>
      <c r="W11" s="847">
        <f>+'CUADRO 2 (Retrib titular c_IVA)'!L12</f>
        <v>0</v>
      </c>
      <c r="X11" s="846">
        <f>IF(Z11=0,0,Z11*('[27]ANEXO 3D'!$X$66/'[27]ANEXO 3D'!$X$70))</f>
        <v>0</v>
      </c>
      <c r="Y11" s="846">
        <f>IF(Z11=0,0,Z11*('[27]ANEXO 3D'!$X$67/'[27]ANEXO 3D'!$X$70))</f>
        <v>0</v>
      </c>
      <c r="Z11" s="847">
        <f>+'CUADRO 2 (Retrib titular c_IVA)'!M12</f>
        <v>0</v>
      </c>
      <c r="AA11" s="846">
        <f>IF(AC11=0,0,AC11*('[27]ANEXO 3D'!$X$66/'[27]ANEXO 3D'!$X$70))</f>
        <v>0</v>
      </c>
      <c r="AB11" s="846">
        <f>IF(AC11=0,0,AC11*('[27]ANEXO 3D'!$X$67/'[27]ANEXO 3D'!$X$70))</f>
        <v>0</v>
      </c>
      <c r="AC11" s="847">
        <f>+'CUADRO 2 (Retrib titular c_IVA)'!N12</f>
        <v>0</v>
      </c>
      <c r="AD11" s="846"/>
      <c r="AE11" s="846"/>
      <c r="AF11" s="847"/>
      <c r="AG11" s="846"/>
      <c r="AH11" s="846"/>
      <c r="AI11" s="847"/>
      <c r="AJ11" s="846">
        <f>IF(AL11=0,0,AL11*('[27]ANEXO 3D'!$X$66/'[27]ANEXO 3D'!$X$70))</f>
        <v>0</v>
      </c>
      <c r="AK11" s="846">
        <f>IF(AL11=0,0,AL11*('[27]ANEXO 3D'!$X$67/'[27]ANEXO 3D'!$X$70))</f>
        <v>0</v>
      </c>
      <c r="AL11" s="847">
        <f>+'CUADRO 2 (Retrib titular c_IVA)'!Q12</f>
        <v>0</v>
      </c>
      <c r="AM11" s="846">
        <f>IF(AO11=0,0,AO11*('[27]ANEXO 3D'!$X$66/'[27]ANEXO 3D'!$X$70))</f>
        <v>0</v>
      </c>
      <c r="AN11" s="846">
        <f>IF(AO11=0,0,AO11*('[27]ANEXO 3D'!$X$67/'[27]ANEXO 3D'!$X$70))</f>
        <v>0</v>
      </c>
      <c r="AO11" s="847">
        <f>+'CUADRO 2 (Retrib titular c_IVA)'!R12</f>
        <v>0</v>
      </c>
      <c r="AP11" s="846">
        <f>IF(AR11=0,0,AR11*('[27]ANEXO 3D'!$X$66/'[27]ANEXO 3D'!$X$70))</f>
        <v>0</v>
      </c>
      <c r="AQ11" s="846">
        <f>IF(AR11=0,0,AR11*('[27]ANEXO 3D'!$X$67/'[27]ANEXO 3D'!$X$70))</f>
        <v>0</v>
      </c>
      <c r="AR11" s="847">
        <f>+'CUADRO 2 (Retrib titular c_IVA)'!S12</f>
        <v>0</v>
      </c>
      <c r="AS11" s="846">
        <f>IF(AU11=0,0,AU11*('[27]ANEXO 3D'!$X$66/'[27]ANEXO 3D'!$X$70))</f>
        <v>0</v>
      </c>
      <c r="AT11" s="846">
        <f>IF(AU11=0,0,AU11*('[27]ANEXO 3D'!$X$67/'[27]ANEXO 3D'!$X$70))</f>
        <v>0</v>
      </c>
      <c r="AU11" s="847">
        <f>+'CUADRO 2 (Retrib titular c_IVA)'!T12</f>
        <v>0</v>
      </c>
      <c r="AV11" s="846">
        <f>IF(AX11=0,0,AX11*('[27]ANEXO 3D'!$X$66/'[27]ANEXO 3D'!$X$70))</f>
        <v>0</v>
      </c>
      <c r="AW11" s="846">
        <f>IF(AX11=0,0,AX11*('[27]ANEXO 3D'!$X$67/'[27]ANEXO 3D'!$X$70))</f>
        <v>0</v>
      </c>
      <c r="AX11" s="847">
        <f>+'CUADRO 2 (Retrib titular c_IVA)'!V12</f>
        <v>0</v>
      </c>
      <c r="AY11" s="846">
        <f>IF(BA11=0,0,BA11*('[27]ANEXO 3D'!$X$66/'[27]ANEXO 3D'!$X$70))</f>
        <v>0</v>
      </c>
      <c r="AZ11" s="846">
        <f>IF(BA11=0,0,BA11*('[27]ANEXO 3D'!$X$67/'[27]ANEXO 3D'!$X$70))</f>
        <v>0</v>
      </c>
      <c r="BA11" s="847">
        <f>+'CUADRO 2 (Retrib titular c_IVA)'!X12</f>
        <v>0</v>
      </c>
      <c r="BC11" s="825">
        <f>+BA11-'CUADRO 2 (Retrib titular c_IVA)'!X12</f>
        <v>0</v>
      </c>
      <c r="BD11" s="843">
        <f t="shared" si="0"/>
        <v>0</v>
      </c>
      <c r="BE11" s="844">
        <f t="shared" si="1"/>
        <v>0</v>
      </c>
      <c r="BF11" s="844">
        <f t="shared" si="2"/>
        <v>0</v>
      </c>
      <c r="BG11" s="844">
        <f t="shared" si="3"/>
        <v>0</v>
      </c>
    </row>
    <row r="12" spans="1:59" ht="15" customHeight="1">
      <c r="B12" s="1529"/>
      <c r="C12" s="845" t="s">
        <v>128</v>
      </c>
      <c r="D12" s="845" t="s">
        <v>420</v>
      </c>
      <c r="E12" s="850">
        <v>1</v>
      </c>
      <c r="F12" s="846"/>
      <c r="G12" s="846"/>
      <c r="H12" s="847">
        <f>+'CUADRO 2 (Retrib titular c_IVA)'!G13</f>
        <v>0</v>
      </c>
      <c r="I12" s="846">
        <f>IF(K12=0,0,K12*('[27]ANEXO 3E'!$X$66/'[27]ANEXO 3E'!$X$70))</f>
        <v>0</v>
      </c>
      <c r="J12" s="846">
        <f>IF(K12=0,0,K12*('[27]ANEXO 3E'!$X$67/'[27]ANEXO 3E'!$X$70))</f>
        <v>0</v>
      </c>
      <c r="K12" s="847">
        <f>+'CUADRO 2 (Retrib titular c_IVA)'!H13</f>
        <v>0</v>
      </c>
      <c r="L12" s="846">
        <f>IF(N12=0,0,N12*('[27]ANEXO 3E'!$X$66/'[27]ANEXO 3E'!$X$70))</f>
        <v>0</v>
      </c>
      <c r="M12" s="846">
        <f>IF(N12=0,0,N12*('[27]ANEXO 3E'!$X$67/'[27]ANEXO 3E'!$X$70))</f>
        <v>0</v>
      </c>
      <c r="N12" s="847">
        <f>+'CUADRO 2 (Retrib titular c_IVA)'!I13</f>
        <v>0</v>
      </c>
      <c r="O12" s="846">
        <f>IF(Q12=0,0,Q12*('[27]ANEXO 3E'!$X$66/'[27]ANEXO 3E'!$X$70))</f>
        <v>0</v>
      </c>
      <c r="P12" s="846">
        <f>IF(Q12=0,0,Q12*('[27]ANEXO 3E'!$X$67/'[27]ANEXO 3E'!$X$70))</f>
        <v>0</v>
      </c>
      <c r="Q12" s="847">
        <f>+'CUADRO 2 (Retrib titular c_IVA)'!J13</f>
        <v>0</v>
      </c>
      <c r="R12" s="848"/>
      <c r="S12" s="848"/>
      <c r="T12" s="849"/>
      <c r="U12" s="846">
        <f>IF(W12=0,0,W12*('[27]ANEXO 3E'!$X$66/'[27]ANEXO 3E'!$X$70))</f>
        <v>0</v>
      </c>
      <c r="V12" s="846">
        <f>IF(W12=0,0,W12*('[27]ANEXO 3E'!$X$67/'[27]ANEXO 3E'!$X$70))</f>
        <v>0</v>
      </c>
      <c r="W12" s="847">
        <f>+'CUADRO 2 (Retrib titular c_IVA)'!L13</f>
        <v>0</v>
      </c>
      <c r="X12" s="846">
        <f>IF(Z12=0,0,Z12*('[27]ANEXO 3E'!$X$66/'[27]ANEXO 3E'!$X$70))</f>
        <v>0</v>
      </c>
      <c r="Y12" s="846">
        <f>IF(Z12=0,0,Z12*('[27]ANEXO 3E'!$X$67/'[27]ANEXO 3E'!$X$70))</f>
        <v>0</v>
      </c>
      <c r="Z12" s="847">
        <f>+'CUADRO 2 (Retrib titular c_IVA)'!M13</f>
        <v>0</v>
      </c>
      <c r="AA12" s="846">
        <f>IF(AC12=0,0,AC12*('[27]ANEXO 3E'!$X$66/'[27]ANEXO 3E'!$X$70))</f>
        <v>0</v>
      </c>
      <c r="AB12" s="846">
        <f>IF(AC12=0,0,AC12*('[27]ANEXO 3E'!$X$67/'[27]ANEXO 3E'!$X$70))</f>
        <v>0</v>
      </c>
      <c r="AC12" s="847">
        <f>+'CUADRO 2 (Retrib titular c_IVA)'!N13</f>
        <v>0</v>
      </c>
      <c r="AD12" s="846"/>
      <c r="AE12" s="846"/>
      <c r="AF12" s="847"/>
      <c r="AG12" s="846"/>
      <c r="AH12" s="846"/>
      <c r="AI12" s="847"/>
      <c r="AJ12" s="846">
        <f>IF(AL12=0,0,AL12*('[27]ANEXO 3E'!$X$66/'[27]ANEXO 3E'!$X$70))</f>
        <v>0</v>
      </c>
      <c r="AK12" s="846">
        <f>IF(AL12=0,0,AL12*('[27]ANEXO 3E'!$X$67/'[27]ANEXO 3E'!$X$70))</f>
        <v>0</v>
      </c>
      <c r="AL12" s="847">
        <f>+'CUADRO 2 (Retrib titular c_IVA)'!Q13</f>
        <v>0</v>
      </c>
      <c r="AM12" s="846">
        <f>IF(AO12=0,0,AO12*('[27]ANEXO 3E'!$X$66/'[27]ANEXO 3E'!$X$70))</f>
        <v>0</v>
      </c>
      <c r="AN12" s="846">
        <f>IF(AO12=0,0,AO12*('[27]ANEXO 3E'!$X$67/'[27]ANEXO 3E'!$X$70))</f>
        <v>0</v>
      </c>
      <c r="AO12" s="847">
        <f>+'CUADRO 2 (Retrib titular c_IVA)'!R13</f>
        <v>0</v>
      </c>
      <c r="AP12" s="846">
        <f>IF(AR12=0,0,AR12*('[27]ANEXO 3E'!$X$66/'[27]ANEXO 3E'!$X$70))</f>
        <v>0</v>
      </c>
      <c r="AQ12" s="846">
        <f>IF(AR12=0,0,AR12*('[27]ANEXO 3E'!$X$67/'[27]ANEXO 3E'!$X$70))</f>
        <v>0</v>
      </c>
      <c r="AR12" s="847">
        <f>+'CUADRO 2 (Retrib titular c_IVA)'!S13</f>
        <v>0</v>
      </c>
      <c r="AS12" s="846">
        <f>IF(AU12=0,0,AU12*('[27]ANEXO 3E'!$X$66/'[27]ANEXO 3E'!$X$70))</f>
        <v>0</v>
      </c>
      <c r="AT12" s="846">
        <f>IF(AU12=0,0,AU12*('[27]ANEXO 3E'!$X$67/'[27]ANEXO 3E'!$X$70))</f>
        <v>0</v>
      </c>
      <c r="AU12" s="847">
        <f>+'CUADRO 2 (Retrib titular c_IVA)'!T13</f>
        <v>0</v>
      </c>
      <c r="AV12" s="846">
        <f>IF(AX12=0,0,AX12*('[27]ANEXO 3E'!$X$66/'[27]ANEXO 3E'!$X$70))</f>
        <v>0</v>
      </c>
      <c r="AW12" s="846">
        <f>IF(AX12=0,0,AX12*('[27]ANEXO 3E'!$X$67/'[27]ANEXO 3E'!$X$70))</f>
        <v>0</v>
      </c>
      <c r="AX12" s="847">
        <f>+'CUADRO 2 (Retrib titular c_IVA)'!V13</f>
        <v>0</v>
      </c>
      <c r="AY12" s="846">
        <f>IF(BA12=0,0,BA12*('[27]ANEXO 3E'!$X$66/'[27]ANEXO 3E'!$X$70))</f>
        <v>0</v>
      </c>
      <c r="AZ12" s="846">
        <f>IF(BA12=0,0,BA12*('[27]ANEXO 3E'!$X$67/'[27]ANEXO 3E'!$X$70))</f>
        <v>0</v>
      </c>
      <c r="BA12" s="847">
        <f>+'CUADRO 2 (Retrib titular c_IVA)'!X13</f>
        <v>0</v>
      </c>
      <c r="BC12" s="825">
        <f>+BA12-'CUADRO 2 (Retrib titular c_IVA)'!X13</f>
        <v>0</v>
      </c>
      <c r="BD12" s="843">
        <f t="shared" si="0"/>
        <v>0</v>
      </c>
      <c r="BE12" s="844">
        <f t="shared" si="1"/>
        <v>0</v>
      </c>
      <c r="BF12" s="844">
        <f t="shared" si="2"/>
        <v>0</v>
      </c>
      <c r="BG12" s="844">
        <f t="shared" si="3"/>
        <v>0</v>
      </c>
    </row>
    <row r="13" spans="1:59" ht="15" customHeight="1">
      <c r="B13" s="1529"/>
      <c r="C13" s="845" t="s">
        <v>129</v>
      </c>
      <c r="D13" s="845" t="s">
        <v>420</v>
      </c>
      <c r="E13" s="850">
        <v>1</v>
      </c>
      <c r="F13" s="846"/>
      <c r="G13" s="846"/>
      <c r="H13" s="847">
        <f>+'CUADRO 2 (Retrib titular c_IVA)'!G14</f>
        <v>0</v>
      </c>
      <c r="I13" s="846">
        <f>IF(K13=0,0,K13*('[27]ANEXO 3F'!$Y$66/'[27]ANEXO 3F'!$Y$70))</f>
        <v>0</v>
      </c>
      <c r="J13" s="846">
        <f>IF(K13=0,0,K13*('[27]ANEXO 3F'!$Y$67/'[27]ANEXO 3F'!$Y$70))</f>
        <v>0</v>
      </c>
      <c r="K13" s="847">
        <f>+'CUADRO 2 (Retrib titular c_IVA)'!H14</f>
        <v>0</v>
      </c>
      <c r="L13" s="846">
        <f>IF(N13=0,0,N13*('[27]ANEXO 3F'!$Y$66/'[27]ANEXO 3F'!$Y$70))</f>
        <v>0</v>
      </c>
      <c r="M13" s="846">
        <f>IF(N13=0,0,N13*('[27]ANEXO 3F'!$Y$67/'[27]ANEXO 3F'!$Y$70))</f>
        <v>0</v>
      </c>
      <c r="N13" s="847">
        <f>+'CUADRO 2 (Retrib titular c_IVA)'!I14</f>
        <v>0</v>
      </c>
      <c r="O13" s="846">
        <f>IF(Q13=0,0,Q13*('[27]ANEXO 3F'!$Y$66/'[27]ANEXO 3F'!$Y$70))</f>
        <v>0</v>
      </c>
      <c r="P13" s="846">
        <f>IF(Q13=0,0,Q13*('[27]ANEXO 3F'!$Y$67/'[27]ANEXO 3F'!$Y$70))</f>
        <v>0</v>
      </c>
      <c r="Q13" s="847">
        <f>+'CUADRO 2 (Retrib titular c_IVA)'!J14</f>
        <v>0</v>
      </c>
      <c r="R13" s="848">
        <f>IF(T13=0,0,T13*('[27]ANEXO 3F'!$Y$66/'[27]ANEXO 3F'!$Y$70))</f>
        <v>0</v>
      </c>
      <c r="S13" s="848">
        <f>IF(T13=0,0,T13*('[27]ANEXO 3F'!$Y$67/'[27]ANEXO 3F'!$Y$70))</f>
        <v>0</v>
      </c>
      <c r="T13" s="849">
        <f>+'CUADRO 2 (Retrib titular c_IVA)'!K14</f>
        <v>0</v>
      </c>
      <c r="U13" s="846">
        <f>IF(W13=0,0,W13*('[27]ANEXO 3F'!$Y$66/'[27]ANEXO 3F'!$Y$70))</f>
        <v>0</v>
      </c>
      <c r="V13" s="846">
        <f>IF(W13=0,0,W13*('[27]ANEXO 3F'!$Y$67/'[27]ANEXO 3F'!$Y$70))</f>
        <v>0</v>
      </c>
      <c r="W13" s="847">
        <f>+'CUADRO 2 (Retrib titular c_IVA)'!L14</f>
        <v>0</v>
      </c>
      <c r="X13" s="846">
        <f>IF(Z13=0,0,Z13*('[27]ANEXO 3F'!$Y$66/'[27]ANEXO 3F'!$Y$70))</f>
        <v>0</v>
      </c>
      <c r="Y13" s="846">
        <f>IF(Z13=0,0,Z13*('[27]ANEXO 3F'!$Y$67/'[27]ANEXO 3F'!$Y$70))</f>
        <v>0</v>
      </c>
      <c r="Z13" s="847">
        <f>+'CUADRO 2 (Retrib titular c_IVA)'!M14</f>
        <v>0</v>
      </c>
      <c r="AA13" s="846">
        <f>IF(AC13=0,0,AC13*('[27]ANEXO 3F'!$Y$66/'[27]ANEXO 3F'!$Y$70))</f>
        <v>0</v>
      </c>
      <c r="AB13" s="846">
        <f>IF(AC13=0,0,AC13*('[27]ANEXO 3F'!$Y$67/'[27]ANEXO 3F'!$Y$70))</f>
        <v>0</v>
      </c>
      <c r="AC13" s="847">
        <f>+'CUADRO 2 (Retrib titular c_IVA)'!N14</f>
        <v>0</v>
      </c>
      <c r="AD13" s="846"/>
      <c r="AE13" s="846"/>
      <c r="AF13" s="847"/>
      <c r="AG13" s="846"/>
      <c r="AH13" s="846"/>
      <c r="AI13" s="847"/>
      <c r="AJ13" s="846">
        <f>IF(AL13=0,0,AL13*('[27]ANEXO 3F'!$Y$66/'[27]ANEXO 3F'!$Y$70))</f>
        <v>0</v>
      </c>
      <c r="AK13" s="846">
        <f>IF(AL13=0,0,AL13*('[27]ANEXO 3F'!$Y$67/'[27]ANEXO 3F'!$Y$70))</f>
        <v>0</v>
      </c>
      <c r="AL13" s="847">
        <f>+'CUADRO 2 (Retrib titular c_IVA)'!Q14</f>
        <v>0</v>
      </c>
      <c r="AM13" s="846">
        <f>IF(AO13=0,0,AO13*('[27]ANEXO 3F'!$Y$66/'[27]ANEXO 3F'!$Y$70))</f>
        <v>0</v>
      </c>
      <c r="AN13" s="846">
        <f>IF(AO13=0,0,AO13*('[27]ANEXO 3F'!$Y$67/'[27]ANEXO 3F'!$Y$70))</f>
        <v>0</v>
      </c>
      <c r="AO13" s="847">
        <f>+'CUADRO 2 (Retrib titular c_IVA)'!R14</f>
        <v>0</v>
      </c>
      <c r="AP13" s="846">
        <f>IF(AR13=0,0,AR13*('[27]ANEXO 3F'!$Y$66/'[27]ANEXO 3F'!$Y$70))</f>
        <v>0</v>
      </c>
      <c r="AQ13" s="846">
        <f>IF(AR13=0,0,AR13*('[27]ANEXO 3F'!$Y$67/'[27]ANEXO 3F'!$Y$70))</f>
        <v>0</v>
      </c>
      <c r="AR13" s="847">
        <f>+'CUADRO 2 (Retrib titular c_IVA)'!S14</f>
        <v>0</v>
      </c>
      <c r="AS13" s="846">
        <f>IF(AU13=0,0,AU13*('[27]ANEXO 3F'!$Y$66/'[27]ANEXO 3F'!$Y$70))</f>
        <v>0</v>
      </c>
      <c r="AT13" s="846">
        <f>IF(AU13=0,0,AU13*('[27]ANEXO 3F'!$Y$67/'[27]ANEXO 3F'!$Y$70))</f>
        <v>0</v>
      </c>
      <c r="AU13" s="847">
        <f>+'CUADRO 2 (Retrib titular c_IVA)'!T14</f>
        <v>0</v>
      </c>
      <c r="AV13" s="846">
        <f>IF(AX13=0,0,AX13*('[27]ANEXO 3F'!$Y$66/'[27]ANEXO 3F'!$Y$70))</f>
        <v>0</v>
      </c>
      <c r="AW13" s="846">
        <f>IF(AX13=0,0,AX13*('[27]ANEXO 3F'!$Y$67/'[27]ANEXO 3F'!$Y$70))</f>
        <v>0</v>
      </c>
      <c r="AX13" s="847">
        <f>+'CUADRO 2 (Retrib titular c_IVA)'!V14</f>
        <v>0</v>
      </c>
      <c r="AY13" s="846">
        <f>IF(BA13=0,0,BA13*('[27]ANEXO 3F'!$Y$66/'[27]ANEXO 3F'!$Y$70))</f>
        <v>0</v>
      </c>
      <c r="AZ13" s="846">
        <f>IF(BA13=0,0,BA13*('[27]ANEXO 3F'!$Y$67/'[27]ANEXO 3F'!$Y$70))</f>
        <v>0</v>
      </c>
      <c r="BA13" s="847">
        <f>+'CUADRO 2 (Retrib titular c_IVA)'!X14</f>
        <v>0</v>
      </c>
      <c r="BC13" s="825">
        <f>+BA13-'CUADRO 2 (Retrib titular c_IVA)'!X14</f>
        <v>0</v>
      </c>
      <c r="BD13" s="843">
        <f>+BA13-AZ13-AY13</f>
        <v>0</v>
      </c>
      <c r="BE13" s="844">
        <f t="shared" si="1"/>
        <v>0</v>
      </c>
      <c r="BF13" s="844">
        <f t="shared" si="2"/>
        <v>0</v>
      </c>
      <c r="BG13" s="844">
        <f t="shared" si="3"/>
        <v>0</v>
      </c>
    </row>
    <row r="14" spans="1:59" ht="15" customHeight="1">
      <c r="B14" s="1529"/>
      <c r="C14" s="845" t="s">
        <v>130</v>
      </c>
      <c r="D14" s="845" t="s">
        <v>420</v>
      </c>
      <c r="E14" s="850">
        <v>1</v>
      </c>
      <c r="F14" s="846"/>
      <c r="G14" s="846"/>
      <c r="H14" s="847">
        <f>+'CUADRO 2 (Retrib titular c_IVA)'!G15</f>
        <v>0</v>
      </c>
      <c r="I14" s="846">
        <f>IF(K14=0,0,K14*('[27]ANEXO 3G'!$X$66/'[27]ANEXO 3G'!$X$70))</f>
        <v>0</v>
      </c>
      <c r="J14" s="846">
        <f>IF(K14=0,0,K14*('[27]ANEXO 3G'!$X$67/'[27]ANEXO 3G'!$X$70))</f>
        <v>0</v>
      </c>
      <c r="K14" s="847">
        <f>+'CUADRO 2 (Retrib titular c_IVA)'!H15</f>
        <v>0</v>
      </c>
      <c r="L14" s="846">
        <f>IF(N14=0,0,N14*('[27]ANEXO 3G'!$X$66/'[27]ANEXO 3G'!$X$70))</f>
        <v>0</v>
      </c>
      <c r="M14" s="846">
        <f>IF(N14=0,0,N14*('[27]ANEXO 3G'!$X$67/'[27]ANEXO 3G'!$X$70))</f>
        <v>0</v>
      </c>
      <c r="N14" s="847">
        <f>+'CUADRO 2 (Retrib titular c_IVA)'!I15</f>
        <v>0</v>
      </c>
      <c r="O14" s="846">
        <f>IF(Q14=0,0,Q14*('[27]ANEXO 3G'!$X$66/'[27]ANEXO 3G'!$X$70))</f>
        <v>0</v>
      </c>
      <c r="P14" s="846">
        <f>IF(Q14=0,0,Q14*('[27]ANEXO 3G'!$X$67/'[27]ANEXO 3G'!$X$70))</f>
        <v>0</v>
      </c>
      <c r="Q14" s="847">
        <f>+'CUADRO 2 (Retrib titular c_IVA)'!J15</f>
        <v>0</v>
      </c>
      <c r="R14" s="848"/>
      <c r="S14" s="848"/>
      <c r="T14" s="849"/>
      <c r="U14" s="846">
        <f>IF(W14=0,0,W14*('[27]ANEXO 3G'!$X$66/'[27]ANEXO 3G'!$X$70))</f>
        <v>0</v>
      </c>
      <c r="V14" s="846">
        <f>IF(W14=0,0,W14*('[27]ANEXO 3G'!$X$67/'[27]ANEXO 3G'!$X$70))</f>
        <v>0</v>
      </c>
      <c r="W14" s="847">
        <f>+'CUADRO 2 (Retrib titular c_IVA)'!L15</f>
        <v>0</v>
      </c>
      <c r="X14" s="846">
        <f>IF(Z14=0,0,Z14*('[27]ANEXO 3G'!$X$66/'[27]ANEXO 3G'!$X$70))</f>
        <v>0</v>
      </c>
      <c r="Y14" s="846">
        <f>IF(Z14=0,0,Z14*('[27]ANEXO 3G'!$X$67/'[27]ANEXO 3G'!$X$70))</f>
        <v>0</v>
      </c>
      <c r="Z14" s="847">
        <f>+'CUADRO 2 (Retrib titular c_IVA)'!M15</f>
        <v>0</v>
      </c>
      <c r="AA14" s="846">
        <f>IF(AC14=0,0,AC14*('[27]ANEXO 3G'!$X$66/'[27]ANEXO 3G'!$X$70))</f>
        <v>0</v>
      </c>
      <c r="AB14" s="846">
        <f>IF(AC14=0,0,AC14*('[27]ANEXO 3G'!$X$67/'[27]ANEXO 3G'!$X$70))</f>
        <v>0</v>
      </c>
      <c r="AC14" s="847">
        <f>+'CUADRO 2 (Retrib titular c_IVA)'!N15</f>
        <v>0</v>
      </c>
      <c r="AD14" s="846"/>
      <c r="AE14" s="846"/>
      <c r="AF14" s="847"/>
      <c r="AG14" s="846"/>
      <c r="AH14" s="846"/>
      <c r="AI14" s="847"/>
      <c r="AJ14" s="846">
        <f>IF(AL14=0,0,AL14*('[27]ANEXO 3G'!$X$66/'[27]ANEXO 3G'!$X$70))</f>
        <v>0</v>
      </c>
      <c r="AK14" s="846">
        <f>IF(AL14=0,0,AL14*('[27]ANEXO 3G'!$X$67/'[27]ANEXO 3G'!$X$70))</f>
        <v>0</v>
      </c>
      <c r="AL14" s="847">
        <f>+'CUADRO 2 (Retrib titular c_IVA)'!Q15</f>
        <v>0</v>
      </c>
      <c r="AM14" s="846">
        <f>IF(AO14=0,0,AO14*('[27]ANEXO 3G'!$X$66/'[27]ANEXO 3G'!$X$70))</f>
        <v>0</v>
      </c>
      <c r="AN14" s="846">
        <f>IF(AO14=0,0,AO14*('[27]ANEXO 3G'!$X$67/'[27]ANEXO 3G'!$X$70))</f>
        <v>0</v>
      </c>
      <c r="AO14" s="847">
        <f>+'CUADRO 2 (Retrib titular c_IVA)'!R15</f>
        <v>0</v>
      </c>
      <c r="AP14" s="846">
        <f>IF(AR14=0,0,AR14*('[27]ANEXO 3G'!$X$66/'[27]ANEXO 3G'!$X$70))</f>
        <v>0</v>
      </c>
      <c r="AQ14" s="846">
        <f>IF(AR14=0,0,AR14*('[27]ANEXO 3G'!$X$67/'[27]ANEXO 3G'!$X$70))</f>
        <v>0</v>
      </c>
      <c r="AR14" s="847">
        <f>+'CUADRO 2 (Retrib titular c_IVA)'!S15</f>
        <v>0</v>
      </c>
      <c r="AS14" s="846">
        <f>IF(AU14=0,0,AU14*('[27]ANEXO 3G'!$X$66/'[27]ANEXO 3G'!$X$70))</f>
        <v>0</v>
      </c>
      <c r="AT14" s="846">
        <f>IF(AU14=0,0,AU14*('[27]ANEXO 3G'!$X$67/'[27]ANEXO 3G'!$X$70))</f>
        <v>0</v>
      </c>
      <c r="AU14" s="847">
        <f>+'CUADRO 2 (Retrib titular c_IVA)'!T15</f>
        <v>0</v>
      </c>
      <c r="AV14" s="846">
        <f>IF(AX14=0,0,AX14*('[27]ANEXO 3G'!$X$66/'[27]ANEXO 3G'!$X$70))</f>
        <v>0</v>
      </c>
      <c r="AW14" s="846">
        <f>IF(AX14=0,0,AX14*('[27]ANEXO 3G'!$X$67/'[27]ANEXO 3G'!$X$70))</f>
        <v>0</v>
      </c>
      <c r="AX14" s="847">
        <f>+'CUADRO 2 (Retrib titular c_IVA)'!V15</f>
        <v>0</v>
      </c>
      <c r="AY14" s="846">
        <f>IF(BA14=0,0,BA14*('[27]ANEXO 3G'!$X$66/'[27]ANEXO 3G'!$X$70))</f>
        <v>0</v>
      </c>
      <c r="AZ14" s="846">
        <f>IF(BA14=0,0,BA14*('[27]ANEXO 3G'!$X$67/'[27]ANEXO 3G'!$X$70))</f>
        <v>0</v>
      </c>
      <c r="BA14" s="847">
        <f>+'CUADRO 2 (Retrib titular c_IVA)'!X15</f>
        <v>0</v>
      </c>
      <c r="BC14" s="825">
        <f>+BA14-'CUADRO 2 (Retrib titular c_IVA)'!X15</f>
        <v>0</v>
      </c>
      <c r="BD14" s="843">
        <f t="shared" si="0"/>
        <v>0</v>
      </c>
      <c r="BE14" s="844">
        <f t="shared" si="1"/>
        <v>0</v>
      </c>
      <c r="BF14" s="844">
        <f t="shared" si="2"/>
        <v>0</v>
      </c>
      <c r="BG14" s="844">
        <f t="shared" si="3"/>
        <v>0</v>
      </c>
    </row>
    <row r="15" spans="1:59" ht="15" customHeight="1">
      <c r="B15" s="1529"/>
      <c r="C15" s="845" t="s">
        <v>131</v>
      </c>
      <c r="D15" s="845" t="s">
        <v>420</v>
      </c>
      <c r="E15" s="850">
        <v>1</v>
      </c>
      <c r="F15" s="846"/>
      <c r="G15" s="846"/>
      <c r="H15" s="847">
        <f>+'CUADRO 2 (Retrib titular c_IVA)'!G16</f>
        <v>0</v>
      </c>
      <c r="I15" s="846">
        <f>IF(K15=0,0,K15*('[27]ANEXO 3H'!$Y$66/'[27]ANEXO 3H'!$Y$70))</f>
        <v>0</v>
      </c>
      <c r="J15" s="846">
        <f>IF(K15=0,0,K15*('[27]ANEXO 3H'!$Y$67/'[27]ANEXO 3H'!$Y$70))</f>
        <v>0</v>
      </c>
      <c r="K15" s="847">
        <f>+'CUADRO 2 (Retrib titular c_IVA)'!H16</f>
        <v>0</v>
      </c>
      <c r="L15" s="846">
        <f>IF(N15=0,0,N15*('[27]ANEXO 3H'!$Y$66/'[27]ANEXO 3H'!$Y$70))</f>
        <v>0</v>
      </c>
      <c r="M15" s="846">
        <f>IF(N15=0,0,N15*('[27]ANEXO 3H'!$Y$67/'[27]ANEXO 3H'!$Y$70))</f>
        <v>0</v>
      </c>
      <c r="N15" s="847">
        <f>+'CUADRO 2 (Retrib titular c_IVA)'!I16</f>
        <v>0</v>
      </c>
      <c r="O15" s="846">
        <f>IF(Q15=0,0,Q15*('[27]ANEXO 3H'!$Y$66/'[27]ANEXO 3H'!$Y$70))</f>
        <v>0</v>
      </c>
      <c r="P15" s="846">
        <f>IF(Q15=0,0,Q15*('[27]ANEXO 3H'!$Y$67/'[27]ANEXO 3H'!$Y$70))</f>
        <v>0</v>
      </c>
      <c r="Q15" s="847">
        <f>+'CUADRO 2 (Retrib titular c_IVA)'!J16</f>
        <v>0</v>
      </c>
      <c r="R15" s="848"/>
      <c r="S15" s="848"/>
      <c r="T15" s="849"/>
      <c r="U15" s="846">
        <f>IF(W15=0,0,W15*('[27]ANEXO 3H'!$Y$66/'[27]ANEXO 3H'!$Y$70))</f>
        <v>0</v>
      </c>
      <c r="V15" s="846">
        <f>IF(W15=0,0,W15*('[27]ANEXO 3H'!$Y$67/'[27]ANEXO 3H'!$Y$70))</f>
        <v>0</v>
      </c>
      <c r="W15" s="847">
        <f>+'CUADRO 2 (Retrib titular c_IVA)'!L16</f>
        <v>0</v>
      </c>
      <c r="X15" s="846">
        <f>IF(Z15=0,0,Z15*('[27]ANEXO 3H'!$Y$66/'[27]ANEXO 3H'!$Y$70))</f>
        <v>0</v>
      </c>
      <c r="Y15" s="846">
        <f>IF(Z15=0,0,Z15*('[27]ANEXO 3H'!$Y$67/'[27]ANEXO 3H'!$Y$70))</f>
        <v>0</v>
      </c>
      <c r="Z15" s="847">
        <f>+'CUADRO 2 (Retrib titular c_IVA)'!M16</f>
        <v>0</v>
      </c>
      <c r="AA15" s="846">
        <f>IF(AC15=0,0,AC15*('[27]ANEXO 3H'!$Y$66/'[27]ANEXO 3H'!$Y$70))</f>
        <v>0</v>
      </c>
      <c r="AB15" s="846">
        <f>IF(AC15=0,0,AC15*('[27]ANEXO 3H'!$Y$67/'[27]ANEXO 3H'!$Y$70))</f>
        <v>0</v>
      </c>
      <c r="AC15" s="847">
        <f>+'CUADRO 2 (Retrib titular c_IVA)'!N16</f>
        <v>0</v>
      </c>
      <c r="AD15" s="846">
        <f>IF(AF15=0,0,AF15*('[27]ANEXO 3H'!$Y$66/'[27]ANEXO 3H'!$Y$70))</f>
        <v>0</v>
      </c>
      <c r="AE15" s="846">
        <f>IF(AF15=0,0,AF15*('[27]ANEXO 3H'!$Y$67/'[27]ANEXO 3H'!$Y$70))</f>
        <v>0</v>
      </c>
      <c r="AF15" s="847">
        <f>+'CUADRO 2 (Retrib titular c_IVA)'!O16</f>
        <v>0</v>
      </c>
      <c r="AG15" s="846"/>
      <c r="AH15" s="846"/>
      <c r="AI15" s="847"/>
      <c r="AJ15" s="846">
        <f>IF(AL15=0,0,AL15*('[27]ANEXO 3H'!$Y$66/'[27]ANEXO 3H'!$Y$70))</f>
        <v>0</v>
      </c>
      <c r="AK15" s="846">
        <f>IF(AL15=0,0,AL15*('[27]ANEXO 3H'!$Y$67/'[27]ANEXO 3H'!$Y$70))</f>
        <v>0</v>
      </c>
      <c r="AL15" s="847">
        <f>+'CUADRO 2 (Retrib titular c_IVA)'!Q16</f>
        <v>0</v>
      </c>
      <c r="AM15" s="846">
        <f>IF(AO15=0,0,AO15*('[27]ANEXO 3H'!$Y$66/'[27]ANEXO 3H'!$Y$70))</f>
        <v>0</v>
      </c>
      <c r="AN15" s="846">
        <f>IF(AO15=0,0,AO15*('[27]ANEXO 3H'!$Y$67/'[27]ANEXO 3H'!$Y$70))</f>
        <v>0</v>
      </c>
      <c r="AO15" s="847">
        <f>+'CUADRO 2 (Retrib titular c_IVA)'!R16</f>
        <v>0</v>
      </c>
      <c r="AP15" s="846">
        <f>IF(AR15=0,0,AR15*('[27]ANEXO 3H'!$Y$66/'[27]ANEXO 3H'!$Y$70))</f>
        <v>0</v>
      </c>
      <c r="AQ15" s="846">
        <f>IF(AR15=0,0,AR15*('[27]ANEXO 3H'!$Y$67/'[27]ANEXO 3H'!$Y$70))</f>
        <v>0</v>
      </c>
      <c r="AR15" s="847">
        <f>+'CUADRO 2 (Retrib titular c_IVA)'!S16</f>
        <v>0</v>
      </c>
      <c r="AS15" s="846">
        <f>IF(AU15=0,0,AU15*('[27]ANEXO 3H'!$Y$66/'[27]ANEXO 3H'!$Y$70))</f>
        <v>0</v>
      </c>
      <c r="AT15" s="846">
        <f>IF(AU15=0,0,AU15*('[27]ANEXO 3H'!$Y$67/'[27]ANEXO 3H'!$Y$70))</f>
        <v>0</v>
      </c>
      <c r="AU15" s="847">
        <f>+'CUADRO 2 (Retrib titular c_IVA)'!T16</f>
        <v>0</v>
      </c>
      <c r="AV15" s="846">
        <f>IF(AX15=0,0,AX15*('[27]ANEXO 3H'!$Y$66/'[27]ANEXO 3H'!$Y$70))</f>
        <v>0</v>
      </c>
      <c r="AW15" s="846">
        <f>IF(AX15=0,0,AX15*('[27]ANEXO 3H'!$Y$67/'[27]ANEXO 3H'!$Y$70))</f>
        <v>0</v>
      </c>
      <c r="AX15" s="847">
        <f>+'CUADRO 2 (Retrib titular c_IVA)'!V16</f>
        <v>0</v>
      </c>
      <c r="AY15" s="846">
        <f>IF(BA15=0,0,BA15*('[27]ANEXO 3H'!$Y$66/'[27]ANEXO 3H'!$Y$70))</f>
        <v>0</v>
      </c>
      <c r="AZ15" s="846">
        <f>IF(BA15=0,0,BA15*('[27]ANEXO 3H'!$Y$67/'[27]ANEXO 3H'!$Y$70))</f>
        <v>0</v>
      </c>
      <c r="BA15" s="847">
        <f>+'CUADRO 2 (Retrib titular c_IVA)'!X16</f>
        <v>0</v>
      </c>
      <c r="BC15" s="825">
        <f>+BA15-'CUADRO 2 (Retrib titular c_IVA)'!X16</f>
        <v>0</v>
      </c>
      <c r="BD15" s="843">
        <f t="shared" si="0"/>
        <v>0</v>
      </c>
      <c r="BE15" s="844">
        <f t="shared" si="1"/>
        <v>0</v>
      </c>
      <c r="BF15" s="844">
        <f t="shared" si="2"/>
        <v>0</v>
      </c>
      <c r="BG15" s="844">
        <f t="shared" si="3"/>
        <v>0</v>
      </c>
    </row>
    <row r="16" spans="1:59" ht="15" customHeight="1">
      <c r="B16" s="1529"/>
      <c r="C16" s="845" t="s">
        <v>132</v>
      </c>
      <c r="D16" s="845" t="s">
        <v>420</v>
      </c>
      <c r="E16" s="850">
        <v>1</v>
      </c>
      <c r="F16" s="846"/>
      <c r="G16" s="846"/>
      <c r="H16" s="847">
        <f>+'CUADRO 2 (Retrib titular c_IVA)'!G17</f>
        <v>0</v>
      </c>
      <c r="I16" s="846">
        <f>IF(K16=0,0,K16*('[27]ANEXO 3I'!$X$66/'[27]ANEXO 3I'!$X$70))</f>
        <v>0</v>
      </c>
      <c r="J16" s="846">
        <f>IF(K16=0,0,K16*('[27]ANEXO 3I'!$X$67/'[27]ANEXO 3I'!$X$70))</f>
        <v>0</v>
      </c>
      <c r="K16" s="847">
        <f>+'CUADRO 2 (Retrib titular c_IVA)'!H17</f>
        <v>0</v>
      </c>
      <c r="L16" s="846">
        <f>IF(N16=0,0,N16*('[27]ANEXO 3I'!$X$66/'[27]ANEXO 3I'!$X$70))</f>
        <v>0</v>
      </c>
      <c r="M16" s="846">
        <f>IF(N16=0,0,N16*('[27]ANEXO 3I'!$X$67/'[27]ANEXO 3I'!$X$70))</f>
        <v>0</v>
      </c>
      <c r="N16" s="847">
        <f>+'CUADRO 2 (Retrib titular c_IVA)'!I17</f>
        <v>0</v>
      </c>
      <c r="O16" s="846">
        <f>IF(Q16=0,0,Q16*('[27]ANEXO 3I'!$X$66/'[27]ANEXO 3I'!$X$70))</f>
        <v>0</v>
      </c>
      <c r="P16" s="846">
        <f>IF(Q16=0,0,Q16*('[27]ANEXO 3I'!$X$67/'[27]ANEXO 3I'!$X$70))</f>
        <v>0</v>
      </c>
      <c r="Q16" s="847">
        <f>+'CUADRO 2 (Retrib titular c_IVA)'!J17</f>
        <v>0</v>
      </c>
      <c r="R16" s="848"/>
      <c r="S16" s="848"/>
      <c r="T16" s="849"/>
      <c r="U16" s="846">
        <f>IF(W16=0,0,W16*('[27]ANEXO 3I'!$X$66/'[27]ANEXO 3I'!$X$70))</f>
        <v>0</v>
      </c>
      <c r="V16" s="846">
        <f>IF(W16=0,0,W16*('[27]ANEXO 3I'!$X$67/'[27]ANEXO 3I'!$X$70))</f>
        <v>0</v>
      </c>
      <c r="W16" s="847">
        <f>+'CUADRO 2 (Retrib titular c_IVA)'!L17</f>
        <v>0</v>
      </c>
      <c r="X16" s="846">
        <f>IF(Z16=0,0,Z16*('[27]ANEXO 3I'!$X$66/'[27]ANEXO 3I'!$X$70))</f>
        <v>0</v>
      </c>
      <c r="Y16" s="846">
        <f>IF(Z16=0,0,Z16*('[27]ANEXO 3I'!$X$67/'[27]ANEXO 3I'!$X$70))</f>
        <v>0</v>
      </c>
      <c r="Z16" s="847">
        <f>+'CUADRO 2 (Retrib titular c_IVA)'!M17</f>
        <v>0</v>
      </c>
      <c r="AA16" s="846">
        <f>IF(AC16=0,0,AC16*('[27]ANEXO 3I'!$X$66/'[27]ANEXO 3I'!$X$70))</f>
        <v>0</v>
      </c>
      <c r="AB16" s="846">
        <f>IF(AC16=0,0,AC16*('[27]ANEXO 3I'!$X$67/'[27]ANEXO 3I'!$X$70))</f>
        <v>0</v>
      </c>
      <c r="AC16" s="847">
        <f>+'CUADRO 2 (Retrib titular c_IVA)'!N17</f>
        <v>0</v>
      </c>
      <c r="AD16" s="846"/>
      <c r="AE16" s="846"/>
      <c r="AF16" s="847"/>
      <c r="AG16" s="846"/>
      <c r="AH16" s="846"/>
      <c r="AI16" s="847"/>
      <c r="AJ16" s="846">
        <f>IF(AL16=0,0,AL16*('[27]ANEXO 3I'!$X$66/'[27]ANEXO 3I'!$X$70))</f>
        <v>0</v>
      </c>
      <c r="AK16" s="846">
        <f>IF(AL16=0,0,AL16*('[27]ANEXO 3I'!$X$67/'[27]ANEXO 3I'!$X$70))</f>
        <v>0</v>
      </c>
      <c r="AL16" s="847">
        <f>+'CUADRO 2 (Retrib titular c_IVA)'!Q17</f>
        <v>0</v>
      </c>
      <c r="AM16" s="846">
        <f>IF(AO16=0,0,AO16*('[27]ANEXO 3I'!$X$66/'[27]ANEXO 3I'!$X$70))</f>
        <v>0</v>
      </c>
      <c r="AN16" s="846">
        <f>IF(AO16=0,0,AO16*('[27]ANEXO 3I'!$X$67/'[27]ANEXO 3I'!$X$70))</f>
        <v>0</v>
      </c>
      <c r="AO16" s="847">
        <f>+'CUADRO 2 (Retrib titular c_IVA)'!R17</f>
        <v>0</v>
      </c>
      <c r="AP16" s="846">
        <f>IF(AR16=0,0,AR16*('[27]ANEXO 3I'!$X$66/'[27]ANEXO 3I'!$X$70))</f>
        <v>0</v>
      </c>
      <c r="AQ16" s="846">
        <f>IF(AR16=0,0,AR16*('[27]ANEXO 3I'!$X$67/'[27]ANEXO 3I'!$X$70))</f>
        <v>0</v>
      </c>
      <c r="AR16" s="847">
        <f>+'CUADRO 2 (Retrib titular c_IVA)'!S17</f>
        <v>0</v>
      </c>
      <c r="AS16" s="846">
        <f>IF(AU16=0,0,AU16*('[27]ANEXO 3I'!$X$66/'[27]ANEXO 3I'!$X$70))</f>
        <v>0</v>
      </c>
      <c r="AT16" s="846">
        <f>IF(AU16=0,0,AU16*('[27]ANEXO 3I'!$X$67/'[27]ANEXO 3I'!$X$70))</f>
        <v>0</v>
      </c>
      <c r="AU16" s="847">
        <f>+'CUADRO 2 (Retrib titular c_IVA)'!T17</f>
        <v>0</v>
      </c>
      <c r="AV16" s="846">
        <f>IF(AX16=0,0,AX16*('[27]ANEXO 3I'!$X$66/'[27]ANEXO 3I'!$X$70))</f>
        <v>0</v>
      </c>
      <c r="AW16" s="846">
        <f>IF(AX16=0,0,AX16*('[27]ANEXO 3I'!$X$67/'[27]ANEXO 3I'!$X$70))</f>
        <v>0</v>
      </c>
      <c r="AX16" s="847">
        <f>+'CUADRO 2 (Retrib titular c_IVA)'!V17</f>
        <v>0</v>
      </c>
      <c r="AY16" s="846">
        <f>IF(BA16=0,0,BA16*('[27]ANEXO 3I'!$X$66/'[27]ANEXO 3I'!$X$70))</f>
        <v>0</v>
      </c>
      <c r="AZ16" s="846">
        <f>IF(BA16=0,0,BA16*('[27]ANEXO 3I'!$X$67/'[27]ANEXO 3I'!$X$70))</f>
        <v>0</v>
      </c>
      <c r="BA16" s="847">
        <f>+'CUADRO 2 (Retrib titular c_IVA)'!X17</f>
        <v>0</v>
      </c>
      <c r="BC16" s="825">
        <f>+BA16-'CUADRO 2 (Retrib titular c_IVA)'!X17</f>
        <v>0</v>
      </c>
      <c r="BD16" s="843">
        <f t="shared" si="0"/>
        <v>0</v>
      </c>
      <c r="BE16" s="844">
        <f t="shared" si="1"/>
        <v>0</v>
      </c>
      <c r="BF16" s="844">
        <f t="shared" si="2"/>
        <v>0</v>
      </c>
      <c r="BG16" s="844">
        <f t="shared" si="3"/>
        <v>0</v>
      </c>
    </row>
    <row r="17" spans="1:64" ht="15" customHeight="1">
      <c r="B17" s="1529"/>
      <c r="C17" s="851" t="s">
        <v>133</v>
      </c>
      <c r="D17" s="845" t="s">
        <v>420</v>
      </c>
      <c r="E17" s="850">
        <v>1</v>
      </c>
      <c r="F17" s="846"/>
      <c r="G17" s="846"/>
      <c r="H17" s="847">
        <f>+'CUADRO 2 (Retrib titular c_IVA)'!G18</f>
        <v>0</v>
      </c>
      <c r="I17" s="846">
        <f>IF(K17=0,0,K17*('[27]ANEXO 3J'!$X$66/'[27]ANEXO 3J'!$X$70))</f>
        <v>0</v>
      </c>
      <c r="J17" s="846">
        <f>IF(K17=0,0,K17*('[27]ANEXO 3J'!$X$67/'[27]ANEXO 3J'!$X$70))</f>
        <v>0</v>
      </c>
      <c r="K17" s="847">
        <f>+'CUADRO 2 (Retrib titular c_IVA)'!H18</f>
        <v>0</v>
      </c>
      <c r="L17" s="846">
        <f>IF(N17=0,0,N17*('[27]ANEXO 3J'!$X$66/'[27]ANEXO 3J'!$X$70))</f>
        <v>0</v>
      </c>
      <c r="M17" s="846">
        <f>IF(N17=0,0,N17*('[27]ANEXO 3J'!$X$67/'[27]ANEXO 3J'!$X$70))</f>
        <v>0</v>
      </c>
      <c r="N17" s="847">
        <f>+'CUADRO 2 (Retrib titular c_IVA)'!I18</f>
        <v>0</v>
      </c>
      <c r="O17" s="846">
        <f>IF(Q17=0,0,Q17*('[27]ANEXO 3J'!$X$66/'[27]ANEXO 3J'!$X$70))</f>
        <v>0</v>
      </c>
      <c r="P17" s="846">
        <f>IF(Q17=0,0,Q17*('[27]ANEXO 3J'!$X$67/'[27]ANEXO 3J'!$X$70))</f>
        <v>0</v>
      </c>
      <c r="Q17" s="847">
        <f>+'CUADRO 2 (Retrib titular c_IVA)'!J18</f>
        <v>0</v>
      </c>
      <c r="R17" s="848"/>
      <c r="S17" s="848"/>
      <c r="T17" s="849"/>
      <c r="U17" s="846">
        <f>IF(W17=0,0,W17*('[27]ANEXO 3J'!$X$66/'[27]ANEXO 3J'!$X$70))</f>
        <v>0</v>
      </c>
      <c r="V17" s="846">
        <f>IF(W17=0,0,W17*('[27]ANEXO 3J'!$X$67/'[27]ANEXO 3J'!$X$70))</f>
        <v>0</v>
      </c>
      <c r="W17" s="847">
        <f>+'CUADRO 2 (Retrib titular c_IVA)'!L18</f>
        <v>0</v>
      </c>
      <c r="X17" s="846">
        <f>IF(Z17=0,0,Z17*('[27]ANEXO 3J'!$X$66/'[27]ANEXO 3J'!$X$70))</f>
        <v>0</v>
      </c>
      <c r="Y17" s="846">
        <f>IF(Z17=0,0,Z17*('[27]ANEXO 3J'!$X$67/'[27]ANEXO 3J'!$X$70))</f>
        <v>0</v>
      </c>
      <c r="Z17" s="847">
        <f>+'CUADRO 2 (Retrib titular c_IVA)'!M18</f>
        <v>0</v>
      </c>
      <c r="AA17" s="846">
        <f>IF(AC17=0,0,AC17*('[27]ANEXO 3J'!$X$66/'[27]ANEXO 3J'!$X$70))</f>
        <v>0</v>
      </c>
      <c r="AB17" s="846">
        <f>IF(AC17=0,0,AC17*('[27]ANEXO 3J'!$X$67/'[27]ANEXO 3J'!$X$70))</f>
        <v>0</v>
      </c>
      <c r="AC17" s="847">
        <f>+'CUADRO 2 (Retrib titular c_IVA)'!N18</f>
        <v>0</v>
      </c>
      <c r="AD17" s="846"/>
      <c r="AE17" s="846"/>
      <c r="AF17" s="847"/>
      <c r="AG17" s="846"/>
      <c r="AH17" s="846"/>
      <c r="AI17" s="847"/>
      <c r="AJ17" s="846">
        <f>IF(AL17=0,0,AL17*('[27]ANEXO 3J'!$X$66/'[27]ANEXO 3J'!$X$70))</f>
        <v>0</v>
      </c>
      <c r="AK17" s="846">
        <f>IF(AL17=0,0,AL17*('[27]ANEXO 3J'!$X$67/'[27]ANEXO 3J'!$X$70))</f>
        <v>0</v>
      </c>
      <c r="AL17" s="847">
        <f>+'CUADRO 2 (Retrib titular c_IVA)'!Q18</f>
        <v>0</v>
      </c>
      <c r="AM17" s="846">
        <f>IF(AO17=0,0,AO17*('[27]ANEXO 3J'!$X$66/'[27]ANEXO 3J'!$X$70))</f>
        <v>0</v>
      </c>
      <c r="AN17" s="846">
        <f>IF(AO17=0,0,AO17*('[27]ANEXO 3J'!$X$67/'[27]ANEXO 3J'!$X$70))</f>
        <v>0</v>
      </c>
      <c r="AO17" s="847">
        <f>+'CUADRO 2 (Retrib titular c_IVA)'!R18</f>
        <v>0</v>
      </c>
      <c r="AP17" s="846">
        <f>IF(AR17=0,0,AR17*('[27]ANEXO 3J'!$X$66/'[27]ANEXO 3J'!$X$70))</f>
        <v>0</v>
      </c>
      <c r="AQ17" s="846">
        <f>IF(AR17=0,0,AR17*('[27]ANEXO 3J'!$X$67/'[27]ANEXO 3J'!$X$70))</f>
        <v>0</v>
      </c>
      <c r="AR17" s="847">
        <f>+'CUADRO 2 (Retrib titular c_IVA)'!S18</f>
        <v>0</v>
      </c>
      <c r="AS17" s="846">
        <f>IF(AU17=0,0,AU17*('[27]ANEXO 3J'!$X$66/'[27]ANEXO 3J'!$X$70))</f>
        <v>0</v>
      </c>
      <c r="AT17" s="846">
        <f>IF(AU17=0,0,AU17*('[27]ANEXO 3J'!$X$67/'[27]ANEXO 3J'!$X$70))</f>
        <v>0</v>
      </c>
      <c r="AU17" s="847">
        <f>+'CUADRO 2 (Retrib titular c_IVA)'!T18</f>
        <v>0</v>
      </c>
      <c r="AV17" s="846">
        <f>IF(AX17=0,0,AX17*('[27]ANEXO 3J'!$X$66/'[27]ANEXO 3J'!$X$70))</f>
        <v>0</v>
      </c>
      <c r="AW17" s="846">
        <f>IF(AX17=0,0,AX17*('[27]ANEXO 3J'!$X$67/'[27]ANEXO 3J'!$X$70))</f>
        <v>0</v>
      </c>
      <c r="AX17" s="847">
        <f>+'CUADRO 2 (Retrib titular c_IVA)'!V18</f>
        <v>0</v>
      </c>
      <c r="AY17" s="846">
        <f>IF(BA17=0,0,BA17*('[27]ANEXO 3J'!$X$66/'[27]ANEXO 3J'!$X$70))</f>
        <v>0</v>
      </c>
      <c r="AZ17" s="846">
        <f>IF(BA17=0,0,BA17*('[27]ANEXO 3J'!$X$67/'[27]ANEXO 3J'!$X$70))</f>
        <v>0</v>
      </c>
      <c r="BA17" s="847">
        <f>+'CUADRO 2 (Retrib titular c_IVA)'!X18</f>
        <v>0</v>
      </c>
      <c r="BC17" s="825">
        <f>+BA17-'CUADRO 2 (Retrib titular c_IVA)'!X18</f>
        <v>0</v>
      </c>
      <c r="BD17" s="843">
        <f t="shared" si="0"/>
        <v>0</v>
      </c>
      <c r="BE17" s="844">
        <f t="shared" si="1"/>
        <v>0</v>
      </c>
      <c r="BF17" s="844">
        <f t="shared" si="2"/>
        <v>0</v>
      </c>
      <c r="BG17" s="844">
        <f t="shared" si="3"/>
        <v>0</v>
      </c>
    </row>
    <row r="18" spans="1:64" ht="15" customHeight="1">
      <c r="B18" s="1529"/>
      <c r="C18" s="852" t="s">
        <v>134</v>
      </c>
      <c r="D18" s="852" t="s">
        <v>420</v>
      </c>
      <c r="E18" s="853">
        <v>1</v>
      </c>
      <c r="F18" s="854"/>
      <c r="G18" s="854"/>
      <c r="H18" s="855">
        <f>+'CUADRO 2 (Retrib titular c_IVA)'!G19</f>
        <v>0</v>
      </c>
      <c r="I18" s="854">
        <f>IF(K18=0,0,K18*('[27]ANEXO 3Q'!$X$66/'[27]ANEXO 3Q'!$X$70))</f>
        <v>0</v>
      </c>
      <c r="J18" s="854">
        <f>IF(K18=0,0,K18*('[27]ANEXO 3Q'!$X$67/'[27]ANEXO 3Q'!$X$70))</f>
        <v>0</v>
      </c>
      <c r="K18" s="855">
        <f>+'CUADRO 2 (Retrib titular c_IVA)'!H19</f>
        <v>0</v>
      </c>
      <c r="L18" s="854">
        <f>IF(N18=0,0,N18*('[27]ANEXO 3Q'!$X$66/'[27]ANEXO 3Q'!$X$70))</f>
        <v>0</v>
      </c>
      <c r="M18" s="854">
        <f>IF(N18=0,0,N18*('[27]ANEXO 3Q'!$X$67/'[27]ANEXO 3Q'!$X$70))</f>
        <v>0</v>
      </c>
      <c r="N18" s="847">
        <f>+'CUADRO 2 (Retrib titular c_IVA)'!I19</f>
        <v>0</v>
      </c>
      <c r="O18" s="854">
        <f>IF(Q18=0,0,Q18*('[27]ANEXO 3Q'!$X$66/'[27]ANEXO 3Q'!$X$70))</f>
        <v>0</v>
      </c>
      <c r="P18" s="854">
        <f>IF(Q18=0,0,Q18*('[27]ANEXO 3Q'!$X$67/'[27]ANEXO 3Q'!$X$70))</f>
        <v>0</v>
      </c>
      <c r="Q18" s="855">
        <f>+'CUADRO 2 (Retrib titular c_IVA)'!J19</f>
        <v>0</v>
      </c>
      <c r="R18" s="856"/>
      <c r="S18" s="856"/>
      <c r="T18" s="857"/>
      <c r="U18" s="854">
        <f>IF(W18=0,0,W18*('[27]ANEXO 3Q'!$X$66/'[27]ANEXO 3Q'!$X$70))</f>
        <v>0</v>
      </c>
      <c r="V18" s="854">
        <f>IF(W18=0,0,W18*('[27]ANEXO 3Q'!$X$67/'[27]ANEXO 3Q'!$X$70))</f>
        <v>0</v>
      </c>
      <c r="W18" s="855">
        <f>+'CUADRO 2 (Retrib titular c_IVA)'!L19</f>
        <v>0</v>
      </c>
      <c r="X18" s="854">
        <f>IF(Z18=0,0,Z18*('[27]ANEXO 3Q'!$X$66/'[27]ANEXO 3Q'!$X$70))</f>
        <v>0</v>
      </c>
      <c r="Y18" s="854">
        <f>IF(Z18=0,0,Z18*('[27]ANEXO 3Q'!$X$67/'[27]ANEXO 3Q'!$X$70))</f>
        <v>0</v>
      </c>
      <c r="Z18" s="855">
        <f>+'CUADRO 2 (Retrib titular c_IVA)'!M19</f>
        <v>0</v>
      </c>
      <c r="AA18" s="854">
        <f>IF(AC18=0,0,AC18*('[27]ANEXO 3Q'!$X$66/'[27]ANEXO 3Q'!$X$70))</f>
        <v>0</v>
      </c>
      <c r="AB18" s="854">
        <f>IF(AC18=0,0,AC18*('[27]ANEXO 3Q'!$X$67/'[27]ANEXO 3Q'!$X$70))</f>
        <v>0</v>
      </c>
      <c r="AC18" s="855">
        <f>+'CUADRO 2 (Retrib titular c_IVA)'!N19</f>
        <v>0</v>
      </c>
      <c r="AD18" s="854"/>
      <c r="AE18" s="854"/>
      <c r="AF18" s="855"/>
      <c r="AG18" s="854"/>
      <c r="AH18" s="854"/>
      <c r="AI18" s="855"/>
      <c r="AJ18" s="854">
        <f>IF(AL18=0,0,AL18*('[27]ANEXO 3Q'!$X$66/'[27]ANEXO 3Q'!$X$70))</f>
        <v>0</v>
      </c>
      <c r="AK18" s="854">
        <f>IF(AL18=0,0,AL18*('[27]ANEXO 3Q'!$X$67/'[27]ANEXO 3Q'!$X$70))</f>
        <v>0</v>
      </c>
      <c r="AL18" s="855">
        <f>+'CUADRO 2 (Retrib titular c_IVA)'!Q19</f>
        <v>0</v>
      </c>
      <c r="AM18" s="854">
        <f>IF(AO18=0,0,AO18*('[27]ANEXO 3Q'!$X$66/'[27]ANEXO 3Q'!$X$70))</f>
        <v>0</v>
      </c>
      <c r="AN18" s="854">
        <f>IF(AO18=0,0,AO18*('[27]ANEXO 3Q'!$X$67/'[27]ANEXO 3Q'!$X$70))</f>
        <v>0</v>
      </c>
      <c r="AO18" s="855">
        <f>+'CUADRO 2 (Retrib titular c_IVA)'!R19</f>
        <v>0</v>
      </c>
      <c r="AP18" s="854">
        <f>IF(AR18=0,0,AR18*('[27]ANEXO 3Q'!$X$66/'[27]ANEXO 3Q'!$X$70))</f>
        <v>0</v>
      </c>
      <c r="AQ18" s="854">
        <f>IF(AR18=0,0,AR18*('[27]ANEXO 3J'!$X$67/'[27]ANEXO 3J'!$X$70))</f>
        <v>0</v>
      </c>
      <c r="AR18" s="855">
        <f>+'CUADRO 2 (Retrib titular c_IVA)'!S19</f>
        <v>0</v>
      </c>
      <c r="AS18" s="854">
        <f>IF(AU18=0,0,AU18*('[27]ANEXO 3Q'!$X$66/'[27]ANEXO 3Q'!$X$70))</f>
        <v>0</v>
      </c>
      <c r="AT18" s="854">
        <f>IF(AU18=0,0,AU18*('[27]ANEXO 3Q'!$X$67/'[27]ANEXO 3Q'!$X$70))</f>
        <v>0</v>
      </c>
      <c r="AU18" s="855">
        <f>+'CUADRO 2 (Retrib titular c_IVA)'!T19</f>
        <v>0</v>
      </c>
      <c r="AV18" s="854">
        <f>IF(AX18=0,0,AX18*('[27]ANEXO 3Q'!$X$66/'[27]ANEXO 3Q'!$X$70))</f>
        <v>0</v>
      </c>
      <c r="AW18" s="854">
        <f>IF(AX18=0,0,AX18*('[27]ANEXO 3Q'!$X$67/'[27]ANEXO 3Q'!$X$70))</f>
        <v>0</v>
      </c>
      <c r="AX18" s="855">
        <f>+'CUADRO 2 (Retrib titular c_IVA)'!V19</f>
        <v>0</v>
      </c>
      <c r="AY18" s="854">
        <f>IF(BA18=0,0,BA18*('[27]ANEXO 3Q'!$X$66/'[27]ANEXO 3Q'!$X$70))</f>
        <v>0</v>
      </c>
      <c r="AZ18" s="854">
        <f>IF(BA18=0,0,BA18*('[27]ANEXO 3Q'!$X$67/'[27]ANEXO 3Q'!$X$70))</f>
        <v>0</v>
      </c>
      <c r="BA18" s="855">
        <f>+'CUADRO 2 (Retrib titular c_IVA)'!X19</f>
        <v>0</v>
      </c>
      <c r="BC18" s="825">
        <f>+BA18-'CUADRO 2 (Retrib titular c_IVA)'!X19</f>
        <v>0</v>
      </c>
      <c r="BD18" s="843">
        <f t="shared" si="0"/>
        <v>0</v>
      </c>
      <c r="BE18" s="844">
        <f t="shared" si="1"/>
        <v>0</v>
      </c>
      <c r="BF18" s="844">
        <f t="shared" si="2"/>
        <v>0</v>
      </c>
      <c r="BG18" s="844">
        <f t="shared" si="3"/>
        <v>0</v>
      </c>
    </row>
    <row r="19" spans="1:64" s="122" customFormat="1" ht="15" customHeight="1" thickBot="1">
      <c r="B19" s="858"/>
      <c r="C19" s="859" t="s">
        <v>136</v>
      </c>
      <c r="D19" s="859"/>
      <c r="E19" s="860"/>
      <c r="F19" s="861">
        <f>+SUM(F8:F18)</f>
        <v>0</v>
      </c>
      <c r="G19" s="861">
        <f>+SUM(G8:G18)</f>
        <v>0</v>
      </c>
      <c r="H19" s="862">
        <f>+SUM(F19:G19)</f>
        <v>0</v>
      </c>
      <c r="I19" s="861">
        <f>+SUM(I8:I18)</f>
        <v>0</v>
      </c>
      <c r="J19" s="861">
        <f>+SUM(J8:J18)</f>
        <v>0</v>
      </c>
      <c r="K19" s="862">
        <f>+SUM(I19:J19)</f>
        <v>0</v>
      </c>
      <c r="L19" s="861">
        <f>+SUM(L8:L18)</f>
        <v>0</v>
      </c>
      <c r="M19" s="861">
        <f>+SUM(M8:M18)</f>
        <v>0</v>
      </c>
      <c r="N19" s="862">
        <f>+SUM(L19:M19)</f>
        <v>0</v>
      </c>
      <c r="O19" s="861">
        <f>+SUM(O8:O18)</f>
        <v>0</v>
      </c>
      <c r="P19" s="861">
        <f>+SUM(P8:P18)</f>
        <v>0</v>
      </c>
      <c r="Q19" s="862">
        <f>+SUM(O19:P19)</f>
        <v>0</v>
      </c>
      <c r="R19" s="861">
        <f>+SUM(R8:R18)</f>
        <v>0</v>
      </c>
      <c r="S19" s="861">
        <f>+SUM(S8:S18)</f>
        <v>0</v>
      </c>
      <c r="T19" s="862">
        <f>+SUM(R19:S19)</f>
        <v>0</v>
      </c>
      <c r="U19" s="861">
        <f>+SUM(U8:U18)</f>
        <v>0</v>
      </c>
      <c r="V19" s="861">
        <f>+SUM(V8:V18)</f>
        <v>0</v>
      </c>
      <c r="W19" s="862">
        <f>+SUM(U19:V19)</f>
        <v>0</v>
      </c>
      <c r="X19" s="861">
        <f>+SUM(X8:X18)</f>
        <v>0</v>
      </c>
      <c r="Y19" s="861">
        <f>+SUM(Y8:Y18)</f>
        <v>0</v>
      </c>
      <c r="Z19" s="862">
        <f>+SUM(X19:Y19)</f>
        <v>0</v>
      </c>
      <c r="AA19" s="861">
        <f>+SUM(AA8:AA18)</f>
        <v>0</v>
      </c>
      <c r="AB19" s="861">
        <f>+SUM(AB8:AB18)</f>
        <v>0</v>
      </c>
      <c r="AC19" s="862">
        <f>+SUM(AA19:AB19)</f>
        <v>0</v>
      </c>
      <c r="AD19" s="861">
        <f>+SUM(AD8:AD18)</f>
        <v>0</v>
      </c>
      <c r="AE19" s="861">
        <f t="shared" ref="AE19:AI19" si="4">+SUM(AE8:AE18)</f>
        <v>0</v>
      </c>
      <c r="AF19" s="861">
        <f t="shared" si="4"/>
        <v>0</v>
      </c>
      <c r="AG19" s="861">
        <f t="shared" si="4"/>
        <v>0</v>
      </c>
      <c r="AH19" s="861">
        <f t="shared" si="4"/>
        <v>0</v>
      </c>
      <c r="AI19" s="861">
        <f t="shared" si="4"/>
        <v>0</v>
      </c>
      <c r="AJ19" s="861">
        <f>+SUM(AJ8:AJ18)</f>
        <v>0</v>
      </c>
      <c r="AK19" s="861">
        <f>+SUM(AK8:AK18)</f>
        <v>0</v>
      </c>
      <c r="AL19" s="862">
        <f>+SUM(AJ19:AK19)</f>
        <v>0</v>
      </c>
      <c r="AM19" s="861">
        <f>+SUM(AM8:AM18)</f>
        <v>0</v>
      </c>
      <c r="AN19" s="861">
        <f>+SUM(AN8:AN18)</f>
        <v>0</v>
      </c>
      <c r="AO19" s="862">
        <f>+SUM(AM19:AN19)</f>
        <v>0</v>
      </c>
      <c r="AP19" s="861">
        <f>+SUM(AP8:AP18)</f>
        <v>0</v>
      </c>
      <c r="AQ19" s="861">
        <f>+SUM(AQ8:AQ18)</f>
        <v>0</v>
      </c>
      <c r="AR19" s="862">
        <f>+SUM(AP19:AQ19)</f>
        <v>0</v>
      </c>
      <c r="AS19" s="861">
        <f>+SUM(AS8:AS18)</f>
        <v>0</v>
      </c>
      <c r="AT19" s="861">
        <f>+SUM(AT8:AT18)</f>
        <v>0</v>
      </c>
      <c r="AU19" s="862">
        <f>+SUM(AS19:AT19)</f>
        <v>0</v>
      </c>
      <c r="AV19" s="861">
        <f>+SUM(AV8:AV18)</f>
        <v>0</v>
      </c>
      <c r="AW19" s="861">
        <f>+SUM(AW8:AW18)</f>
        <v>0</v>
      </c>
      <c r="AX19" s="862">
        <f>+SUM(AV19:AW19)</f>
        <v>0</v>
      </c>
      <c r="AY19" s="861">
        <f>+SUM(AY8:AY18)</f>
        <v>0</v>
      </c>
      <c r="AZ19" s="861">
        <f>+SUM(AZ8:AZ18)</f>
        <v>0</v>
      </c>
      <c r="BA19" s="862">
        <f>+SUM(AY19:AZ19)</f>
        <v>0</v>
      </c>
      <c r="BB19" s="863"/>
      <c r="BC19" s="825">
        <f>+BA19-'CUADRO 2 (Retrib titular c_IVA)'!X20</f>
        <v>0</v>
      </c>
      <c r="BD19" s="843">
        <f t="shared" si="0"/>
        <v>0</v>
      </c>
      <c r="BE19" s="844">
        <f t="shared" si="1"/>
        <v>0</v>
      </c>
      <c r="BF19" s="844">
        <f t="shared" si="2"/>
        <v>0</v>
      </c>
      <c r="BG19" s="844">
        <f t="shared" si="3"/>
        <v>0</v>
      </c>
    </row>
    <row r="20" spans="1:64" ht="15" customHeight="1">
      <c r="B20" s="1542" t="s">
        <v>140</v>
      </c>
      <c r="C20" s="837" t="s">
        <v>357</v>
      </c>
      <c r="D20" s="845" t="s">
        <v>421</v>
      </c>
      <c r="E20" s="850">
        <v>1</v>
      </c>
      <c r="F20" s="846"/>
      <c r="G20" s="846"/>
      <c r="H20" s="864">
        <f>SUM('CUADRO 2 (Retrib titular c_IVA)'!G21:G38)</f>
        <v>0</v>
      </c>
      <c r="I20" s="846">
        <f>+K20*('[27]ANEXO 4a'!$Y$175/'[27]ANEXO 4a'!$Y$179)</f>
        <v>0</v>
      </c>
      <c r="J20" s="846">
        <f>+K20*('[27]ANEXO 4a'!$Y$176/'[27]ANEXO 4a'!$Y$179)</f>
        <v>0</v>
      </c>
      <c r="K20" s="864">
        <f>SUM('CUADRO 2 (Retrib titular c_IVA)'!H21:H38)</f>
        <v>0</v>
      </c>
      <c r="L20" s="846">
        <f>+N20*('[27]ANEXO 4a'!$Y$175/'[27]ANEXO 4a'!$Y$179)</f>
        <v>0</v>
      </c>
      <c r="M20" s="846">
        <f>+N20*('[27]ANEXO 4a'!$Y$176/'[27]ANEXO 4a'!$Y$179)</f>
        <v>0</v>
      </c>
      <c r="N20" s="864">
        <f>SUM('CUADRO 2 (Retrib titular c_IVA)'!I21:I38)</f>
        <v>0</v>
      </c>
      <c r="O20" s="846">
        <f>+Q20*('[27]ANEXO 4a'!$Y$175/'[27]ANEXO 4a'!$Y$179)</f>
        <v>0</v>
      </c>
      <c r="P20" s="846">
        <f>+Q20*('[27]ANEXO 4a'!$Y$176/'[27]ANEXO 4a'!$Y$179)</f>
        <v>0</v>
      </c>
      <c r="Q20" s="864">
        <f>SUM('CUADRO 2 (Retrib titular c_IVA)'!J21:J38)</f>
        <v>0</v>
      </c>
      <c r="R20" s="846">
        <f>+T20*('[27]ANEXO 4a'!$Y$175/'[27]ANEXO 4a'!$Y$179)</f>
        <v>0</v>
      </c>
      <c r="S20" s="846">
        <f>+T20*('[27]ANEXO 4a'!$Y$176/'[27]ANEXO 4a'!$Y$179)</f>
        <v>0</v>
      </c>
      <c r="T20" s="864">
        <f>SUM('CUADRO 2 (Retrib titular c_IVA)'!K21:K38)</f>
        <v>0</v>
      </c>
      <c r="U20" s="846">
        <f>+W20*('[27]ANEXO 4a'!$Y$175/'[27]ANEXO 4a'!$Y$179)</f>
        <v>0</v>
      </c>
      <c r="V20" s="846">
        <f>+W20*('[27]ANEXO 4a'!$Y$176/'[27]ANEXO 4a'!$Y$179)</f>
        <v>0</v>
      </c>
      <c r="W20" s="864">
        <f>SUM('CUADRO 2 (Retrib titular c_IVA)'!L21:L38)</f>
        <v>0</v>
      </c>
      <c r="X20" s="846">
        <f>+Z20*('[27]ANEXO 4a'!$Y$175/'[27]ANEXO 4a'!$Y$179)</f>
        <v>0</v>
      </c>
      <c r="Y20" s="846">
        <f>+Z20*('[27]ANEXO 4a'!$Y$176/'[27]ANEXO 4a'!$Y$179)</f>
        <v>0</v>
      </c>
      <c r="Z20" s="864">
        <f>SUM('CUADRO 2 (Retrib titular c_IVA)'!M21:M38)</f>
        <v>0</v>
      </c>
      <c r="AA20" s="846">
        <f>+AC20*('[27]ANEXO 4a'!$Y$175/'[27]ANEXO 4a'!$Y$179)</f>
        <v>0</v>
      </c>
      <c r="AB20" s="846">
        <f>+AC20*('[27]ANEXO 4a'!$Y$176/'[27]ANEXO 4a'!$Y$179)</f>
        <v>0</v>
      </c>
      <c r="AC20" s="864">
        <f>SUM('CUADRO 2 (Retrib titular c_IVA)'!N21:N38)</f>
        <v>0</v>
      </c>
      <c r="AD20" s="846"/>
      <c r="AE20" s="846"/>
      <c r="AF20" s="864"/>
      <c r="AG20" s="846"/>
      <c r="AH20" s="846"/>
      <c r="AI20" s="864"/>
      <c r="AJ20" s="846">
        <f>+AL20*('[27]ANEXO 4a'!$Y$175/'[27]ANEXO 4a'!$Y$179)</f>
        <v>0</v>
      </c>
      <c r="AK20" s="846">
        <f>+AL20*('[27]ANEXO 4a'!$Y$176/'[27]ANEXO 4a'!$Y$179)</f>
        <v>0</v>
      </c>
      <c r="AL20" s="864">
        <f>SUM('CUADRO 2 (Retrib titular c_IVA)'!Q21:Q38)</f>
        <v>0</v>
      </c>
      <c r="AM20" s="846">
        <f>+AO20*('[27]ANEXO 4a'!$Y$175/'[27]ANEXO 4a'!$Y$179)</f>
        <v>0</v>
      </c>
      <c r="AN20" s="846">
        <f>+AO20*('[27]ANEXO 4a'!$Y$176/'[27]ANEXO 4a'!$Y$179)</f>
        <v>0</v>
      </c>
      <c r="AO20" s="864">
        <f>SUM('CUADRO 2 (Retrib titular c_IVA)'!R21:R38)</f>
        <v>0</v>
      </c>
      <c r="AP20" s="846">
        <f>+AR20*('[27]ANEXO 4a'!$Y$175/'[27]ANEXO 4a'!$Y$179)</f>
        <v>0</v>
      </c>
      <c r="AQ20" s="846">
        <f>+AR20*('[27]ANEXO 4a'!$Y$176/'[27]ANEXO 4a'!$Y$179)</f>
        <v>0</v>
      </c>
      <c r="AR20" s="864">
        <f>SUM('CUADRO 2 (Retrib titular c_IVA)'!S21:S38)</f>
        <v>0</v>
      </c>
      <c r="AS20" s="846">
        <f>+AU20*('[27]ANEXO 4a'!$Y$175/'[27]ANEXO 4a'!$Y$179)</f>
        <v>0</v>
      </c>
      <c r="AT20" s="846">
        <f>+AU20*('[27]ANEXO 4a'!$Y$176/'[27]ANEXO 4a'!$Y$179)</f>
        <v>0</v>
      </c>
      <c r="AU20" s="864">
        <f>SUM('CUADRO 2 (Retrib titular c_IVA)'!T21:T38)</f>
        <v>0</v>
      </c>
      <c r="AV20" s="846">
        <f>+AX20*('[27]ANEXO 4a'!$Y$175/'[27]ANEXO 4a'!$Y$179)</f>
        <v>0</v>
      </c>
      <c r="AW20" s="846">
        <f>+AX20*('[27]ANEXO 4a'!$Y$176/'[27]ANEXO 4a'!$Y$179)</f>
        <v>0</v>
      </c>
      <c r="AX20" s="864">
        <f>SUM('CUADRO 2 (Retrib titular c_IVA)'!V21:V38)</f>
        <v>0</v>
      </c>
      <c r="AY20" s="846">
        <f>+BA20*('[27]ANEXO 4a'!$Y$175/'[27]ANEXO 4a'!$Y$179)</f>
        <v>0</v>
      </c>
      <c r="AZ20" s="846">
        <f>+BA20*('[27]ANEXO 4a'!$Y$176/'[27]ANEXO 4a'!$Y$179)</f>
        <v>0</v>
      </c>
      <c r="BA20" s="864">
        <f>SUM('CUADRO 2 (Retrib titular c_IVA)'!X21:X38)</f>
        <v>0</v>
      </c>
      <c r="BB20" s="185"/>
      <c r="BC20" s="825">
        <f>(SUM('CUADRO 2 (Retrib titular c_IVA)'!X21:X38))-BA20</f>
        <v>0</v>
      </c>
      <c r="BD20" s="843">
        <f t="shared" si="0"/>
        <v>0</v>
      </c>
      <c r="BE20" s="844">
        <f t="shared" si="1"/>
        <v>0</v>
      </c>
      <c r="BF20" s="844">
        <f t="shared" si="2"/>
        <v>0</v>
      </c>
      <c r="BG20" s="844">
        <f t="shared" si="3"/>
        <v>0</v>
      </c>
    </row>
    <row r="21" spans="1:64" ht="15" customHeight="1">
      <c r="B21" s="1543"/>
      <c r="C21" s="1525" t="s">
        <v>158</v>
      </c>
      <c r="D21" s="845" t="s">
        <v>421</v>
      </c>
      <c r="E21" s="850">
        <v>0.9</v>
      </c>
      <c r="F21" s="846"/>
      <c r="G21" s="846"/>
      <c r="H21" s="864">
        <f>+'CUADRO 2 (Retrib titular c_IVA)'!G39+'CUADRO 2 (Retrib titular c_IVA)'!G41</f>
        <v>0</v>
      </c>
      <c r="I21" s="846">
        <f>IF(K21=0,0,+K21*('[27]ANEXO 4b'!$Y$78/'[27]ANEXO 4b'!$Y$82))</f>
        <v>0</v>
      </c>
      <c r="J21" s="846">
        <f>IF(K21=0,0,+K21*('[27]ANEXO 4b'!$Y$79/'[27]ANEXO 4b'!$Y$82))</f>
        <v>0</v>
      </c>
      <c r="K21" s="864">
        <f>+'CUADRO 2 (Retrib titular c_IVA)'!H39+'CUADRO 2 (Retrib titular c_IVA)'!H41</f>
        <v>0</v>
      </c>
      <c r="L21" s="846">
        <f>IF(N21=0,0,+N21*('[27]ANEXO 4b'!$Y$78/'[27]ANEXO 4b'!$Y$82))</f>
        <v>0</v>
      </c>
      <c r="M21" s="846">
        <f>IF(N21=0,0,+N21*('[27]ANEXO 4b'!$Y$79/'[27]ANEXO 4b'!$Y$82))</f>
        <v>0</v>
      </c>
      <c r="N21" s="864">
        <f>+'CUADRO 2 (Retrib titular c_IVA)'!I39+'CUADRO 2 (Retrib titular c_IVA)'!I41</f>
        <v>0</v>
      </c>
      <c r="O21" s="846">
        <f>IF(Q21=0,0,+Q21*('[27]ANEXO 4b'!$Y$78/'[27]ANEXO 4b'!$Y$82))</f>
        <v>0</v>
      </c>
      <c r="P21" s="846">
        <f>IF(Q21=0,0,+Q21*('[27]ANEXO 4b'!$Y$79/'[27]ANEXO 4b'!$Y$82))</f>
        <v>0</v>
      </c>
      <c r="Q21" s="864">
        <f>+'CUADRO 2 (Retrib titular c_IVA)'!J39+'CUADRO 2 (Retrib titular c_IVA)'!J41</f>
        <v>0</v>
      </c>
      <c r="R21" s="846">
        <f>IF(T21=0,0,+T21*('[27]ANEXO 4b'!$Y$78/'[27]ANEXO 4b'!$Y$82))</f>
        <v>0</v>
      </c>
      <c r="S21" s="846">
        <f>IF(T21=0,0,+T21*('[27]ANEXO 4b'!$Y$79/'[27]ANEXO 4b'!$Y$82))</f>
        <v>0</v>
      </c>
      <c r="T21" s="864">
        <f>+'CUADRO 2 (Retrib titular c_IVA)'!K39+'CUADRO 2 (Retrib titular c_IVA)'!K41</f>
        <v>0</v>
      </c>
      <c r="U21" s="846">
        <f>IF(W21=0,0,+W21*('[27]ANEXO 4b'!$Y$78/'[27]ANEXO 4b'!$Y$82))</f>
        <v>0</v>
      </c>
      <c r="V21" s="846">
        <f>IF(W21=0,0,+W21*('[27]ANEXO 4b'!$Y$79/'[27]ANEXO 4b'!$Y$82))</f>
        <v>0</v>
      </c>
      <c r="W21" s="864">
        <f>+'CUADRO 2 (Retrib titular c_IVA)'!L39+'CUADRO 2 (Retrib titular c_IVA)'!L41</f>
        <v>0</v>
      </c>
      <c r="X21" s="846">
        <f>IF(Z21=0,0,+Z21*('[27]ANEXO 4b'!$Y$78/'[27]ANEXO 4b'!$Y$82))</f>
        <v>0</v>
      </c>
      <c r="Y21" s="846">
        <f>IF(Z21=0,0,+Z21*('[27]ANEXO 4b'!$Y$79/'[27]ANEXO 4b'!$Y$82))</f>
        <v>0</v>
      </c>
      <c r="Z21" s="864">
        <f>+'CUADRO 2 (Retrib titular c_IVA)'!M39+'CUADRO 2 (Retrib titular c_IVA)'!M41</f>
        <v>0</v>
      </c>
      <c r="AA21" s="846">
        <f>IF(AC21=0,0,+AC21*('[27]ANEXO 4b'!$Y$78/'[27]ANEXO 4b'!$Y$82))</f>
        <v>0</v>
      </c>
      <c r="AB21" s="846">
        <f>IF(AC21=0,0,+AC21*('[27]ANEXO 4b'!$Y$79/'[27]ANEXO 4b'!$Y$82))</f>
        <v>0</v>
      </c>
      <c r="AC21" s="864">
        <f>+'CUADRO 2 (Retrib titular c_IVA)'!N39+'CUADRO 2 (Retrib titular c_IVA)'!N41</f>
        <v>0</v>
      </c>
      <c r="AD21" s="846"/>
      <c r="AE21" s="846"/>
      <c r="AF21" s="864"/>
      <c r="AG21" s="846"/>
      <c r="AH21" s="846"/>
      <c r="AI21" s="864"/>
      <c r="AJ21" s="846">
        <f>IF(AL21=0,0,+AL21*('[27]ANEXO 4b'!$Y$78/'[27]ANEXO 4b'!$Y$82))</f>
        <v>0</v>
      </c>
      <c r="AK21" s="846">
        <f>IF(AL21=0,0,+AL21*('[27]ANEXO 4b'!$Y$79/'[27]ANEXO 4b'!$Y$82))</f>
        <v>0</v>
      </c>
      <c r="AL21" s="864">
        <f>+'CUADRO 2 (Retrib titular c_IVA)'!Q39+'CUADRO 2 (Retrib titular c_IVA)'!Q41</f>
        <v>0</v>
      </c>
      <c r="AM21" s="846">
        <f>IF(AO21=0,0,+AO21*('[27]ANEXO 4b'!$Y$78/'[27]ANEXO 4b'!$Y$82))</f>
        <v>0</v>
      </c>
      <c r="AN21" s="846">
        <f>IF(AO21=0,0,+AO21*('[27]ANEXO 4b'!$Y$79/'[27]ANEXO 4b'!$Y$82))</f>
        <v>0</v>
      </c>
      <c r="AO21" s="864">
        <f>+'CUADRO 2 (Retrib titular c_IVA)'!R39</f>
        <v>0</v>
      </c>
      <c r="AP21" s="846">
        <f>IF(AR21=0,0,+AR21*('[27]ANEXO 4b'!$Y$78/'[27]ANEXO 4b'!$Y$82))</f>
        <v>0</v>
      </c>
      <c r="AQ21" s="846">
        <f>IF(AR21=0,0,+AR21*('[27]ANEXO 4b'!$Y$79/'[27]ANEXO 4b'!$Y$82))</f>
        <v>0</v>
      </c>
      <c r="AR21" s="864">
        <f>+'CUADRO 2 (Retrib titular c_IVA)'!S39</f>
        <v>0</v>
      </c>
      <c r="AS21" s="846">
        <f>IF(AU21=0,0,+AU21*('[27]ANEXO 4b'!$Y$78/'[27]ANEXO 4b'!$Y$82))</f>
        <v>0</v>
      </c>
      <c r="AT21" s="846">
        <f>IF(AU21=0,0,+AU21*('[27]ANEXO 4b'!$Y$79/'[27]ANEXO 4b'!$Y$82))</f>
        <v>0</v>
      </c>
      <c r="AU21" s="864">
        <f>+'CUADRO 2 (Retrib titular c_IVA)'!T39</f>
        <v>0</v>
      </c>
      <c r="AV21" s="846">
        <f>IF(AX21=0,0,+AX21*('[27]ANEXO 4b'!$Y$78/'[27]ANEXO 4b'!$Y$82))</f>
        <v>0</v>
      </c>
      <c r="AW21" s="846">
        <f>IF(AX21=0,0,+AX21*('[27]ANEXO 4b'!$Y$79/'[27]ANEXO 4b'!$Y$82))</f>
        <v>0</v>
      </c>
      <c r="AX21" s="864">
        <f>+'CUADRO 2 (Retrib titular c_IVA)'!V39+'CUADRO 2 (Retrib titular c_IVA)'!V41</f>
        <v>0</v>
      </c>
      <c r="AY21" s="846">
        <f>IF(BA21=0,0,+BA21*('[27]ANEXO 4b'!$Y$78/'[27]ANEXO 4b'!$Y$82))</f>
        <v>0</v>
      </c>
      <c r="AZ21" s="846">
        <f>IF(BA21=0,0,+BA21*('[27]ANEXO 4b'!$Y$79/'[27]ANEXO 4b'!$Y$82))</f>
        <v>0</v>
      </c>
      <c r="BA21" s="864">
        <f>+'CUADRO 2 (Retrib titular c_IVA)'!X39+'CUADRO 2 (Retrib titular c_IVA)'!X41</f>
        <v>0</v>
      </c>
      <c r="BB21" s="185"/>
      <c r="BC21" s="825">
        <f>+BA21-'CUADRO 2 (Retrib titular c_IVA)'!X39-'CUADRO 2 (Retrib titular c_IVA)'!X41</f>
        <v>0</v>
      </c>
      <c r="BD21" s="843">
        <f t="shared" si="0"/>
        <v>0</v>
      </c>
      <c r="BE21" s="844">
        <f t="shared" si="1"/>
        <v>0</v>
      </c>
      <c r="BF21" s="844">
        <f t="shared" si="2"/>
        <v>0</v>
      </c>
      <c r="BG21" s="844">
        <f t="shared" si="3"/>
        <v>0</v>
      </c>
    </row>
    <row r="22" spans="1:64" ht="15" customHeight="1">
      <c r="B22" s="1544"/>
      <c r="C22" s="1527"/>
      <c r="D22" s="852" t="s">
        <v>422</v>
      </c>
      <c r="E22" s="850">
        <v>0.1</v>
      </c>
      <c r="F22" s="846"/>
      <c r="G22" s="846"/>
      <c r="H22" s="865">
        <f>+'CUADRO 2 (Retrib titular c_IVA)'!G40+'CUADRO 2 (Retrib titular c_IVA)'!G42</f>
        <v>0</v>
      </c>
      <c r="I22" s="846">
        <f>IF(K22=0,0,+K22*('[27]ANEXO 4b'!$Y$78/'[27]ANEXO 4b'!$Y$82))</f>
        <v>0</v>
      </c>
      <c r="J22" s="846">
        <f>IF(K22=0,0,+K22*('[27]ANEXO 4b'!$Y$79/'[27]ANEXO 4b'!$Y$82))</f>
        <v>0</v>
      </c>
      <c r="K22" s="865">
        <f>+'CUADRO 2 (Retrib titular c_IVA)'!H40+'CUADRO 2 (Retrib titular c_IVA)'!H42</f>
        <v>0</v>
      </c>
      <c r="L22" s="846">
        <f>IF(N22=0,0,+N22*('[27]ANEXO 4b'!$Y$78/'[27]ANEXO 4b'!$Y$82))</f>
        <v>0</v>
      </c>
      <c r="M22" s="846">
        <f>IF(N22=0,0,+N22*('[27]ANEXO 4b'!$Y$79/'[27]ANEXO 4b'!$Y$82))</f>
        <v>0</v>
      </c>
      <c r="N22" s="865">
        <f>+'CUADRO 2 (Retrib titular c_IVA)'!I40+'CUADRO 2 (Retrib titular c_IVA)'!I42</f>
        <v>0</v>
      </c>
      <c r="O22" s="846">
        <f>IF(Q22=0,0,+Q22*('[27]ANEXO 4b'!$Y$78/'[27]ANEXO 4b'!$Y$82))</f>
        <v>0</v>
      </c>
      <c r="P22" s="846">
        <f>IF(Q22=0,0,+Q22*('[27]ANEXO 4b'!$Y$79/'[27]ANEXO 4b'!$Y$82))</f>
        <v>0</v>
      </c>
      <c r="Q22" s="865">
        <f>+'CUADRO 2 (Retrib titular c_IVA)'!J40+'CUADRO 2 (Retrib titular c_IVA)'!J42</f>
        <v>0</v>
      </c>
      <c r="R22" s="866">
        <f>IF(T22=0,0,+T22*('[27]ANEXO 4b'!$Y$78/'[27]ANEXO 4b'!$Y$82))</f>
        <v>0</v>
      </c>
      <c r="S22" s="866">
        <f>IF(T22=0,0,+T22*('[27]ANEXO 4b'!$Y$79/'[27]ANEXO 4b'!$Y$82))</f>
        <v>0</v>
      </c>
      <c r="T22" s="867">
        <f>+'CUADRO 2 (Retrib titular c_IVA)'!K40+'CUADRO 2 (Retrib titular c_IVA)'!K42</f>
        <v>0</v>
      </c>
      <c r="U22" s="846">
        <f>IF(W22=0,0,+W22*('[27]ANEXO 4b'!$Y$78/'[27]ANEXO 4b'!$Y$82))</f>
        <v>0</v>
      </c>
      <c r="V22" s="846">
        <f>IF(W22=0,0,+W22*('[27]ANEXO 4b'!$Y$79/'[27]ANEXO 4b'!$Y$82))</f>
        <v>0</v>
      </c>
      <c r="W22" s="865">
        <f>+'CUADRO 2 (Retrib titular c_IVA)'!L40+'CUADRO 2 (Retrib titular c_IVA)'!L42</f>
        <v>0</v>
      </c>
      <c r="X22" s="866">
        <f>IF(Z22=0,0,+Z22*('[27]ANEXO 4b'!$Y$78/'[27]ANEXO 4b'!$Y$82))</f>
        <v>0</v>
      </c>
      <c r="Y22" s="866">
        <f>IF(Z22=0,0,+Z22*('[27]ANEXO 4b'!$Y$79/'[27]ANEXO 4b'!$Y$82))</f>
        <v>0</v>
      </c>
      <c r="Z22" s="867">
        <f>+'CUADRO 2 (Retrib titular c_IVA)'!M40+'CUADRO 2 (Retrib titular c_IVA)'!M42</f>
        <v>0</v>
      </c>
      <c r="AA22" s="866">
        <f>IF(AC22=0,0,+AC22*('[27]ANEXO 4b'!$Y$78/'[27]ANEXO 4b'!$Y$82))</f>
        <v>0</v>
      </c>
      <c r="AB22" s="866">
        <f>IF(AC22=0,0,+AC22*('[27]ANEXO 4b'!$Y$79/'[27]ANEXO 4b'!$Y$82))</f>
        <v>0</v>
      </c>
      <c r="AC22" s="867">
        <f>+'CUADRO 2 (Retrib titular c_IVA)'!N40+'CUADRO 2 (Retrib titular c_IVA)'!N42</f>
        <v>0</v>
      </c>
      <c r="AD22" s="846"/>
      <c r="AE22" s="846"/>
      <c r="AF22" s="865"/>
      <c r="AG22" s="866"/>
      <c r="AH22" s="866"/>
      <c r="AI22" s="867"/>
      <c r="AJ22" s="846">
        <f>IF(AL22=0,0,+AL22*('[27]ANEXO 4b'!$Y$78/'[27]ANEXO 4b'!$Y$82))</f>
        <v>0</v>
      </c>
      <c r="AK22" s="846">
        <f>IF(AL22=0,0,+AL22*('[27]ANEXO 4b'!$Y$79/'[27]ANEXO 4b'!$Y$82))</f>
        <v>0</v>
      </c>
      <c r="AL22" s="865">
        <f>+'CUADRO 2 (Retrib titular c_IVA)'!Q40+'CUADRO 2 (Retrib titular c_IVA)'!Q42</f>
        <v>0</v>
      </c>
      <c r="AM22" s="866">
        <f>IF(AO22=0,0,+AO22*('[27]ANEXO 4b'!$Y$78/'[27]ANEXO 4b'!$Y$82))</f>
        <v>0</v>
      </c>
      <c r="AN22" s="866">
        <f>IF(AO22=0,0,+AO22*('[27]ANEXO 4b'!$Y$79/'[27]ANEXO 4b'!$Y$82))</f>
        <v>0</v>
      </c>
      <c r="AO22" s="867">
        <f>+'CUADRO 2 (Retrib titular c_IVA)'!R40</f>
        <v>0</v>
      </c>
      <c r="AP22" s="866">
        <f>IF(AR22=0,0,+AR22*('[27]ANEXO 4b'!$Y$78/'[27]ANEXO 4b'!$Y$82))</f>
        <v>0</v>
      </c>
      <c r="AQ22" s="866">
        <f>IF(AR22=0,0,+AR22*('[27]ANEXO 4b'!$Y$79/'[27]ANEXO 4b'!$Y$82))</f>
        <v>0</v>
      </c>
      <c r="AR22" s="867">
        <f>+'CUADRO 2 (Retrib titular c_IVA)'!S40</f>
        <v>0</v>
      </c>
      <c r="AS22" s="866">
        <f>IF(AU22=0,0,+AU22*('[27]ANEXO 4b'!$Y$78/'[27]ANEXO 4b'!$Y$82))</f>
        <v>0</v>
      </c>
      <c r="AT22" s="866">
        <f>IF(AU22=0,0,+AU22*('[27]ANEXO 4b'!$Y$79/'[27]ANEXO 4b'!$Y$82))</f>
        <v>0</v>
      </c>
      <c r="AU22" s="867">
        <f>+'CUADRO 2 (Retrib titular c_IVA)'!T40</f>
        <v>0</v>
      </c>
      <c r="AV22" s="846">
        <f>IF(AX22=0,0,+AX22*('[27]ANEXO 4b'!$Y$78/'[27]ANEXO 4b'!$Y$82))</f>
        <v>0</v>
      </c>
      <c r="AW22" s="846">
        <f>IF(AX22=0,0,+AX22*('[27]ANEXO 4b'!$Y$79/'[27]ANEXO 4b'!$Y$82))</f>
        <v>0</v>
      </c>
      <c r="AX22" s="865">
        <f>+'CUADRO 2 (Retrib titular c_IVA)'!V40+'CUADRO 2 (Retrib titular c_IVA)'!V42</f>
        <v>0</v>
      </c>
      <c r="AY22" s="846">
        <f>IF(BA22=0,0,+BA22*('[27]ANEXO 4b'!$Y$78/'[27]ANEXO 4b'!$Y$82))</f>
        <v>0</v>
      </c>
      <c r="AZ22" s="846">
        <f>IF(BA22=0,0,+BA22*('[27]ANEXO 4b'!$Y$79/'[27]ANEXO 4b'!$Y$82))</f>
        <v>0</v>
      </c>
      <c r="BA22" s="865">
        <f>+'CUADRO 2 (Retrib titular c_IVA)'!X40+'CUADRO 2 (Retrib titular c_IVA)'!X42</f>
        <v>0</v>
      </c>
      <c r="BB22" s="185"/>
      <c r="BC22" s="825">
        <f>+BA22-'CUADRO 2 (Retrib titular c_IVA)'!X40-'CUADRO 2 (Retrib titular c_IVA)'!X42</f>
        <v>0</v>
      </c>
      <c r="BD22" s="843">
        <f t="shared" si="0"/>
        <v>0</v>
      </c>
      <c r="BE22" s="844">
        <f t="shared" si="1"/>
        <v>0</v>
      </c>
      <c r="BF22" s="844">
        <f t="shared" si="2"/>
        <v>0</v>
      </c>
      <c r="BG22" s="844">
        <f t="shared" si="3"/>
        <v>0</v>
      </c>
    </row>
    <row r="23" spans="1:64" s="122" customFormat="1" ht="15" customHeight="1" thickBot="1">
      <c r="B23" s="868"/>
      <c r="C23" s="859" t="s">
        <v>423</v>
      </c>
      <c r="D23" s="859"/>
      <c r="E23" s="869"/>
      <c r="F23" s="870">
        <f>+SUM(F20:F22)</f>
        <v>0</v>
      </c>
      <c r="G23" s="870">
        <f>+SUM(G20:G22)</f>
        <v>0</v>
      </c>
      <c r="H23" s="871">
        <f>+SUM(F23:G23)</f>
        <v>0</v>
      </c>
      <c r="I23" s="870">
        <f>+SUM(I20:I22)</f>
        <v>0</v>
      </c>
      <c r="J23" s="870">
        <f>+SUM(J20:J22)</f>
        <v>0</v>
      </c>
      <c r="K23" s="871">
        <f>+SUM(I23:J23)</f>
        <v>0</v>
      </c>
      <c r="L23" s="870">
        <f>+SUM(L20:L22)</f>
        <v>0</v>
      </c>
      <c r="M23" s="870">
        <f>+SUM(M20:M22)</f>
        <v>0</v>
      </c>
      <c r="N23" s="871">
        <f>+SUM(L23:M23)</f>
        <v>0</v>
      </c>
      <c r="O23" s="870">
        <f>+SUM(O20:O22)</f>
        <v>0</v>
      </c>
      <c r="P23" s="870">
        <f>+SUM(P20:P22)</f>
        <v>0</v>
      </c>
      <c r="Q23" s="871">
        <f>+SUM(O23:P23)</f>
        <v>0</v>
      </c>
      <c r="R23" s="870">
        <f>+SUM(R20:R22)</f>
        <v>0</v>
      </c>
      <c r="S23" s="870">
        <f>+SUM(S20:S22)</f>
        <v>0</v>
      </c>
      <c r="T23" s="871">
        <f>+SUM(R23:S23)</f>
        <v>0</v>
      </c>
      <c r="U23" s="870">
        <f>+SUM(U20:U22)</f>
        <v>0</v>
      </c>
      <c r="V23" s="870">
        <f>+SUM(V20:V22)</f>
        <v>0</v>
      </c>
      <c r="W23" s="871">
        <f>+SUM(U23:V23)</f>
        <v>0</v>
      </c>
      <c r="X23" s="870">
        <f>+SUM(X20:X22)</f>
        <v>0</v>
      </c>
      <c r="Y23" s="870">
        <f>+SUM(Y20:Y22)</f>
        <v>0</v>
      </c>
      <c r="Z23" s="871">
        <f>+SUM(X23:Y23)</f>
        <v>0</v>
      </c>
      <c r="AA23" s="870">
        <f>+SUM(AA20:AA22)</f>
        <v>0</v>
      </c>
      <c r="AB23" s="870">
        <f>+SUM(AB20:AB22)</f>
        <v>0</v>
      </c>
      <c r="AC23" s="871">
        <f>+SUM(AA23:AB23)</f>
        <v>0</v>
      </c>
      <c r="AD23" s="870">
        <f>+SUM(AD20:AD22)</f>
        <v>0</v>
      </c>
      <c r="AE23" s="870">
        <f t="shared" ref="AE23:AI23" si="5">+SUM(AE20:AE22)</f>
        <v>0</v>
      </c>
      <c r="AF23" s="870">
        <f t="shared" si="5"/>
        <v>0</v>
      </c>
      <c r="AG23" s="870">
        <f t="shared" si="5"/>
        <v>0</v>
      </c>
      <c r="AH23" s="870">
        <f t="shared" si="5"/>
        <v>0</v>
      </c>
      <c r="AI23" s="870">
        <f t="shared" si="5"/>
        <v>0</v>
      </c>
      <c r="AJ23" s="870">
        <f>+SUM(AJ20:AJ22)</f>
        <v>0</v>
      </c>
      <c r="AK23" s="870">
        <f>+SUM(AK20:AK22)</f>
        <v>0</v>
      </c>
      <c r="AL23" s="871">
        <f>+SUM(AJ23:AK23)</f>
        <v>0</v>
      </c>
      <c r="AM23" s="870">
        <f>+SUM(AM20:AM22)</f>
        <v>0</v>
      </c>
      <c r="AN23" s="870">
        <f>+SUM(AN20:AN22)</f>
        <v>0</v>
      </c>
      <c r="AO23" s="871">
        <f>+SUM(AM23:AN23)</f>
        <v>0</v>
      </c>
      <c r="AP23" s="870">
        <f>+SUM(AP20:AP22)</f>
        <v>0</v>
      </c>
      <c r="AQ23" s="870">
        <f>+SUM(AQ20:AQ22)</f>
        <v>0</v>
      </c>
      <c r="AR23" s="871">
        <f>+SUM(AP23:AQ23)</f>
        <v>0</v>
      </c>
      <c r="AS23" s="870">
        <f>+SUM(AS20:AS22)</f>
        <v>0</v>
      </c>
      <c r="AT23" s="870">
        <f>+SUM(AT20:AT22)</f>
        <v>0</v>
      </c>
      <c r="AU23" s="871">
        <f>+SUM(AS23:AT23)</f>
        <v>0</v>
      </c>
      <c r="AV23" s="870">
        <f>+SUM(AV20:AV22)</f>
        <v>0</v>
      </c>
      <c r="AW23" s="870">
        <f>+SUM(AW20:AW22)</f>
        <v>0</v>
      </c>
      <c r="AX23" s="871">
        <f>+SUM(AV23:AW23)</f>
        <v>0</v>
      </c>
      <c r="AY23" s="870">
        <f>+SUM(AY20:AY22)</f>
        <v>0</v>
      </c>
      <c r="AZ23" s="870">
        <f>+SUM(AZ20:AZ22)</f>
        <v>0</v>
      </c>
      <c r="BA23" s="871">
        <f>+SUM(AY23:AZ23)</f>
        <v>0</v>
      </c>
      <c r="BB23" s="863"/>
      <c r="BC23" s="825">
        <f>+BA23-'CUADRO 2 (Retrib titular c_IVA)'!X43</f>
        <v>0</v>
      </c>
      <c r="BD23" s="843">
        <f t="shared" si="0"/>
        <v>0</v>
      </c>
      <c r="BE23" s="844">
        <f t="shared" si="1"/>
        <v>0</v>
      </c>
      <c r="BF23" s="844">
        <f t="shared" si="2"/>
        <v>0</v>
      </c>
      <c r="BG23" s="844">
        <f t="shared" si="3"/>
        <v>0</v>
      </c>
    </row>
    <row r="24" spans="1:64" s="308" customFormat="1" ht="29.25" customHeight="1">
      <c r="B24" s="1400" t="s">
        <v>162</v>
      </c>
      <c r="C24" s="872" t="s">
        <v>163</v>
      </c>
      <c r="D24" s="873" t="s">
        <v>162</v>
      </c>
      <c r="E24" s="874">
        <v>1</v>
      </c>
      <c r="F24" s="875">
        <f>IF(H24=0,0,+H24*('[27]ANEXO 5a'!$X$84/'[27]ANEXO 5a'!$X$88))</f>
        <v>0</v>
      </c>
      <c r="G24" s="875">
        <f>IF(H24=0,0,+H24*('[27]ANEXO 5a'!$X$85/'[27]ANEXO 5a'!$X$88))</f>
        <v>0</v>
      </c>
      <c r="H24" s="876">
        <f>+'CUADRO 2 (Retrib titular c_IVA)'!G44+'CUADRO 2 (Retrib titular c_IVA)'!G45</f>
        <v>0</v>
      </c>
      <c r="I24" s="875">
        <f>IF(K24=0,0,+K24*('[27]ANEXO 5a'!$X$84/'[27]ANEXO 5a'!$X$88))</f>
        <v>0</v>
      </c>
      <c r="J24" s="875">
        <f>IF(K24=0,0,+K24*('[27]ANEXO 5a'!$X$85/'[27]ANEXO 5a'!$X$88))</f>
        <v>0</v>
      </c>
      <c r="K24" s="876">
        <f>+'CUADRO 2 (Retrib titular c_IVA)'!H44+'CUADRO 2 (Retrib titular c_IVA)'!H45</f>
        <v>0</v>
      </c>
      <c r="L24" s="875">
        <f>IF(N24=0,0,+N24*('[27]ANEXO 5a'!$X$84/'[27]ANEXO 5a'!$X$88))</f>
        <v>0</v>
      </c>
      <c r="M24" s="875">
        <f>IF(N24=0,0,+N24*('[27]ANEXO 5a'!$X$85/'[27]ANEXO 5a'!$X$88))</f>
        <v>0</v>
      </c>
      <c r="N24" s="876">
        <f>+'CUADRO 2 (Retrib titular c_IVA)'!I44+'CUADRO 2 (Retrib titular c_IVA)'!I45</f>
        <v>0</v>
      </c>
      <c r="O24" s="875">
        <f>IF(Q24=0,0,+Q24*('[27]ANEXO 5a'!$X$84/'[27]ANEXO 5a'!$X$88))</f>
        <v>0</v>
      </c>
      <c r="P24" s="875">
        <f>IF(Q24=0,0,+Q24*('[27]ANEXO 5a'!$X$85/'[27]ANEXO 5a'!$X$88))</f>
        <v>0</v>
      </c>
      <c r="Q24" s="876">
        <f>+'CUADRO 2 (Retrib titular c_IVA)'!J44+'CUADRO 2 (Retrib titular c_IVA)'!J45</f>
        <v>0</v>
      </c>
      <c r="R24" s="877"/>
      <c r="S24" s="877"/>
      <c r="T24" s="878"/>
      <c r="U24" s="875">
        <f>IF(W24=0,0,+W24*('[27]ANEXO 5a'!$X$84/'[27]ANEXO 5a'!$X$88))</f>
        <v>0</v>
      </c>
      <c r="V24" s="875">
        <f>IF(W24=0,0,+W24*('[27]ANEXO 5a'!$X$85/'[27]ANEXO 5a'!$X$88))</f>
        <v>0</v>
      </c>
      <c r="W24" s="876">
        <f>+'CUADRO 2 (Retrib titular c_IVA)'!L44+'CUADRO 2 (Retrib titular c_IVA)'!L45</f>
        <v>0</v>
      </c>
      <c r="X24" s="875">
        <f>IF(Z24=0,0,+Z24*('[27]ANEXO 5a'!$X$84/'[27]ANEXO 5a'!$X$88))</f>
        <v>0</v>
      </c>
      <c r="Y24" s="875">
        <f>IF(Z24=0,0,+Z24*('[27]ANEXO 5a'!$X$85/'[27]ANEXO 5a'!$X$88))</f>
        <v>0</v>
      </c>
      <c r="Z24" s="876">
        <f>+'CUADRO 2 (Retrib titular c_IVA)'!M44+'CUADRO 2 (Retrib titular c_IVA)'!M45</f>
        <v>0</v>
      </c>
      <c r="AA24" s="875">
        <f>IF(AC24=0,0,+AC24*('[27]ANEXO 5a'!$X$84/'[27]ANEXO 5a'!$X$88))</f>
        <v>0</v>
      </c>
      <c r="AB24" s="875">
        <f>IF(AC24=0,0,+AC24*('[27]ANEXO 5a'!$X$85/'[27]ANEXO 5a'!$X$88))</f>
        <v>0</v>
      </c>
      <c r="AC24" s="876">
        <f>+'CUADRO 2 (Retrib titular c_IVA)'!N44+'CUADRO 2 (Retrib titular c_IVA)'!N45</f>
        <v>0</v>
      </c>
      <c r="AD24" s="875"/>
      <c r="AE24" s="875"/>
      <c r="AF24" s="876"/>
      <c r="AG24" s="875"/>
      <c r="AH24" s="875"/>
      <c r="AI24" s="876"/>
      <c r="AJ24" s="875">
        <f>IF(AL24=0,0,+AL24*('[27]ANEXO 5a'!$X$84/'[27]ANEXO 5a'!$X$88))</f>
        <v>0</v>
      </c>
      <c r="AK24" s="875">
        <f>IF(AL24=0,0,+AL24*('[27]ANEXO 5a'!$X$85/'[27]ANEXO 5a'!$X$88))</f>
        <v>0</v>
      </c>
      <c r="AL24" s="876">
        <f>+'CUADRO 2 (Retrib titular c_IVA)'!Q44+'CUADRO 2 (Retrib titular c_IVA)'!Q45</f>
        <v>0</v>
      </c>
      <c r="AM24" s="875">
        <f>IF(AO24=0,0,+AO24*('[27]ANEXO 5a'!$X$84/'[27]ANEXO 5a'!$X$88))</f>
        <v>0</v>
      </c>
      <c r="AN24" s="875">
        <f>IF(AO24=0,0,+AO24*('[27]ANEXO 5a'!$X$85/'[27]ANEXO 5a'!$X$88))</f>
        <v>0</v>
      </c>
      <c r="AO24" s="876">
        <f>+'CUADRO 2 (Retrib titular c_IVA)'!R44+'CUADRO 2 (Retrib titular c_IVA)'!R45</f>
        <v>0</v>
      </c>
      <c r="AP24" s="875">
        <f>IF(AR24=0,0,+AR24*('[27]ANEXO 5a'!$X$84/'[27]ANEXO 5a'!$X$88))</f>
        <v>0</v>
      </c>
      <c r="AQ24" s="875">
        <f>IF(AR24=0,0,+AR24*('[27]ANEXO 5a'!$X$85/'[27]ANEXO 5a'!$X$88))</f>
        <v>0</v>
      </c>
      <c r="AR24" s="876">
        <f>+'CUADRO 2 (Retrib titular c_IVA)'!S44+'CUADRO 2 (Retrib titular c_IVA)'!S45</f>
        <v>0</v>
      </c>
      <c r="AS24" s="875">
        <f>IF(AU24=0,0,+AU24*('[27]ANEXO 5a'!$X$84/'[27]ANEXO 5a'!$X$88))</f>
        <v>0</v>
      </c>
      <c r="AT24" s="875">
        <f>IF(AU24=0,0,+AU24*('[27]ANEXO 5a'!$X$85/'[27]ANEXO 5a'!$X$88))</f>
        <v>0</v>
      </c>
      <c r="AU24" s="876">
        <f>+'CUADRO 2 (Retrib titular c_IVA)'!T44+'CUADRO 2 (Retrib titular c_IVA)'!T45</f>
        <v>0</v>
      </c>
      <c r="AV24" s="875">
        <f>IF(AX24=0,0,+AX24*('[27]ANEXO 5a'!$X$84/'[27]ANEXO 5a'!$X$88))</f>
        <v>0</v>
      </c>
      <c r="AW24" s="875">
        <f>IF(AX24=0,0,+AX24*('[27]ANEXO 5a'!$X$85/'[27]ANEXO 5a'!$X$88))</f>
        <v>0</v>
      </c>
      <c r="AX24" s="876">
        <f>+'CUADRO 2 (Retrib titular c_IVA)'!V44+'CUADRO 2 (Retrib titular c_IVA)'!V45</f>
        <v>0</v>
      </c>
      <c r="AY24" s="875">
        <f>IF(BA24=0,0,+BA24*('[27]ANEXO 5a'!$X$84/'[27]ANEXO 5a'!$X$88))</f>
        <v>0</v>
      </c>
      <c r="AZ24" s="875">
        <f>IF(BA24=0,0,+BA24*('[27]ANEXO 5a'!$X$85/'[27]ANEXO 5a'!$X$88))</f>
        <v>0</v>
      </c>
      <c r="BA24" s="876">
        <f>+'CUADRO 2 (Retrib titular c_IVA)'!X44+'CUADRO 2 (Retrib titular c_IVA)'!X45</f>
        <v>0</v>
      </c>
      <c r="BB24" s="879"/>
      <c r="BC24" s="880">
        <f>+BA24-'CUADRO 2 (Retrib titular c_IVA)'!X44-'CUADRO 2 (Retrib titular c_IVA)'!X45</f>
        <v>0</v>
      </c>
      <c r="BD24" s="843">
        <f t="shared" si="0"/>
        <v>0</v>
      </c>
      <c r="BE24" s="844">
        <f t="shared" si="1"/>
        <v>0</v>
      </c>
      <c r="BF24" s="844">
        <f t="shared" si="2"/>
        <v>0</v>
      </c>
      <c r="BG24" s="844">
        <f t="shared" si="3"/>
        <v>0</v>
      </c>
    </row>
    <row r="25" spans="1:64" ht="15" customHeight="1">
      <c r="B25" s="1401"/>
      <c r="C25" s="845" t="s">
        <v>166</v>
      </c>
      <c r="D25" s="845" t="s">
        <v>162</v>
      </c>
      <c r="E25" s="850">
        <v>0.5</v>
      </c>
      <c r="F25" s="846">
        <f>IF(H25=0,0,+H25*('[27]ANEXO 5b'!$X$66/'[27]ANEXO 5b'!$X$71))</f>
        <v>0</v>
      </c>
      <c r="G25" s="846">
        <f>IF(H25=0,0,+H25*('[27]ANEXO 5b'!$X$67/'[27]ANEXO 5b'!$X$71))</f>
        <v>0</v>
      </c>
      <c r="H25" s="864">
        <f>+'CUADRO 2 (Retrib titular c_IVA)'!G46</f>
        <v>0</v>
      </c>
      <c r="I25" s="846">
        <f>IF(K25=0,0,+K25*('[27]ANEXO 5b'!$X$66/'[27]ANEXO 5b'!$X$71))</f>
        <v>0</v>
      </c>
      <c r="J25" s="846">
        <f>IF(K25=0,0,+K25*('[27]ANEXO 5b'!$X$67/'[27]ANEXO 5b'!$X$71))</f>
        <v>0</v>
      </c>
      <c r="K25" s="864">
        <f>+'CUADRO 2 (Retrib titular c_IVA)'!H46</f>
        <v>0</v>
      </c>
      <c r="L25" s="846">
        <f>IF(N25=0,0,+N25*('[27]ANEXO 5b'!$X$66/'[27]ANEXO 5b'!$X$71))</f>
        <v>0</v>
      </c>
      <c r="M25" s="846">
        <f>IF(N25=0,0,+N25*('[27]ANEXO 5b'!$X$67/'[27]ANEXO 5b'!$X$71))</f>
        <v>0</v>
      </c>
      <c r="N25" s="864">
        <f>+'CUADRO 2 (Retrib titular c_IVA)'!I46</f>
        <v>0</v>
      </c>
      <c r="O25" s="846">
        <f>IF(Q25=0,0,+Q25*('[27]ANEXO 5b'!$X$66/'[27]ANEXO 5b'!$X$71))</f>
        <v>0</v>
      </c>
      <c r="P25" s="846">
        <f>IF(Q25=0,0,+Q25*('[27]ANEXO 5b'!$X$67/'[27]ANEXO 5b'!$X$71))</f>
        <v>0</v>
      </c>
      <c r="Q25" s="864">
        <f>+'CUADRO 2 (Retrib titular c_IVA)'!J46</f>
        <v>0</v>
      </c>
      <c r="R25" s="881"/>
      <c r="S25" s="881"/>
      <c r="T25" s="882"/>
      <c r="U25" s="846">
        <f>IF(W25=0,0,+W25*('[27]ANEXO 5b'!$X$66/'[27]ANEXO 5b'!$X$71))</f>
        <v>0</v>
      </c>
      <c r="V25" s="846">
        <f>IF(W25=0,0,+W25*('[27]ANEXO 5b'!$X$67/'[27]ANEXO 5b'!$X$71))</f>
        <v>0</v>
      </c>
      <c r="W25" s="864">
        <f>+'CUADRO 2 (Retrib titular c_IVA)'!L46</f>
        <v>0</v>
      </c>
      <c r="X25" s="846">
        <f>IF(Z25=0,0,+Z25*('[27]ANEXO 5b'!$X$66/'[27]ANEXO 5b'!$X$71))</f>
        <v>0</v>
      </c>
      <c r="Y25" s="846">
        <f>IF(Z25=0,0,+Z25*('[27]ANEXO 5b'!$X$67/'[27]ANEXO 5b'!$X$71))</f>
        <v>0</v>
      </c>
      <c r="Z25" s="864">
        <f>+'CUADRO 2 (Retrib titular c_IVA)'!M46</f>
        <v>0</v>
      </c>
      <c r="AA25" s="846">
        <f>IF(AC25=0,0,+AC25*('[27]ANEXO 5b'!$X$66/'[27]ANEXO 5b'!$X$71))</f>
        <v>0</v>
      </c>
      <c r="AB25" s="846">
        <f>IF(AC25=0,0,+AC25*('[27]ANEXO 5b'!$X$67/'[27]ANEXO 5b'!$X$71))</f>
        <v>0</v>
      </c>
      <c r="AC25" s="864">
        <f>+'CUADRO 2 (Retrib titular c_IVA)'!N46</f>
        <v>0</v>
      </c>
      <c r="AD25" s="846"/>
      <c r="AE25" s="846"/>
      <c r="AF25" s="864"/>
      <c r="AG25" s="846"/>
      <c r="AH25" s="846"/>
      <c r="AI25" s="864"/>
      <c r="AJ25" s="846">
        <f>IF(AL25=0,0,+AL25*('[27]ANEXO 5b'!$X$66/'[27]ANEXO 5b'!$X$71))</f>
        <v>0</v>
      </c>
      <c r="AK25" s="846">
        <f>IF(AL25=0,0,+AL25*('[27]ANEXO 5b'!$X$67/'[27]ANEXO 5b'!$X$71))</f>
        <v>0</v>
      </c>
      <c r="AL25" s="864">
        <f>+'CUADRO 2 (Retrib titular c_IVA)'!Q46</f>
        <v>0</v>
      </c>
      <c r="AM25" s="846">
        <f>IF(AO25=0,0,+AO25*('[27]ANEXO 5b'!$X$66/'[27]ANEXO 5b'!$X$71))</f>
        <v>0</v>
      </c>
      <c r="AN25" s="846">
        <f>IF(AO25=0,0,+AO25*('[27]ANEXO 5b'!$X$67/'[27]ANEXO 5b'!$X$71))</f>
        <v>0</v>
      </c>
      <c r="AO25" s="864">
        <f>+'CUADRO 2 (Retrib titular c_IVA)'!R46</f>
        <v>0</v>
      </c>
      <c r="AP25" s="846">
        <f>IF(AR25=0,0,+AR25*('[27]ANEXO 5b'!$X$66/'[27]ANEXO 5b'!$X$71))</f>
        <v>0</v>
      </c>
      <c r="AQ25" s="846">
        <f>IF(AR25=0,0,+AR25*('[27]ANEXO 5b'!$X$67/'[27]ANEXO 5b'!$X$71))</f>
        <v>0</v>
      </c>
      <c r="AR25" s="864">
        <f>+'CUADRO 2 (Retrib titular c_IVA)'!S46</f>
        <v>0</v>
      </c>
      <c r="AS25" s="846">
        <f>IF(AU25=0,0,+AU25*('[27]ANEXO 5b'!$X$66/'[27]ANEXO 5b'!$X$71))</f>
        <v>0</v>
      </c>
      <c r="AT25" s="846">
        <f>IF(AU25=0,0,+AU25*('[27]ANEXO 5b'!$X$67/'[27]ANEXO 5b'!$X$71))</f>
        <v>0</v>
      </c>
      <c r="AU25" s="864">
        <f>+'CUADRO 2 (Retrib titular c_IVA)'!T46</f>
        <v>0</v>
      </c>
      <c r="AV25" s="846">
        <f>IF(AX25=0,0,+AX25*('[27]ANEXO 5b'!$X$66/'[27]ANEXO 5b'!$X$71))</f>
        <v>0</v>
      </c>
      <c r="AW25" s="846">
        <f>IF(AX25=0,0,+AX25*('[27]ANEXO 5b'!$X$67/'[27]ANEXO 5b'!$X$71))</f>
        <v>0</v>
      </c>
      <c r="AX25" s="864">
        <f>+'CUADRO 2 (Retrib titular c_IVA)'!V46</f>
        <v>0</v>
      </c>
      <c r="AY25" s="846">
        <f>IF(BA25=0,0,+BA25*('[27]ANEXO 5b'!$X$66/'[27]ANEXO 5b'!$X$71))</f>
        <v>0</v>
      </c>
      <c r="AZ25" s="846">
        <f>IF(BA25=0,0,+BA25*('[27]ANEXO 5b'!$X$67/'[27]ANEXO 5b'!$X$71))</f>
        <v>0</v>
      </c>
      <c r="BA25" s="864">
        <f>+'CUADRO 2 (Retrib titular c_IVA)'!X46</f>
        <v>0</v>
      </c>
      <c r="BB25" s="883"/>
      <c r="BC25" s="825">
        <f>+BA25-'CUADRO 2 (Retrib titular c_IVA)'!X46</f>
        <v>0</v>
      </c>
      <c r="BD25" s="843">
        <f t="shared" si="0"/>
        <v>0</v>
      </c>
      <c r="BE25" s="844">
        <f t="shared" si="1"/>
        <v>0</v>
      </c>
      <c r="BF25" s="844">
        <f t="shared" si="2"/>
        <v>0</v>
      </c>
      <c r="BG25" s="844">
        <f t="shared" si="3"/>
        <v>0</v>
      </c>
    </row>
    <row r="26" spans="1:64" ht="15" customHeight="1">
      <c r="B26" s="1433"/>
      <c r="C26" s="845" t="s">
        <v>166</v>
      </c>
      <c r="D26" s="837" t="s">
        <v>421</v>
      </c>
      <c r="E26" s="838">
        <v>0.5</v>
      </c>
      <c r="F26" s="846">
        <f>IF(H26=0,0,+H26*('[27]ANEXO 5b'!$X$66/'[27]ANEXO 5b'!$X$71))</f>
        <v>0</v>
      </c>
      <c r="G26" s="846">
        <f>IF(H26=0,0,+H26*('[27]ANEXO 5b'!$X$67/'[27]ANEXO 5b'!$X$71))</f>
        <v>0</v>
      </c>
      <c r="H26" s="864">
        <f>+'CUADRO 2 (Retrib titular c_IVA)'!G47</f>
        <v>0</v>
      </c>
      <c r="I26" s="846">
        <f>IF(K26=0,0,+K26*('[27]ANEXO 5b'!$X$66/'[27]ANEXO 5b'!$X$71))</f>
        <v>0</v>
      </c>
      <c r="J26" s="846">
        <f>IF(K26=0,0,+K26*('[27]ANEXO 5b'!$X$67/'[27]ANEXO 5b'!$X$71))</f>
        <v>0</v>
      </c>
      <c r="K26" s="864">
        <f>+'CUADRO 2 (Retrib titular c_IVA)'!H47</f>
        <v>0</v>
      </c>
      <c r="L26" s="846">
        <f>IF(N26=0,0,+N26*('[27]ANEXO 5b'!$X$66/'[27]ANEXO 5b'!$X$71))</f>
        <v>0</v>
      </c>
      <c r="M26" s="846">
        <f>IF(N26=0,0,+N26*('[27]ANEXO 5b'!$X$67/'[27]ANEXO 5b'!$X$71))</f>
        <v>0</v>
      </c>
      <c r="N26" s="864">
        <f>+'CUADRO 2 (Retrib titular c_IVA)'!I47</f>
        <v>0</v>
      </c>
      <c r="O26" s="846">
        <f>IF(Q26=0,0,+Q26*('[27]ANEXO 5b'!$X$66/'[27]ANEXO 5b'!$X$71))</f>
        <v>0</v>
      </c>
      <c r="P26" s="846">
        <f>IF(Q26=0,0,+Q26*('[27]ANEXO 5b'!$X$67/'[27]ANEXO 5b'!$X$71))</f>
        <v>0</v>
      </c>
      <c r="Q26" s="864">
        <f>+'CUADRO 2 (Retrib titular c_IVA)'!J47</f>
        <v>0</v>
      </c>
      <c r="R26" s="881"/>
      <c r="S26" s="881"/>
      <c r="T26" s="882"/>
      <c r="U26" s="846">
        <f>IF(W26=0,0,+W26*('[27]ANEXO 5b'!$X$66/'[27]ANEXO 5b'!$X$71))</f>
        <v>0</v>
      </c>
      <c r="V26" s="846">
        <f>IF(W26=0,0,+W26*('[27]ANEXO 5b'!$X$67/'[27]ANEXO 5b'!$X$71))</f>
        <v>0</v>
      </c>
      <c r="W26" s="864">
        <f>+'CUADRO 2 (Retrib titular c_IVA)'!L47</f>
        <v>0</v>
      </c>
      <c r="X26" s="846">
        <f>IF(Z26=0,0,+Z26*('[27]ANEXO 5b'!$X$66/'[27]ANEXO 5b'!$X$71))</f>
        <v>0</v>
      </c>
      <c r="Y26" s="846">
        <f>IF(Z26=0,0,+Z26*('[27]ANEXO 5b'!$X$67/'[27]ANEXO 5b'!$X$71))</f>
        <v>0</v>
      </c>
      <c r="Z26" s="864">
        <f>+'CUADRO 2 (Retrib titular c_IVA)'!M47</f>
        <v>0</v>
      </c>
      <c r="AA26" s="846">
        <f>IF(AC26=0,0,+AC26*('[27]ANEXO 5b'!$X$66/'[27]ANEXO 5b'!$X$71))</f>
        <v>0</v>
      </c>
      <c r="AB26" s="846">
        <f>IF(AC26=0,0,+AC26*('[27]ANEXO 5b'!$X$67/'[27]ANEXO 5b'!$X$71))</f>
        <v>0</v>
      </c>
      <c r="AC26" s="864">
        <f>+'CUADRO 2 (Retrib titular c_IVA)'!N47</f>
        <v>0</v>
      </c>
      <c r="AD26" s="846"/>
      <c r="AE26" s="846"/>
      <c r="AF26" s="864"/>
      <c r="AG26" s="846"/>
      <c r="AH26" s="846"/>
      <c r="AI26" s="864"/>
      <c r="AJ26" s="846">
        <f>IF(AL26=0,0,+AL26*('[27]ANEXO 5b'!$X$66/'[27]ANEXO 5b'!$X$71))</f>
        <v>0</v>
      </c>
      <c r="AK26" s="846">
        <f>IF(AL26=0,0,+AL26*('[27]ANEXO 5b'!$X$67/'[27]ANEXO 5b'!$X$71))</f>
        <v>0</v>
      </c>
      <c r="AL26" s="864">
        <f>+'CUADRO 2 (Retrib titular c_IVA)'!Q47</f>
        <v>0</v>
      </c>
      <c r="AM26" s="846">
        <f>IF(AO26=0,0,+AO26*('[27]ANEXO 5b'!$X$66/'[27]ANEXO 5b'!$X$71))</f>
        <v>0</v>
      </c>
      <c r="AN26" s="846">
        <f>IF(AO26=0,0,+AO26*('[27]ANEXO 5b'!$X$67/'[27]ANEXO 5b'!$X$71))</f>
        <v>0</v>
      </c>
      <c r="AO26" s="864">
        <f>+'CUADRO 2 (Retrib titular c_IVA)'!R47</f>
        <v>0</v>
      </c>
      <c r="AP26" s="846">
        <f>IF(AR26=0,0,+AR26*('[27]ANEXO 5b'!$X$66/'[27]ANEXO 5b'!$X$71))</f>
        <v>0</v>
      </c>
      <c r="AQ26" s="846">
        <f>IF(AR26=0,0,+AR26*('[27]ANEXO 5b'!$X$67/'[27]ANEXO 5b'!$X$71))</f>
        <v>0</v>
      </c>
      <c r="AR26" s="864">
        <f>+'CUADRO 2 (Retrib titular c_IVA)'!S47</f>
        <v>0</v>
      </c>
      <c r="AS26" s="846">
        <f>IF(AU26=0,0,+AU26*('[27]ANEXO 5b'!$X$66/'[27]ANEXO 5b'!$X$71))</f>
        <v>0</v>
      </c>
      <c r="AT26" s="846">
        <f>IF(AU26=0,0,+AU26*('[27]ANEXO 5b'!$X$67/'[27]ANEXO 5b'!$X$71))</f>
        <v>0</v>
      </c>
      <c r="AU26" s="864">
        <f>+'CUADRO 2 (Retrib titular c_IVA)'!T47</f>
        <v>0</v>
      </c>
      <c r="AV26" s="846">
        <f>IF(AX26=0,0,+AX26*('[27]ANEXO 5b'!$X$66/'[27]ANEXO 5b'!$X$71))</f>
        <v>0</v>
      </c>
      <c r="AW26" s="846">
        <f>IF(AX26=0,0,+AX26*('[27]ANEXO 5b'!$X$67/'[27]ANEXO 5b'!$X$71))</f>
        <v>0</v>
      </c>
      <c r="AX26" s="864">
        <f>+'CUADRO 2 (Retrib titular c_IVA)'!V47</f>
        <v>0</v>
      </c>
      <c r="AY26" s="846">
        <f>IF(BA26=0,0,+BA26*('[27]ANEXO 5b'!$X$66/'[27]ANEXO 5b'!$X$71))</f>
        <v>0</v>
      </c>
      <c r="AZ26" s="846">
        <f>IF(BA26=0,0,+BA26*('[27]ANEXO 5b'!$X$67/'[27]ANEXO 5b'!$X$71))</f>
        <v>0</v>
      </c>
      <c r="BA26" s="864">
        <f>+'CUADRO 2 (Retrib titular c_IVA)'!X47</f>
        <v>0</v>
      </c>
      <c r="BC26" s="825">
        <f>+BA26-'CUADRO 2 (Retrib titular c_IVA)'!X47</f>
        <v>0</v>
      </c>
      <c r="BD26" s="843">
        <f t="shared" si="0"/>
        <v>0</v>
      </c>
      <c r="BE26" s="844">
        <f t="shared" si="1"/>
        <v>0</v>
      </c>
      <c r="BF26" s="844">
        <f t="shared" si="2"/>
        <v>0</v>
      </c>
      <c r="BG26" s="844">
        <f t="shared" si="3"/>
        <v>0</v>
      </c>
    </row>
    <row r="27" spans="1:64" s="122" customFormat="1" ht="15" customHeight="1" thickBot="1">
      <c r="B27" s="884"/>
      <c r="C27" s="859" t="s">
        <v>167</v>
      </c>
      <c r="D27" s="859"/>
      <c r="E27" s="860"/>
      <c r="F27" s="885">
        <f>+SUM(F24:F26)</f>
        <v>0</v>
      </c>
      <c r="G27" s="885">
        <f>+SUM(G24:G26)</f>
        <v>0</v>
      </c>
      <c r="H27" s="886">
        <f>+SUM(F27:G27)</f>
        <v>0</v>
      </c>
      <c r="I27" s="885">
        <f>+SUM(I24:I26)</f>
        <v>0</v>
      </c>
      <c r="J27" s="885">
        <f>+SUM(J24:J26)</f>
        <v>0</v>
      </c>
      <c r="K27" s="886">
        <f>+SUM(I27:J27)</f>
        <v>0</v>
      </c>
      <c r="L27" s="885">
        <f>+SUM(L24:L26)</f>
        <v>0</v>
      </c>
      <c r="M27" s="885">
        <f>+SUM(M24:M26)</f>
        <v>0</v>
      </c>
      <c r="N27" s="886">
        <f>+SUM(L27:M27)</f>
        <v>0</v>
      </c>
      <c r="O27" s="885">
        <f>+SUM(O24:O26)</f>
        <v>0</v>
      </c>
      <c r="P27" s="885">
        <f>+SUM(P24:P26)</f>
        <v>0</v>
      </c>
      <c r="Q27" s="886">
        <f>+SUM(O27:P27)</f>
        <v>0</v>
      </c>
      <c r="R27" s="887"/>
      <c r="S27" s="887"/>
      <c r="T27" s="888"/>
      <c r="U27" s="885">
        <f>+SUM(U24:U26)</f>
        <v>0</v>
      </c>
      <c r="V27" s="885">
        <f>+SUM(V24:V26)</f>
        <v>0</v>
      </c>
      <c r="W27" s="886">
        <f>+SUM(U27:V27)</f>
        <v>0</v>
      </c>
      <c r="X27" s="885">
        <f>+SUM(X24:X26)</f>
        <v>0</v>
      </c>
      <c r="Y27" s="885">
        <f>+SUM(Y24:Y26)</f>
        <v>0</v>
      </c>
      <c r="Z27" s="886">
        <f>+SUM(X27:Y27)</f>
        <v>0</v>
      </c>
      <c r="AA27" s="885">
        <f>+SUM(AA24:AA26)</f>
        <v>0</v>
      </c>
      <c r="AB27" s="885">
        <f>+SUM(AB24:AB26)</f>
        <v>0</v>
      </c>
      <c r="AC27" s="886">
        <f>+SUM(AA27:AB27)</f>
        <v>0</v>
      </c>
      <c r="AD27" s="885">
        <f>+SUM(AD24:AD26)</f>
        <v>0</v>
      </c>
      <c r="AE27" s="885">
        <f t="shared" ref="AE27:AI27" si="6">+SUM(AE24:AE26)</f>
        <v>0</v>
      </c>
      <c r="AF27" s="885">
        <f t="shared" si="6"/>
        <v>0</v>
      </c>
      <c r="AG27" s="885">
        <f t="shared" si="6"/>
        <v>0</v>
      </c>
      <c r="AH27" s="885">
        <f t="shared" si="6"/>
        <v>0</v>
      </c>
      <c r="AI27" s="885">
        <f t="shared" si="6"/>
        <v>0</v>
      </c>
      <c r="AJ27" s="885">
        <f>+SUM(AJ24:AJ26)</f>
        <v>0</v>
      </c>
      <c r="AK27" s="885">
        <f>+SUM(AK24:AK26)</f>
        <v>0</v>
      </c>
      <c r="AL27" s="886">
        <f>+SUM(AJ27:AK27)</f>
        <v>0</v>
      </c>
      <c r="AM27" s="885">
        <f>+SUM(AM24:AM26)</f>
        <v>0</v>
      </c>
      <c r="AN27" s="885">
        <f>+SUM(AN24:AN26)</f>
        <v>0</v>
      </c>
      <c r="AO27" s="886">
        <f>+SUM(AM27:AN27)</f>
        <v>0</v>
      </c>
      <c r="AP27" s="885">
        <f>+SUM(AP24:AP26)</f>
        <v>0</v>
      </c>
      <c r="AQ27" s="885">
        <f>+SUM(AQ24:AQ26)</f>
        <v>0</v>
      </c>
      <c r="AR27" s="886">
        <f>+SUM(AP27:AQ27)</f>
        <v>0</v>
      </c>
      <c r="AS27" s="885">
        <f>+SUM(AS24:AS26)</f>
        <v>0</v>
      </c>
      <c r="AT27" s="885">
        <f>+SUM(AT24:AT26)</f>
        <v>0</v>
      </c>
      <c r="AU27" s="886">
        <f>+SUM(AS27:AT27)</f>
        <v>0</v>
      </c>
      <c r="AV27" s="885">
        <f>+SUM(AV24:AV26)</f>
        <v>0</v>
      </c>
      <c r="AW27" s="885">
        <f>+SUM(AW24:AW26)</f>
        <v>0</v>
      </c>
      <c r="AX27" s="886">
        <f>+SUM(AV27:AW27)</f>
        <v>0</v>
      </c>
      <c r="AY27" s="885">
        <f>+SUM(AY24:AY26)</f>
        <v>0</v>
      </c>
      <c r="AZ27" s="885">
        <f>+SUM(AZ24:AZ26)</f>
        <v>0</v>
      </c>
      <c r="BA27" s="886">
        <f>+SUM(AY27:AZ27)</f>
        <v>0</v>
      </c>
      <c r="BB27" s="863"/>
      <c r="BC27" s="825">
        <f>+BA27-'CUADRO 2 (Retrib titular c_IVA)'!X48</f>
        <v>0</v>
      </c>
      <c r="BD27" s="843">
        <f t="shared" si="0"/>
        <v>0</v>
      </c>
      <c r="BE27" s="844">
        <f t="shared" si="1"/>
        <v>0</v>
      </c>
      <c r="BF27" s="844">
        <f t="shared" si="2"/>
        <v>0</v>
      </c>
      <c r="BG27" s="844">
        <f t="shared" si="3"/>
        <v>0</v>
      </c>
    </row>
    <row r="28" spans="1:64" ht="15" customHeight="1">
      <c r="B28" s="1400" t="s">
        <v>168</v>
      </c>
      <c r="C28" s="1522" t="s">
        <v>169</v>
      </c>
      <c r="D28" s="889" t="s">
        <v>171</v>
      </c>
      <c r="E28" s="890">
        <v>0.375</v>
      </c>
      <c r="F28" s="846">
        <f>+H28*('[27]ANEXO 6a'!$AA$74/'[27]ANEXO 6a'!$AA$78)</f>
        <v>0</v>
      </c>
      <c r="G28" s="846">
        <f>+H28*('[27]ANEXO 6a'!$AA$75/'[27]ANEXO 6a'!$AA$78)</f>
        <v>0</v>
      </c>
      <c r="H28" s="847">
        <f>+'CUADRO 2 (Retrib titular c_IVA)'!G49+'CUADRO 2 (Retrib titular c_IVA)'!G52</f>
        <v>0</v>
      </c>
      <c r="I28" s="846">
        <f>+K28*('[27]ANEXO 6a'!$AA$74/'[27]ANEXO 6a'!$AA$78)</f>
        <v>0</v>
      </c>
      <c r="J28" s="846">
        <f>+K28*('[27]ANEXO 6a'!$AA$75/'[27]ANEXO 6a'!$AA$78)</f>
        <v>0</v>
      </c>
      <c r="K28" s="847">
        <f>+'CUADRO 2 (Retrib titular c_IVA)'!H49+'CUADRO 2 (Retrib titular c_IVA)'!H52</f>
        <v>0</v>
      </c>
      <c r="L28" s="846">
        <f>+N28*('[27]ANEXO 6a'!$AA$74/'[27]ANEXO 6a'!$AA$78)</f>
        <v>0</v>
      </c>
      <c r="M28" s="846">
        <f>+N28*('[27]ANEXO 6a'!$AA$75/'[27]ANEXO 6a'!$AA$78)</f>
        <v>0</v>
      </c>
      <c r="N28" s="847">
        <f>+'CUADRO 2 (Retrib titular c_IVA)'!I49+'CUADRO 2 (Retrib titular c_IVA)'!I52</f>
        <v>0</v>
      </c>
      <c r="O28" s="846">
        <f>+Q28*('[27]ANEXO 6a'!$AA$74/'[27]ANEXO 6a'!$AA$78)</f>
        <v>0</v>
      </c>
      <c r="P28" s="846">
        <f>+Q28*('[27]ANEXO 6a'!$AA$75/'[27]ANEXO 6a'!$AA$78)</f>
        <v>0</v>
      </c>
      <c r="Q28" s="847">
        <f>+'CUADRO 2 (Retrib titular c_IVA)'!J49+'CUADRO 2 (Retrib titular c_IVA)'!J52</f>
        <v>0</v>
      </c>
      <c r="R28" s="846">
        <f>+T28*('[27]ANEXO 6a'!$AA$74/'[27]ANEXO 6a'!$AA$78)</f>
        <v>0</v>
      </c>
      <c r="S28" s="846">
        <f>+T28*('[27]ANEXO 6a'!$AA$75/'[27]ANEXO 6a'!$AA$78)</f>
        <v>0</v>
      </c>
      <c r="T28" s="847">
        <f>+'CUADRO 2 (Retrib titular c_IVA)'!K49+'CUADRO 2 (Retrib titular c_IVA)'!K52</f>
        <v>0</v>
      </c>
      <c r="U28" s="846">
        <f>+W28*('[27]ANEXO 6a'!$AA$74/'[27]ANEXO 6a'!$AA$78)</f>
        <v>0</v>
      </c>
      <c r="V28" s="846">
        <f>+W28*('[27]ANEXO 6a'!$AA$75/'[27]ANEXO 6a'!$AA$78)</f>
        <v>0</v>
      </c>
      <c r="W28" s="847">
        <f>+'CUADRO 2 (Retrib titular c_IVA)'!L49+'CUADRO 2 (Retrib titular c_IVA)'!L52</f>
        <v>0</v>
      </c>
      <c r="X28" s="846">
        <f>+Z28*('[27]ANEXO 6a'!$AA$74/'[27]ANEXO 6a'!$AA$78)</f>
        <v>0</v>
      </c>
      <c r="Y28" s="846">
        <f>+Z28*('[27]ANEXO 6a'!$AA$75/'[27]ANEXO 6a'!$AA$78)</f>
        <v>0</v>
      </c>
      <c r="Z28" s="847">
        <f>+'CUADRO 2 (Retrib titular c_IVA)'!M49+'CUADRO 2 (Retrib titular c_IVA)'!M52</f>
        <v>0</v>
      </c>
      <c r="AA28" s="846">
        <f>+AC28*('[27]ANEXO 6a'!$AA$74/'[27]ANEXO 6a'!$AA$78)</f>
        <v>0</v>
      </c>
      <c r="AB28" s="846">
        <f>+AC28*('[27]ANEXO 6a'!$AA$75/'[27]ANEXO 6a'!$AA$78)</f>
        <v>0</v>
      </c>
      <c r="AC28" s="847">
        <f>+'CUADRO 2 (Retrib titular c_IVA)'!N49+'CUADRO 2 (Retrib titular c_IVA)'!N52</f>
        <v>0</v>
      </c>
      <c r="AD28" s="846">
        <f>+AF28*('[27]ANEXO 6a'!$AA$74/'[27]ANEXO 6a'!$AA$78)</f>
        <v>0</v>
      </c>
      <c r="AE28" s="846">
        <f>+AF28*('[27]ANEXO 6a'!$AA$75/'[27]ANEXO 6a'!$AA$78)</f>
        <v>0</v>
      </c>
      <c r="AF28" s="847">
        <f>+'CUADRO 2 (Retrib titular c_IVA)'!O49+'CUADRO 2 (Retrib titular c_IVA)'!O52</f>
        <v>0</v>
      </c>
      <c r="AG28" s="846">
        <f>+AI28*('[27]ANEXO 6a'!$AA$74/'[27]ANEXO 6a'!$AA$78)</f>
        <v>0</v>
      </c>
      <c r="AH28" s="846">
        <f>+AI28*('[27]ANEXO 6a'!$AA$75/'[27]ANEXO 6a'!$AA$78)</f>
        <v>0</v>
      </c>
      <c r="AI28" s="847">
        <f>+'CUADRO 2 (Retrib titular c_IVA)'!P49+'CUADRO 2 (Retrib titular c_IVA)'!P52</f>
        <v>0</v>
      </c>
      <c r="AJ28" s="846">
        <f>+AL28*('[27]ANEXO 6a'!$AA$74/'[27]ANEXO 6a'!$AA$78)</f>
        <v>0</v>
      </c>
      <c r="AK28" s="846">
        <f>+AL28*('[27]ANEXO 6a'!$AA$75/'[27]ANEXO 6a'!$AA$78)</f>
        <v>0</v>
      </c>
      <c r="AL28" s="847">
        <f>+'CUADRO 2 (Retrib titular c_IVA)'!Q49+'CUADRO 2 (Retrib titular c_IVA)'!Q52</f>
        <v>0</v>
      </c>
      <c r="AM28" s="846">
        <f>+AO28*('[27]ANEXO 6a'!$AA$74/'[27]ANEXO 6a'!$AA$78)</f>
        <v>0</v>
      </c>
      <c r="AN28" s="846">
        <f>+AO28*('[27]ANEXO 6a'!$AA$75/'[27]ANEXO 6a'!$AA$78)</f>
        <v>0</v>
      </c>
      <c r="AO28" s="847">
        <f>+'CUADRO 2 (Retrib titular c_IVA)'!R49+'CUADRO 2 (Retrib titular c_IVA)'!R52</f>
        <v>0</v>
      </c>
      <c r="AP28" s="846">
        <f>+AR28*('[27]ANEXO 6a'!$AA$74/'[27]ANEXO 6a'!$AA$78)</f>
        <v>0</v>
      </c>
      <c r="AQ28" s="846">
        <f>+AR28*('[27]ANEXO 6a'!$AA$75/'[27]ANEXO 6a'!$AA$78)</f>
        <v>0</v>
      </c>
      <c r="AR28" s="847">
        <f>+'CUADRO 2 (Retrib titular c_IVA)'!S49+'CUADRO 2 (Retrib titular c_IVA)'!S52</f>
        <v>0</v>
      </c>
      <c r="AS28" s="846">
        <f>+AU28*('[27]ANEXO 6a'!$AA$74/'[27]ANEXO 6a'!$AA$78)</f>
        <v>0</v>
      </c>
      <c r="AT28" s="846">
        <f>+AU28*('[27]ANEXO 6a'!$AA$75/'[27]ANEXO 6a'!$AA$78)</f>
        <v>0</v>
      </c>
      <c r="AU28" s="847">
        <f>+'CUADRO 2 (Retrib titular c_IVA)'!T49+'CUADRO 2 (Retrib titular c_IVA)'!T52</f>
        <v>0</v>
      </c>
      <c r="AV28" s="846">
        <f>+AX28*('[27]ANEXO 6a'!$AA$74/'[27]ANEXO 6a'!$AA$78)</f>
        <v>0</v>
      </c>
      <c r="AW28" s="846">
        <f>+AX28*('[27]ANEXO 6a'!$AA$75/'[27]ANEXO 6a'!$AA$78)</f>
        <v>0</v>
      </c>
      <c r="AX28" s="847">
        <f>+'CUADRO 2 (Retrib titular c_IVA)'!V49+'CUADRO 2 (Retrib titular c_IVA)'!V52</f>
        <v>0</v>
      </c>
      <c r="AY28" s="846">
        <f>+BA28*('[27]ANEXO 6a'!$AA$74/'[27]ANEXO 6a'!$AA$78)</f>
        <v>0</v>
      </c>
      <c r="AZ28" s="846">
        <f>+BA28*('[27]ANEXO 6a'!$AA$75/'[27]ANEXO 6a'!$AA$78)</f>
        <v>0</v>
      </c>
      <c r="BA28" s="847">
        <f>+'CUADRO 2 (Retrib titular c_IVA)'!X49+'CUADRO 2 (Retrib titular c_IVA)'!X52</f>
        <v>0</v>
      </c>
      <c r="BC28" s="825">
        <f>+BA28-'CUADRO 2 (Retrib titular c_IVA)'!X49</f>
        <v>0</v>
      </c>
      <c r="BD28" s="843">
        <f t="shared" si="0"/>
        <v>0</v>
      </c>
      <c r="BE28" s="844">
        <f t="shared" si="1"/>
        <v>0</v>
      </c>
      <c r="BF28" s="844">
        <f t="shared" si="2"/>
        <v>0</v>
      </c>
      <c r="BG28" s="844">
        <f t="shared" si="3"/>
        <v>0</v>
      </c>
    </row>
    <row r="29" spans="1:64" ht="15" customHeight="1">
      <c r="B29" s="1401"/>
      <c r="C29" s="1523"/>
      <c r="D29" s="891" t="s">
        <v>172</v>
      </c>
      <c r="E29" s="892">
        <v>0.375</v>
      </c>
      <c r="F29" s="846">
        <f>+H29*('[27]ANEXO 6a'!$AA$74/'[27]ANEXO 6a'!$AA$78)</f>
        <v>0</v>
      </c>
      <c r="G29" s="846">
        <f>+H29*('[27]ANEXO 6a'!$AA$75/'[27]ANEXO 6a'!$AA$78)</f>
        <v>0</v>
      </c>
      <c r="H29" s="847">
        <f>+'CUADRO 2 (Retrib titular c_IVA)'!G50+'CUADRO 2 (Retrib titular c_IVA)'!G53</f>
        <v>0</v>
      </c>
      <c r="I29" s="846">
        <f>+K29*('[27]ANEXO 6a'!$AA$74/'[27]ANEXO 6a'!$AA$78)</f>
        <v>0</v>
      </c>
      <c r="J29" s="846">
        <f>+K29*('[27]ANEXO 6a'!$AA$75/'[27]ANEXO 6a'!$AA$78)</f>
        <v>0</v>
      </c>
      <c r="K29" s="847">
        <f>+'CUADRO 2 (Retrib titular c_IVA)'!H50+'CUADRO 2 (Retrib titular c_IVA)'!H53</f>
        <v>0</v>
      </c>
      <c r="L29" s="846">
        <f>+N29*('[27]ANEXO 6a'!$AA$74/'[27]ANEXO 6a'!$AA$78)</f>
        <v>0</v>
      </c>
      <c r="M29" s="846">
        <f>+N29*('[27]ANEXO 6a'!$AA$75/'[27]ANEXO 6a'!$AA$78)</f>
        <v>0</v>
      </c>
      <c r="N29" s="847">
        <f>+'CUADRO 2 (Retrib titular c_IVA)'!I50+'CUADRO 2 (Retrib titular c_IVA)'!I53</f>
        <v>0</v>
      </c>
      <c r="O29" s="846">
        <f>+Q29*('[27]ANEXO 6a'!$AA$74/'[27]ANEXO 6a'!$AA$78)</f>
        <v>0</v>
      </c>
      <c r="P29" s="846">
        <f>+Q29*('[27]ANEXO 6a'!$AA$75/'[27]ANEXO 6a'!$AA$78)</f>
        <v>0</v>
      </c>
      <c r="Q29" s="847">
        <f>+'CUADRO 2 (Retrib titular c_IVA)'!J50+'CUADRO 2 (Retrib titular c_IVA)'!J53</f>
        <v>0</v>
      </c>
      <c r="R29" s="846">
        <f>+T29*('[27]ANEXO 6a'!$AA$74/'[27]ANEXO 6a'!$AA$78)</f>
        <v>0</v>
      </c>
      <c r="S29" s="846">
        <f>+T29*('[27]ANEXO 6a'!$AA$75/'[27]ANEXO 6a'!$AA$78)</f>
        <v>0</v>
      </c>
      <c r="T29" s="847">
        <f>+'CUADRO 2 (Retrib titular c_IVA)'!K50+'CUADRO 2 (Retrib titular c_IVA)'!K53</f>
        <v>0</v>
      </c>
      <c r="U29" s="846">
        <f>+W29*('[27]ANEXO 6a'!$AA$74/'[27]ANEXO 6a'!$AA$78)</f>
        <v>0</v>
      </c>
      <c r="V29" s="846">
        <f>+W29*('[27]ANEXO 6a'!$AA$75/'[27]ANEXO 6a'!$AA$78)</f>
        <v>0</v>
      </c>
      <c r="W29" s="847">
        <f>+'CUADRO 2 (Retrib titular c_IVA)'!L50+'CUADRO 2 (Retrib titular c_IVA)'!L53</f>
        <v>0</v>
      </c>
      <c r="X29" s="846">
        <f>+Z29*('[27]ANEXO 6a'!$AA$74/'[27]ANEXO 6a'!$AA$78)</f>
        <v>0</v>
      </c>
      <c r="Y29" s="846">
        <f>+Z29*('[27]ANEXO 6a'!$AA$75/'[27]ANEXO 6a'!$AA$78)</f>
        <v>0</v>
      </c>
      <c r="Z29" s="847">
        <f>+'CUADRO 2 (Retrib titular c_IVA)'!M50+'CUADRO 2 (Retrib titular c_IVA)'!M53</f>
        <v>0</v>
      </c>
      <c r="AA29" s="846">
        <f>+AC29*('[27]ANEXO 6a'!$AA$74/'[27]ANEXO 6a'!$AA$78)</f>
        <v>0</v>
      </c>
      <c r="AB29" s="846">
        <f>+AC29*('[27]ANEXO 6a'!$AA$75/'[27]ANEXO 6a'!$AA$78)</f>
        <v>0</v>
      </c>
      <c r="AC29" s="847">
        <f>+'CUADRO 2 (Retrib titular c_IVA)'!N50+'CUADRO 2 (Retrib titular c_IVA)'!N53</f>
        <v>0</v>
      </c>
      <c r="AD29" s="846">
        <f>+AF29*('[27]ANEXO 6a'!$AA$74/'[27]ANEXO 6a'!$AA$78)</f>
        <v>0</v>
      </c>
      <c r="AE29" s="846">
        <f>+AF29*('[27]ANEXO 6a'!$AA$75/'[27]ANEXO 6a'!$AA$78)</f>
        <v>0</v>
      </c>
      <c r="AF29" s="847">
        <f>+'CUADRO 2 (Retrib titular c_IVA)'!O50+'CUADRO 2 (Retrib titular c_IVA)'!O53</f>
        <v>0</v>
      </c>
      <c r="AG29" s="846">
        <f>+AI29*('[27]ANEXO 6a'!$AA$74/'[27]ANEXO 6a'!$AA$78)</f>
        <v>0</v>
      </c>
      <c r="AH29" s="846">
        <f>+AI29*('[27]ANEXO 6a'!$AA$75/'[27]ANEXO 6a'!$AA$78)</f>
        <v>0</v>
      </c>
      <c r="AI29" s="847">
        <f>+'CUADRO 2 (Retrib titular c_IVA)'!P50+'CUADRO 2 (Retrib titular c_IVA)'!P53</f>
        <v>0</v>
      </c>
      <c r="AJ29" s="846">
        <f>+AL29*('[27]ANEXO 6a'!$AA$74/'[27]ANEXO 6a'!$AA$78)</f>
        <v>0</v>
      </c>
      <c r="AK29" s="846">
        <f>+AL29*('[27]ANEXO 6a'!$AA$75/'[27]ANEXO 6a'!$AA$78)</f>
        <v>0</v>
      </c>
      <c r="AL29" s="847">
        <f>+'CUADRO 2 (Retrib titular c_IVA)'!Q50+'CUADRO 2 (Retrib titular c_IVA)'!Q53</f>
        <v>0</v>
      </c>
      <c r="AM29" s="846">
        <f>+AO29*('[27]ANEXO 6a'!$AA$74/'[27]ANEXO 6a'!$AA$78)</f>
        <v>0</v>
      </c>
      <c r="AN29" s="846">
        <f>+AO29*('[27]ANEXO 6a'!$AA$75/'[27]ANEXO 6a'!$AA$78)</f>
        <v>0</v>
      </c>
      <c r="AO29" s="847">
        <f>+'CUADRO 2 (Retrib titular c_IVA)'!R50+'CUADRO 2 (Retrib titular c_IVA)'!R53</f>
        <v>0</v>
      </c>
      <c r="AP29" s="846">
        <f>+AR29*('[27]ANEXO 6a'!$AA$74/'[27]ANEXO 6a'!$AA$78)</f>
        <v>0</v>
      </c>
      <c r="AQ29" s="846">
        <f>+AR29*('[27]ANEXO 6a'!$AA$75/'[27]ANEXO 6a'!$AA$78)</f>
        <v>0</v>
      </c>
      <c r="AR29" s="847">
        <f>+'CUADRO 2 (Retrib titular c_IVA)'!S50+'CUADRO 2 (Retrib titular c_IVA)'!S53</f>
        <v>0</v>
      </c>
      <c r="AS29" s="846">
        <f>+AU29*('[27]ANEXO 6a'!$AA$74/'[27]ANEXO 6a'!$AA$78)</f>
        <v>0</v>
      </c>
      <c r="AT29" s="846">
        <f>+AU29*('[27]ANEXO 6a'!$AA$75/'[27]ANEXO 6a'!$AA$78)</f>
        <v>0</v>
      </c>
      <c r="AU29" s="847">
        <f>+'CUADRO 2 (Retrib titular c_IVA)'!T50+'CUADRO 2 (Retrib titular c_IVA)'!T53</f>
        <v>0</v>
      </c>
      <c r="AV29" s="846">
        <f>+AX29*('[27]ANEXO 6a'!$AA$74/'[27]ANEXO 6a'!$AA$78)</f>
        <v>0</v>
      </c>
      <c r="AW29" s="846">
        <f>+AX29*('[27]ANEXO 6a'!$AA$75/'[27]ANEXO 6a'!$AA$78)</f>
        <v>0</v>
      </c>
      <c r="AX29" s="847">
        <f>+'CUADRO 2 (Retrib titular c_IVA)'!V50+'CUADRO 2 (Retrib titular c_IVA)'!V53</f>
        <v>0</v>
      </c>
      <c r="AY29" s="846">
        <f>+BA29*('[27]ANEXO 6a'!$AA$74/'[27]ANEXO 6a'!$AA$78)</f>
        <v>0</v>
      </c>
      <c r="AZ29" s="846">
        <f>+BA29*('[27]ANEXO 6a'!$AA$75/'[27]ANEXO 6a'!$AA$78)</f>
        <v>0</v>
      </c>
      <c r="BA29" s="847">
        <f>+'CUADRO 2 (Retrib titular c_IVA)'!X50+'CUADRO 2 (Retrib titular c_IVA)'!X53</f>
        <v>0</v>
      </c>
      <c r="BC29" s="825">
        <f>+BA29-'CUADRO 2 (Retrib titular c_IVA)'!X50</f>
        <v>0</v>
      </c>
      <c r="BD29" s="843">
        <f t="shared" si="0"/>
        <v>0</v>
      </c>
      <c r="BE29" s="844">
        <f t="shared" si="1"/>
        <v>0</v>
      </c>
      <c r="BF29" s="844">
        <f t="shared" si="2"/>
        <v>0</v>
      </c>
      <c r="BG29" s="844">
        <f t="shared" si="3"/>
        <v>0</v>
      </c>
    </row>
    <row r="30" spans="1:64" ht="15" customHeight="1">
      <c r="B30" s="1401"/>
      <c r="C30" s="1524"/>
      <c r="D30" s="891" t="s">
        <v>173</v>
      </c>
      <c r="E30" s="892">
        <v>0.25</v>
      </c>
      <c r="F30" s="846">
        <f>+H30*('[27]ANEXO 6a'!$AA$74/'[27]ANEXO 6a'!$AA$78)</f>
        <v>0</v>
      </c>
      <c r="G30" s="846">
        <f>+H30*('[27]ANEXO 6a'!$AA$75/'[27]ANEXO 6a'!$AA$78)</f>
        <v>0</v>
      </c>
      <c r="H30" s="847">
        <f>+'CUADRO 2 (Retrib titular c_IVA)'!G51+'CUADRO 2 (Retrib titular c_IVA)'!G54</f>
        <v>0</v>
      </c>
      <c r="I30" s="846">
        <f>+K30*('[27]ANEXO 6a'!$AA$74/'[27]ANEXO 6a'!$AA$78)</f>
        <v>0</v>
      </c>
      <c r="J30" s="846">
        <f>+K30*('[27]ANEXO 6a'!$AA$75/'[27]ANEXO 6a'!$AA$78)</f>
        <v>0</v>
      </c>
      <c r="K30" s="847">
        <f>+'CUADRO 2 (Retrib titular c_IVA)'!H51+'CUADRO 2 (Retrib titular c_IVA)'!H54</f>
        <v>0</v>
      </c>
      <c r="L30" s="846">
        <f>+N30*('[27]ANEXO 6a'!$AA$74/'[27]ANEXO 6a'!$AA$78)</f>
        <v>0</v>
      </c>
      <c r="M30" s="846">
        <f>+N30*('[27]ANEXO 6a'!$AA$75/'[27]ANEXO 6a'!$AA$78)</f>
        <v>0</v>
      </c>
      <c r="N30" s="847">
        <f>+'CUADRO 2 (Retrib titular c_IVA)'!I51+'CUADRO 2 (Retrib titular c_IVA)'!I54</f>
        <v>0</v>
      </c>
      <c r="O30" s="846">
        <f>+Q30*('[27]ANEXO 6a'!$AA$74/'[27]ANEXO 6a'!$AA$78)</f>
        <v>0</v>
      </c>
      <c r="P30" s="846">
        <f>+Q30*('[27]ANEXO 6a'!$AA$75/'[27]ANEXO 6a'!$AA$78)</f>
        <v>0</v>
      </c>
      <c r="Q30" s="847">
        <f>+'CUADRO 2 (Retrib titular c_IVA)'!J51+'CUADRO 2 (Retrib titular c_IVA)'!J54</f>
        <v>0</v>
      </c>
      <c r="R30" s="846">
        <f>+T30*('[27]ANEXO 6a'!$AA$74/'[27]ANEXO 6a'!$AA$78)</f>
        <v>0</v>
      </c>
      <c r="S30" s="846">
        <f>+T30*('[27]ANEXO 6a'!$AA$75/'[27]ANEXO 6a'!$AA$78)</f>
        <v>0</v>
      </c>
      <c r="T30" s="847">
        <f>+'CUADRO 2 (Retrib titular c_IVA)'!K51+'CUADRO 2 (Retrib titular c_IVA)'!K54</f>
        <v>0</v>
      </c>
      <c r="U30" s="846">
        <f>+W30*('[27]ANEXO 6a'!$AA$74/'[27]ANEXO 6a'!$AA$78)</f>
        <v>0</v>
      </c>
      <c r="V30" s="846">
        <f>+W30*('[27]ANEXO 6a'!$AA$75/'[27]ANEXO 6a'!$AA$78)</f>
        <v>0</v>
      </c>
      <c r="W30" s="847">
        <f>+'CUADRO 2 (Retrib titular c_IVA)'!L51+'CUADRO 2 (Retrib titular c_IVA)'!L54</f>
        <v>0</v>
      </c>
      <c r="X30" s="846">
        <f>+Z30*('[27]ANEXO 6a'!$AA$74/'[27]ANEXO 6a'!$AA$78)</f>
        <v>0</v>
      </c>
      <c r="Y30" s="846">
        <f>+Z30*('[27]ANEXO 6a'!$AA$75/'[27]ANEXO 6a'!$AA$78)</f>
        <v>0</v>
      </c>
      <c r="Z30" s="847">
        <f>+'CUADRO 2 (Retrib titular c_IVA)'!M51+'CUADRO 2 (Retrib titular c_IVA)'!M54</f>
        <v>0</v>
      </c>
      <c r="AA30" s="846">
        <f>+AC30*('[27]ANEXO 6a'!$AA$74/'[27]ANEXO 6a'!$AA$78)</f>
        <v>0</v>
      </c>
      <c r="AB30" s="846">
        <f>+AC30*('[27]ANEXO 6a'!$AA$75/'[27]ANEXO 6a'!$AA$78)</f>
        <v>0</v>
      </c>
      <c r="AC30" s="847">
        <f>+'CUADRO 2 (Retrib titular c_IVA)'!N51+'CUADRO 2 (Retrib titular c_IVA)'!N54</f>
        <v>0</v>
      </c>
      <c r="AD30" s="846">
        <f>+AF30*('[27]ANEXO 6a'!$AA$74/'[27]ANEXO 6a'!$AA$78)</f>
        <v>0</v>
      </c>
      <c r="AE30" s="846">
        <f>+AF30*('[27]ANEXO 6a'!$AA$75/'[27]ANEXO 6a'!$AA$78)</f>
        <v>0</v>
      </c>
      <c r="AF30" s="847">
        <f>+'CUADRO 2 (Retrib titular c_IVA)'!O51+'CUADRO 2 (Retrib titular c_IVA)'!O54</f>
        <v>0</v>
      </c>
      <c r="AG30" s="846">
        <f>+AI30*('[27]ANEXO 6a'!$AA$74/'[27]ANEXO 6a'!$AA$78)</f>
        <v>0</v>
      </c>
      <c r="AH30" s="846">
        <f>+AI30*('[27]ANEXO 6a'!$AA$75/'[27]ANEXO 6a'!$AA$78)</f>
        <v>0</v>
      </c>
      <c r="AI30" s="847">
        <f>+'CUADRO 2 (Retrib titular c_IVA)'!P51+'CUADRO 2 (Retrib titular c_IVA)'!P54</f>
        <v>0</v>
      </c>
      <c r="AJ30" s="846">
        <f>+AL30*('[27]ANEXO 6a'!$AA$74/'[27]ANEXO 6a'!$AA$78)</f>
        <v>0</v>
      </c>
      <c r="AK30" s="846">
        <f>+AL30*('[27]ANEXO 6a'!$AA$75/'[27]ANEXO 6a'!$AA$78)</f>
        <v>0</v>
      </c>
      <c r="AL30" s="847">
        <f>+'CUADRO 2 (Retrib titular c_IVA)'!Q51+'CUADRO 2 (Retrib titular c_IVA)'!Q54</f>
        <v>0</v>
      </c>
      <c r="AM30" s="846">
        <f>+AO30*('[27]ANEXO 6a'!$AA$74/'[27]ANEXO 6a'!$AA$78)</f>
        <v>0</v>
      </c>
      <c r="AN30" s="846">
        <f>+AO30*('[27]ANEXO 6a'!$AA$75/'[27]ANEXO 6a'!$AA$78)</f>
        <v>0</v>
      </c>
      <c r="AO30" s="847">
        <f>+'CUADRO 2 (Retrib titular c_IVA)'!R51+'CUADRO 2 (Retrib titular c_IVA)'!R54</f>
        <v>0</v>
      </c>
      <c r="AP30" s="846">
        <f>+AR30*('[27]ANEXO 6a'!$AA$74/'[27]ANEXO 6a'!$AA$78)</f>
        <v>0</v>
      </c>
      <c r="AQ30" s="846">
        <f>+AR30*('[27]ANEXO 6a'!$AA$75/'[27]ANEXO 6a'!$AA$78)</f>
        <v>0</v>
      </c>
      <c r="AR30" s="847">
        <f>+'CUADRO 2 (Retrib titular c_IVA)'!S51+'CUADRO 2 (Retrib titular c_IVA)'!S54</f>
        <v>0</v>
      </c>
      <c r="AS30" s="846">
        <f>+AU30*('[27]ANEXO 6a'!$AA$74/'[27]ANEXO 6a'!$AA$78)</f>
        <v>0</v>
      </c>
      <c r="AT30" s="846">
        <f>+AU30*('[27]ANEXO 6a'!$AA$75/'[27]ANEXO 6a'!$AA$78)</f>
        <v>0</v>
      </c>
      <c r="AU30" s="847">
        <f>+'CUADRO 2 (Retrib titular c_IVA)'!T51+'CUADRO 2 (Retrib titular c_IVA)'!T54</f>
        <v>0</v>
      </c>
      <c r="AV30" s="846">
        <f>+AX30*('[27]ANEXO 6a'!$AA$74/'[27]ANEXO 6a'!$AA$78)</f>
        <v>0</v>
      </c>
      <c r="AW30" s="846">
        <f>+AX30*('[27]ANEXO 6a'!$AA$75/'[27]ANEXO 6a'!$AA$78)</f>
        <v>0</v>
      </c>
      <c r="AX30" s="847">
        <f>+'CUADRO 2 (Retrib titular c_IVA)'!V51+'CUADRO 2 (Retrib titular c_IVA)'!V54</f>
        <v>0</v>
      </c>
      <c r="AY30" s="846">
        <f>+BA30*('[27]ANEXO 6a'!$AA$74/'[27]ANEXO 6a'!$AA$78)</f>
        <v>0</v>
      </c>
      <c r="AZ30" s="846">
        <f>+BA30*('[27]ANEXO 6a'!$AA$75/'[27]ANEXO 6a'!$AA$78)</f>
        <v>0</v>
      </c>
      <c r="BA30" s="847">
        <f>+'CUADRO 2 (Retrib titular c_IVA)'!X51+'CUADRO 2 (Retrib titular c_IVA)'!X54</f>
        <v>0</v>
      </c>
      <c r="BC30" s="825">
        <f>+BA30-'CUADRO 2 (Retrib titular c_IVA)'!X51</f>
        <v>0</v>
      </c>
      <c r="BD30" s="843">
        <f t="shared" si="0"/>
        <v>0</v>
      </c>
      <c r="BE30" s="844">
        <f t="shared" si="1"/>
        <v>0</v>
      </c>
      <c r="BF30" s="844">
        <f t="shared" si="2"/>
        <v>0</v>
      </c>
      <c r="BG30" s="844">
        <f t="shared" si="3"/>
        <v>0</v>
      </c>
    </row>
    <row r="31" spans="1:64" ht="15" customHeight="1">
      <c r="B31" s="1401"/>
      <c r="C31" s="851" t="s">
        <v>175</v>
      </c>
      <c r="D31" s="845" t="s">
        <v>171</v>
      </c>
      <c r="E31" s="892">
        <v>1</v>
      </c>
      <c r="F31" s="846">
        <f>+H31*('[27]ANEXO 6b'!$Y$84/'[27]ANEXO 6b'!$Y$88)</f>
        <v>0</v>
      </c>
      <c r="G31" s="846">
        <f>+H31*('[27]ANEXO 6b'!$Y$85/'[27]ANEXO 6b'!$Y$88)</f>
        <v>0</v>
      </c>
      <c r="H31" s="847">
        <f>+'CUADRO 2 (Retrib titular c_IVA)'!G55+'CUADRO 2 (Retrib titular c_IVA)'!G56+'CUADRO 2 (Retrib titular c_IVA)'!G57</f>
        <v>0</v>
      </c>
      <c r="I31" s="846">
        <f>+K31*('[27]ANEXO 6b'!$Y$84/'[27]ANEXO 6b'!$Y$88)</f>
        <v>0</v>
      </c>
      <c r="J31" s="846">
        <f>+K31*('[27]ANEXO 6b'!$Y$85/'[27]ANEXO 6b'!$Y$88)</f>
        <v>0</v>
      </c>
      <c r="K31" s="847">
        <f>+'CUADRO 2 (Retrib titular c_IVA)'!H55+'CUADRO 2 (Retrib titular c_IVA)'!H56+'CUADRO 2 (Retrib titular c_IVA)'!H57</f>
        <v>0</v>
      </c>
      <c r="L31" s="846">
        <f>+N31*('[27]ANEXO 6b'!$Y$84/'[27]ANEXO 6b'!$Y$88)</f>
        <v>0</v>
      </c>
      <c r="M31" s="846">
        <f>+N31*('[27]ANEXO 6b'!$Y$85/'[27]ANEXO 6b'!$Y$88)</f>
        <v>0</v>
      </c>
      <c r="N31" s="847">
        <f>+'CUADRO 2 (Retrib titular c_IVA)'!I55+'CUADRO 2 (Retrib titular c_IVA)'!I56+'CUADRO 2 (Retrib titular c_IVA)'!I57</f>
        <v>0</v>
      </c>
      <c r="O31" s="846">
        <f>+Q31*('[27]ANEXO 6b'!$Y$84/'[27]ANEXO 6b'!$Y$88)</f>
        <v>0</v>
      </c>
      <c r="P31" s="846">
        <f>+Q31*('[27]ANEXO 6b'!$Y$85/'[27]ANEXO 6b'!$Y$88)</f>
        <v>0</v>
      </c>
      <c r="Q31" s="847">
        <f>+'CUADRO 2 (Retrib titular c_IVA)'!J55+'CUADRO 2 (Retrib titular c_IVA)'!J56+'CUADRO 2 (Retrib titular c_IVA)'!J57</f>
        <v>0</v>
      </c>
      <c r="R31" s="846">
        <f>+T31*('[27]ANEXO 6b'!$Y$84/'[27]ANEXO 6b'!$Y$88)</f>
        <v>0</v>
      </c>
      <c r="S31" s="846">
        <f>+T31*('[27]ANEXO 6b'!$Y$85/'[27]ANEXO 6b'!$Y$88)</f>
        <v>0</v>
      </c>
      <c r="T31" s="847">
        <f>+'CUADRO 2 (Retrib titular c_IVA)'!K55+'CUADRO 2 (Retrib titular c_IVA)'!K56+'CUADRO 2 (Retrib titular c_IVA)'!K57</f>
        <v>0</v>
      </c>
      <c r="U31" s="846">
        <f>+W31*('[27]ANEXO 6b'!$Y$84/'[27]ANEXO 6b'!$Y$88)</f>
        <v>0</v>
      </c>
      <c r="V31" s="846">
        <f>+W31*('[27]ANEXO 6b'!$Y$85/'[27]ANEXO 6b'!$Y$88)</f>
        <v>0</v>
      </c>
      <c r="W31" s="847">
        <f>+'CUADRO 2 (Retrib titular c_IVA)'!L55+'CUADRO 2 (Retrib titular c_IVA)'!L56+'CUADRO 2 (Retrib titular c_IVA)'!L57</f>
        <v>0</v>
      </c>
      <c r="X31" s="846">
        <f>+Z31*('[27]ANEXO 6b'!$Y$84/'[27]ANEXO 6b'!$Y$88)</f>
        <v>0</v>
      </c>
      <c r="Y31" s="846">
        <f>+Z31*('[27]ANEXO 6b'!$Y$85/'[27]ANEXO 6b'!$Y$88)</f>
        <v>0</v>
      </c>
      <c r="Z31" s="847">
        <f>+'CUADRO 2 (Retrib titular c_IVA)'!M55+'CUADRO 2 (Retrib titular c_IVA)'!M56+'CUADRO 2 (Retrib titular c_IVA)'!M57</f>
        <v>0</v>
      </c>
      <c r="AA31" s="846">
        <f>+AC31*('[27]ANEXO 6b'!$Y$84/'[27]ANEXO 6b'!$Y$88)</f>
        <v>0</v>
      </c>
      <c r="AB31" s="846">
        <f>+AC31*('[27]ANEXO 6b'!$Y$85/'[27]ANEXO 6b'!$Y$88)</f>
        <v>0</v>
      </c>
      <c r="AC31" s="847">
        <f>+'CUADRO 2 (Retrib titular c_IVA)'!N55+'CUADRO 2 (Retrib titular c_IVA)'!N56+'CUADRO 2 (Retrib titular c_IVA)'!N57</f>
        <v>0</v>
      </c>
      <c r="AD31" s="846">
        <v>0</v>
      </c>
      <c r="AE31" s="846">
        <v>0</v>
      </c>
      <c r="AF31" s="847">
        <v>0</v>
      </c>
      <c r="AG31" s="846">
        <v>0</v>
      </c>
      <c r="AH31" s="846">
        <v>0</v>
      </c>
      <c r="AI31" s="847">
        <v>0</v>
      </c>
      <c r="AJ31" s="846">
        <f>+AL31*('[27]ANEXO 6b'!$Y$84/'[27]ANEXO 6b'!$Y$88)</f>
        <v>0</v>
      </c>
      <c r="AK31" s="846">
        <f>+AL31*('[27]ANEXO 6b'!$Y$85/'[27]ANEXO 6b'!$Y$88)</f>
        <v>0</v>
      </c>
      <c r="AL31" s="847">
        <f>+'CUADRO 2 (Retrib titular c_IVA)'!Q55+'CUADRO 2 (Retrib titular c_IVA)'!Q56+'CUADRO 2 (Retrib titular c_IVA)'!Q57</f>
        <v>0</v>
      </c>
      <c r="AM31" s="846">
        <f>+AO31*('[27]ANEXO 6b'!$Y$84/'[27]ANEXO 6b'!$Y$88)</f>
        <v>0</v>
      </c>
      <c r="AN31" s="846">
        <f>+AO31*('[27]ANEXO 6b'!$Y$85/'[27]ANEXO 6b'!$Y$88)</f>
        <v>0</v>
      </c>
      <c r="AO31" s="847">
        <f>+'CUADRO 2 (Retrib titular c_IVA)'!R55+'CUADRO 2 (Retrib titular c_IVA)'!R56+'CUADRO 2 (Retrib titular c_IVA)'!R57</f>
        <v>0</v>
      </c>
      <c r="AP31" s="846">
        <f>+AR31*('[27]ANEXO 6b'!$Y$84/'[27]ANEXO 6b'!$Y$88)</f>
        <v>0</v>
      </c>
      <c r="AQ31" s="846">
        <f>+AR31*('[27]ANEXO 6b'!$Y$85/'[27]ANEXO 6b'!$Y$88)</f>
        <v>0</v>
      </c>
      <c r="AR31" s="847">
        <f>+'CUADRO 2 (Retrib titular c_IVA)'!S55+'CUADRO 2 (Retrib titular c_IVA)'!S56+'CUADRO 2 (Retrib titular c_IVA)'!S57</f>
        <v>0</v>
      </c>
      <c r="AS31" s="846">
        <f>+AU31*('[27]ANEXO 6b'!$Y$84/'[27]ANEXO 6b'!$Y$88)</f>
        <v>0</v>
      </c>
      <c r="AT31" s="846">
        <f>+AU31*('[27]ANEXO 6b'!$Y$85/'[27]ANEXO 6b'!$Y$88)</f>
        <v>0</v>
      </c>
      <c r="AU31" s="847">
        <f>+'CUADRO 2 (Retrib titular c_IVA)'!T55+'CUADRO 2 (Retrib titular c_IVA)'!T56+'CUADRO 2 (Retrib titular c_IVA)'!T57</f>
        <v>0</v>
      </c>
      <c r="AV31" s="846">
        <f>+AX31*('[27]ANEXO 6b'!$Y$84/'[27]ANEXO 6b'!$Y$88)</f>
        <v>0</v>
      </c>
      <c r="AW31" s="846">
        <f>+AX31*('[27]ANEXO 6b'!$Y$85/'[27]ANEXO 6b'!$Y$88)</f>
        <v>0</v>
      </c>
      <c r="AX31" s="847">
        <f>+'CUADRO 2 (Retrib titular c_IVA)'!V55+'CUADRO 2 (Retrib titular c_IVA)'!V56+'CUADRO 2 (Retrib titular c_IVA)'!V57</f>
        <v>0</v>
      </c>
      <c r="AY31" s="846">
        <f>+BA31*('[27]ANEXO 6b'!$Y$84/'[27]ANEXO 6b'!$Y$88)</f>
        <v>0</v>
      </c>
      <c r="AZ31" s="846">
        <f>+BA31*('[27]ANEXO 6b'!$Y$85/'[27]ANEXO 6b'!$Y$88)</f>
        <v>0</v>
      </c>
      <c r="BA31" s="847">
        <f>+'CUADRO 2 (Retrib titular c_IVA)'!X55+'CUADRO 2 (Retrib titular c_IVA)'!X56+'CUADRO 2 (Retrib titular c_IVA)'!X57</f>
        <v>0</v>
      </c>
      <c r="BC31" s="825">
        <f>+BA31-'CUADRO 2 (Retrib titular c_IVA)'!X55-'CUADRO 2 (Retrib titular c_IVA)'!X56-'CUADRO 2 (Retrib titular c_IVA)'!X57</f>
        <v>0</v>
      </c>
      <c r="BD31" s="843">
        <f t="shared" si="0"/>
        <v>0</v>
      </c>
      <c r="BE31" s="844">
        <f t="shared" si="1"/>
        <v>0</v>
      </c>
      <c r="BF31" s="844">
        <f t="shared" si="2"/>
        <v>0</v>
      </c>
      <c r="BG31" s="844">
        <f t="shared" si="3"/>
        <v>0</v>
      </c>
    </row>
    <row r="32" spans="1:64" s="825" customFormat="1" ht="15" customHeight="1">
      <c r="A32" s="108"/>
      <c r="B32" s="1401"/>
      <c r="C32" s="845" t="s">
        <v>178</v>
      </c>
      <c r="D32" s="271" t="s">
        <v>171</v>
      </c>
      <c r="E32" s="892">
        <v>1</v>
      </c>
      <c r="F32" s="846">
        <f>+H32*('[27]ANEXO 6c'!$Y$66/'[27]ANEXO 6c'!$Y$70)</f>
        <v>0</v>
      </c>
      <c r="G32" s="846">
        <f>+H32*('[27]ANEXO 6c'!$Y$67/'[27]ANEXO 6c'!$Y$70)</f>
        <v>0</v>
      </c>
      <c r="H32" s="847">
        <f>+'CUADRO 2 (Retrib titular c_IVA)'!G58</f>
        <v>0</v>
      </c>
      <c r="I32" s="846">
        <f>+K32*('[27]ANEXO 6c'!$Y$66/'[27]ANEXO 6c'!$Y$70)</f>
        <v>0</v>
      </c>
      <c r="J32" s="846">
        <f>+K32*('[27]ANEXO 6c'!$Y$67/'[27]ANEXO 6c'!$Y$70)</f>
        <v>0</v>
      </c>
      <c r="K32" s="847">
        <f>+'CUADRO 2 (Retrib titular c_IVA)'!H58</f>
        <v>0</v>
      </c>
      <c r="L32" s="846">
        <f>+N32*('[27]ANEXO 6c'!$Y$66/'[27]ANEXO 6c'!$Y$70)</f>
        <v>0</v>
      </c>
      <c r="M32" s="846">
        <f>+N32*('[27]ANEXO 6c'!$Y$67/'[27]ANEXO 6c'!$Y$70)</f>
        <v>0</v>
      </c>
      <c r="N32" s="847">
        <f>+'CUADRO 2 (Retrib titular c_IVA)'!I58</f>
        <v>0</v>
      </c>
      <c r="O32" s="846">
        <f>+Q32*('[27]ANEXO 6c'!$Y$66/'[27]ANEXO 6c'!$Y$70)</f>
        <v>0</v>
      </c>
      <c r="P32" s="846">
        <f>+Q32*('[27]ANEXO 6c'!$Y$67/'[27]ANEXO 6c'!$Y$70)</f>
        <v>0</v>
      </c>
      <c r="Q32" s="847">
        <f>+'CUADRO 2 (Retrib titular c_IVA)'!J58</f>
        <v>0</v>
      </c>
      <c r="R32" s="846">
        <f>+T32*('[27]ANEXO 6c'!$Y$66/'[27]ANEXO 6c'!$Y$70)</f>
        <v>0</v>
      </c>
      <c r="S32" s="846">
        <f>+T32*('[27]ANEXO 6c'!$Y$67/'[27]ANEXO 6c'!$Y$70)</f>
        <v>0</v>
      </c>
      <c r="T32" s="847">
        <f>+'CUADRO 2 (Retrib titular c_IVA)'!K58</f>
        <v>0</v>
      </c>
      <c r="U32" s="846">
        <f>+W32*('[27]ANEXO 6c'!$Y$66/'[27]ANEXO 6c'!$Y$70)</f>
        <v>0</v>
      </c>
      <c r="V32" s="846">
        <f>+W32*('[27]ANEXO 6c'!$Y$67/'[27]ANEXO 6c'!$Y$70)</f>
        <v>0</v>
      </c>
      <c r="W32" s="847">
        <f>+'CUADRO 2 (Retrib titular c_IVA)'!L58</f>
        <v>0</v>
      </c>
      <c r="X32" s="846">
        <f>+Z32*('[27]ANEXO 6c'!$Y$66/'[27]ANEXO 6c'!$Y$70)</f>
        <v>0</v>
      </c>
      <c r="Y32" s="846">
        <f>+Z32*('[27]ANEXO 6c'!$Y$67/'[27]ANEXO 6c'!$Y$70)</f>
        <v>0</v>
      </c>
      <c r="Z32" s="847">
        <f>+'CUADRO 2 (Retrib titular c_IVA)'!M58</f>
        <v>0</v>
      </c>
      <c r="AA32" s="846">
        <f>+AC32*('[27]ANEXO 6c'!$Y$66/'[27]ANEXO 6c'!$Y$70)</f>
        <v>0</v>
      </c>
      <c r="AB32" s="846">
        <f>+AC32*('[27]ANEXO 6c'!$Y$67/'[27]ANEXO 6c'!$Y$70)</f>
        <v>0</v>
      </c>
      <c r="AC32" s="847">
        <f>+'CUADRO 2 (Retrib titular c_IVA)'!N58</f>
        <v>0</v>
      </c>
      <c r="AD32" s="846">
        <v>0</v>
      </c>
      <c r="AE32" s="846">
        <v>0</v>
      </c>
      <c r="AF32" s="847">
        <v>0</v>
      </c>
      <c r="AG32" s="846">
        <v>0</v>
      </c>
      <c r="AH32" s="846">
        <v>0</v>
      </c>
      <c r="AI32" s="847">
        <v>0</v>
      </c>
      <c r="AJ32" s="846">
        <f>+AL32*('[27]ANEXO 6c'!$Y$66/'[27]ANEXO 6c'!$Y$70)</f>
        <v>0</v>
      </c>
      <c r="AK32" s="846">
        <f>+AL32*('[27]ANEXO 6c'!$Y$67/'[27]ANEXO 6c'!$Y$70)</f>
        <v>0</v>
      </c>
      <c r="AL32" s="847">
        <f>+'CUADRO 2 (Retrib titular c_IVA)'!Q58</f>
        <v>0</v>
      </c>
      <c r="AM32" s="846">
        <f>+AO32*('[27]ANEXO 6c'!$Y$66/'[27]ANEXO 6c'!$Y$70)</f>
        <v>0</v>
      </c>
      <c r="AN32" s="846">
        <f>+AO32*('[27]ANEXO 6c'!$Y$67/'[27]ANEXO 6c'!$Y$70)</f>
        <v>0</v>
      </c>
      <c r="AO32" s="847">
        <f>+'CUADRO 2 (Retrib titular c_IVA)'!R58</f>
        <v>0</v>
      </c>
      <c r="AP32" s="846">
        <f>+AR32*('[27]ANEXO 6c'!$Y$66/'[27]ANEXO 6c'!$Y$70)</f>
        <v>0</v>
      </c>
      <c r="AQ32" s="846">
        <f>+AR32*('[27]ANEXO 6c'!$Y$67/'[27]ANEXO 6c'!$Y$70)</f>
        <v>0</v>
      </c>
      <c r="AR32" s="847">
        <f>+'CUADRO 2 (Retrib titular c_IVA)'!S58</f>
        <v>0</v>
      </c>
      <c r="AS32" s="846">
        <f>+AU32*('[27]ANEXO 6c'!$Y$66/'[27]ANEXO 6c'!$Y$70)</f>
        <v>0</v>
      </c>
      <c r="AT32" s="846">
        <f>+AU32*('[27]ANEXO 6c'!$Y$67/'[27]ANEXO 6c'!$Y$70)</f>
        <v>0</v>
      </c>
      <c r="AU32" s="847">
        <f>+'CUADRO 2 (Retrib titular c_IVA)'!T58</f>
        <v>0</v>
      </c>
      <c r="AV32" s="846">
        <f>+AX32*('[27]ANEXO 6c'!$Y$66/'[27]ANEXO 6c'!$Y$70)</f>
        <v>0</v>
      </c>
      <c r="AW32" s="846">
        <f>+AX32*('[27]ANEXO 6c'!$Y$67/'[27]ANEXO 6c'!$Y$70)</f>
        <v>0</v>
      </c>
      <c r="AX32" s="847">
        <f>+'CUADRO 2 (Retrib titular c_IVA)'!V58</f>
        <v>0</v>
      </c>
      <c r="AY32" s="846">
        <f>+BA32*('[27]ANEXO 6c'!$Y$66/'[27]ANEXO 6c'!$Y$70)</f>
        <v>0</v>
      </c>
      <c r="AZ32" s="846">
        <f>+BA32*('[27]ANEXO 6c'!$Y$67/'[27]ANEXO 6c'!$Y$70)</f>
        <v>0</v>
      </c>
      <c r="BA32" s="847">
        <f>+'CUADRO 2 (Retrib titular c_IVA)'!X58</f>
        <v>0</v>
      </c>
      <c r="BB32" s="108"/>
      <c r="BC32" s="825">
        <f>+BA32-'CUADRO 2 (Retrib titular c_IVA)'!X58</f>
        <v>0</v>
      </c>
      <c r="BD32" s="843">
        <f t="shared" si="0"/>
        <v>0</v>
      </c>
      <c r="BE32" s="844">
        <f t="shared" si="1"/>
        <v>0</v>
      </c>
      <c r="BF32" s="844">
        <f t="shared" si="2"/>
        <v>0</v>
      </c>
      <c r="BG32" s="844">
        <f t="shared" si="3"/>
        <v>0</v>
      </c>
      <c r="BH32" s="108"/>
      <c r="BI32" s="108"/>
      <c r="BJ32" s="108"/>
      <c r="BK32" s="108"/>
      <c r="BL32" s="108"/>
    </row>
    <row r="33" spans="1:64" s="825" customFormat="1" ht="15" customHeight="1">
      <c r="A33" s="108"/>
      <c r="B33" s="1401"/>
      <c r="C33" s="1525" t="s">
        <v>180</v>
      </c>
      <c r="D33" s="845" t="s">
        <v>171</v>
      </c>
      <c r="E33" s="850">
        <v>0.3</v>
      </c>
      <c r="F33" s="846">
        <f>IF(H33=0,0,H33*('[27]ANEXO 6d'!$Y$66/'[27]ANEXO 6d'!$Y$70))</f>
        <v>0</v>
      </c>
      <c r="G33" s="846">
        <f>IF(H33=0,0,H33*('[27]ANEXO 6d'!$Y$67/'[27]ANEXO 6d'!$Y$70))</f>
        <v>0</v>
      </c>
      <c r="H33" s="847">
        <f>+'CUADRO 2 (Retrib titular c_IVA)'!G59</f>
        <v>0</v>
      </c>
      <c r="I33" s="846">
        <f>IF(K33=0,0,K33*('[27]ANEXO 6d'!$Y$66/'[27]ANEXO 6d'!$Y$70))</f>
        <v>0</v>
      </c>
      <c r="J33" s="846">
        <f>IF(K33=0,0,K33*('[27]ANEXO 6d'!$Y$67/'[27]ANEXO 6d'!$Y$70))</f>
        <v>0</v>
      </c>
      <c r="K33" s="847">
        <f>+'CUADRO 2 (Retrib titular c_IVA)'!H59</f>
        <v>0</v>
      </c>
      <c r="L33" s="846">
        <f>IF(N33=0,0,N33*('[27]ANEXO 6d'!$Y$66/'[27]ANEXO 6d'!$Y$70))</f>
        <v>0</v>
      </c>
      <c r="M33" s="846">
        <f>IF(N33=0,0,N33*('[27]ANEXO 6d'!$Y$67/'[27]ANEXO 6d'!$Y$70))</f>
        <v>0</v>
      </c>
      <c r="N33" s="847">
        <f>+'CUADRO 2 (Retrib titular c_IVA)'!I59</f>
        <v>0</v>
      </c>
      <c r="O33" s="846">
        <f>IF(Q33=0,0,Q33*('[27]ANEXO 6d'!$Y$66/'[27]ANEXO 6d'!$Y$70))</f>
        <v>0</v>
      </c>
      <c r="P33" s="846">
        <f>IF(Q33=0,0,Q33*('[27]ANEXO 6d'!$Y$67/'[27]ANEXO 6d'!$Y$70))</f>
        <v>0</v>
      </c>
      <c r="Q33" s="847">
        <f>+'CUADRO 2 (Retrib titular c_IVA)'!J59</f>
        <v>0</v>
      </c>
      <c r="R33" s="846">
        <f>IF(T33=0,0,T33*('[27]ANEXO 6d'!$Y$66/'[27]ANEXO 6d'!$Y$70))</f>
        <v>0</v>
      </c>
      <c r="S33" s="846">
        <f>IF(T33=0,0,T33*('[27]ANEXO 6d'!$Y$67/'[27]ANEXO 6d'!$Y$70))</f>
        <v>0</v>
      </c>
      <c r="T33" s="847">
        <f>+'CUADRO 2 (Retrib titular c_IVA)'!K59</f>
        <v>0</v>
      </c>
      <c r="U33" s="846">
        <f>IF(W33=0,0,W33*('[27]ANEXO 6d'!$Y$66/'[27]ANEXO 6d'!$Y$70))</f>
        <v>0</v>
      </c>
      <c r="V33" s="846">
        <f>IF(W33=0,0,W33*('[27]ANEXO 6d'!$Y$67/'[27]ANEXO 6d'!$Y$70))</f>
        <v>0</v>
      </c>
      <c r="W33" s="847">
        <f>+'CUADRO 2 (Retrib titular c_IVA)'!L59</f>
        <v>0</v>
      </c>
      <c r="X33" s="846">
        <f>IF(Z33=0,0,Z33*('[27]ANEXO 6d'!$Y$66/'[27]ANEXO 6d'!$Y$70))</f>
        <v>0</v>
      </c>
      <c r="Y33" s="846">
        <f>IF(Z33=0,0,Z33*('[27]ANEXO 6d'!$Y$67/'[27]ANEXO 6d'!$Y$70))</f>
        <v>0</v>
      </c>
      <c r="Z33" s="847">
        <f>+'CUADRO 2 (Retrib titular c_IVA)'!M59</f>
        <v>0</v>
      </c>
      <c r="AA33" s="846">
        <f>IF(AC33=0,0,AC33*('[27]ANEXO 6d'!$Y$66/'[27]ANEXO 6d'!$Y$70))</f>
        <v>0</v>
      </c>
      <c r="AB33" s="846">
        <f>IF(AC33=0,0,AC33*('[27]ANEXO 6d'!$Y$67/'[27]ANEXO 6d'!$Y$70))</f>
        <v>0</v>
      </c>
      <c r="AC33" s="847">
        <f>+'CUADRO 2 (Retrib titular c_IVA)'!N59</f>
        <v>0</v>
      </c>
      <c r="AD33" s="846">
        <v>0</v>
      </c>
      <c r="AE33" s="846">
        <v>0</v>
      </c>
      <c r="AF33" s="847">
        <v>0</v>
      </c>
      <c r="AG33" s="846">
        <v>0</v>
      </c>
      <c r="AH33" s="846">
        <v>0</v>
      </c>
      <c r="AI33" s="847">
        <v>0</v>
      </c>
      <c r="AJ33" s="846">
        <f>IF(AL33=0,0,AL33*('[27]ANEXO 6d'!$Y$66/'[27]ANEXO 6d'!$Y$70))</f>
        <v>0</v>
      </c>
      <c r="AK33" s="846">
        <f>IF(AL33=0,0,AL33*('[27]ANEXO 6d'!$Y$67/'[27]ANEXO 6d'!$Y$70))</f>
        <v>0</v>
      </c>
      <c r="AL33" s="847">
        <f>+'CUADRO 2 (Retrib titular c_IVA)'!Q59</f>
        <v>0</v>
      </c>
      <c r="AM33" s="846">
        <f>IF(AO33=0,0,AO33*('[27]ANEXO 6d'!$Y$66/'[27]ANEXO 6d'!$Y$70))</f>
        <v>0</v>
      </c>
      <c r="AN33" s="846">
        <f>IF(AO33=0,0,AO33*('[27]ANEXO 6d'!$Y$67/'[27]ANEXO 6d'!$Y$70))</f>
        <v>0</v>
      </c>
      <c r="AO33" s="847">
        <f>+'CUADRO 2 (Retrib titular c_IVA)'!R59</f>
        <v>0</v>
      </c>
      <c r="AP33" s="846">
        <f>IF(AR33=0,0,AR33*('[27]ANEXO 6d'!$Y$66/'[27]ANEXO 6d'!$Y$70))</f>
        <v>0</v>
      </c>
      <c r="AQ33" s="846">
        <f>IF(AR33=0,0,AR33*('[27]ANEXO 6d'!$Y$67/'[27]ANEXO 6d'!$Y$70))</f>
        <v>0</v>
      </c>
      <c r="AR33" s="847">
        <f>+'CUADRO 2 (Retrib titular c_IVA)'!S59</f>
        <v>0</v>
      </c>
      <c r="AS33" s="846">
        <f>IF(A33=0,0,AU33*('[27]ANEXO 6d'!$Y$66/'[27]ANEXO 6d'!$Y$70))</f>
        <v>0</v>
      </c>
      <c r="AT33" s="846">
        <f>IF(AU33=0,0,AU33*('[27]ANEXO 6d'!$Y$67/'[27]ANEXO 6d'!$Y$70))</f>
        <v>0</v>
      </c>
      <c r="AU33" s="847">
        <f>+'CUADRO 2 (Retrib titular c_IVA)'!T59</f>
        <v>0</v>
      </c>
      <c r="AV33" s="846">
        <f>IF(AX33=0,0,AX33*('[27]ANEXO 6d'!$Y$66/'[27]ANEXO 6d'!$Y$70))</f>
        <v>0</v>
      </c>
      <c r="AW33" s="846">
        <f>IF(AX33=0,0,AX33*('[27]ANEXO 6d'!$Y$67/'[27]ANEXO 6d'!$Y$70))</f>
        <v>0</v>
      </c>
      <c r="AX33" s="847">
        <f>+'CUADRO 2 (Retrib titular c_IVA)'!V59</f>
        <v>0</v>
      </c>
      <c r="AY33" s="846">
        <f>IF(BA33=0,0,BA33*('[27]ANEXO 6d'!$Y$66/'[27]ANEXO 6d'!$Y$70))</f>
        <v>0</v>
      </c>
      <c r="AZ33" s="846">
        <f>IF(BA33=0,0,BA33*('[27]ANEXO 6d'!$Y$67/'[27]ANEXO 6d'!$Y$70))</f>
        <v>0</v>
      </c>
      <c r="BA33" s="847">
        <f>+'CUADRO 2 (Retrib titular c_IVA)'!X59</f>
        <v>0</v>
      </c>
      <c r="BB33" s="108"/>
      <c r="BC33" s="825">
        <f>+BA33-'CUADRO 2 (Retrib titular c_IVA)'!X59</f>
        <v>0</v>
      </c>
      <c r="BD33" s="843">
        <f t="shared" si="0"/>
        <v>0</v>
      </c>
      <c r="BE33" s="844">
        <f t="shared" si="1"/>
        <v>0</v>
      </c>
      <c r="BF33" s="844">
        <f t="shared" si="2"/>
        <v>0</v>
      </c>
      <c r="BG33" s="844">
        <f t="shared" si="3"/>
        <v>0</v>
      </c>
      <c r="BH33" s="108"/>
      <c r="BI33" s="108"/>
      <c r="BJ33" s="108"/>
      <c r="BK33" s="108"/>
      <c r="BL33" s="108"/>
    </row>
    <row r="34" spans="1:64" s="825" customFormat="1" ht="15" customHeight="1">
      <c r="A34" s="108"/>
      <c r="B34" s="1401"/>
      <c r="C34" s="1526"/>
      <c r="D34" s="845" t="s">
        <v>424</v>
      </c>
      <c r="E34" s="850">
        <v>0.3</v>
      </c>
      <c r="F34" s="846">
        <f>IF(H34=0,0,H34*('[27]ANEXO 6d'!$Y$66/'[27]ANEXO 6d'!$Y$70))</f>
        <v>0</v>
      </c>
      <c r="G34" s="846">
        <f>IF(H34=0,0,H34*('[27]ANEXO 6d'!$Y$67/'[27]ANEXO 6d'!$Y$70))</f>
        <v>0</v>
      </c>
      <c r="H34" s="893">
        <f>+'CUADRO 2 (Retrib titular c_IVA)'!G60</f>
        <v>0</v>
      </c>
      <c r="I34" s="846">
        <f>IF(K34=0,0,K34*('[27]ANEXO 6d'!$Y$66/'[27]ANEXO 6d'!$Y$70))</f>
        <v>0</v>
      </c>
      <c r="J34" s="846">
        <f>IF(K34=0,0,K34*('[27]ANEXO 6d'!$Y$67/'[27]ANEXO 6d'!$Y$70))</f>
        <v>0</v>
      </c>
      <c r="K34" s="893">
        <f>+'CUADRO 2 (Retrib titular c_IVA)'!H60</f>
        <v>0</v>
      </c>
      <c r="L34" s="846">
        <f>IF(N34=0,0,N34*('[27]ANEXO 6d'!$Y$66/'[27]ANEXO 6d'!$Y$70))</f>
        <v>0</v>
      </c>
      <c r="M34" s="846">
        <f>IF(N34=0,0,N34*('[27]ANEXO 6d'!$Y$67/'[27]ANEXO 6d'!$Y$70))</f>
        <v>0</v>
      </c>
      <c r="N34" s="893">
        <f>+'CUADRO 2 (Retrib titular c_IVA)'!I60</f>
        <v>0</v>
      </c>
      <c r="O34" s="846">
        <f>IF(Q34=0,0,Q34*('[27]ANEXO 6d'!$Y$66/'[27]ANEXO 6d'!$Y$70))</f>
        <v>0</v>
      </c>
      <c r="P34" s="846">
        <f>IF(Q34=0,0,Q34*('[27]ANEXO 6d'!$Y$67/'[27]ANEXO 6d'!$Y$70))</f>
        <v>0</v>
      </c>
      <c r="Q34" s="893">
        <f>+'CUADRO 2 (Retrib titular c_IVA)'!J60</f>
        <v>0</v>
      </c>
      <c r="R34" s="866">
        <f>IF(T34=0,0,T34*('[27]ANEXO 6d'!$Y$66/'[27]ANEXO 6d'!$Y$70))</f>
        <v>0</v>
      </c>
      <c r="S34" s="866">
        <f>IF(T34=0,0,T34*('[27]ANEXO 6d'!$Y$67/'[27]ANEXO 6d'!$Y$70))</f>
        <v>0</v>
      </c>
      <c r="T34" s="894">
        <f>+'CUADRO 2 (Retrib titular c_IVA)'!K60</f>
        <v>0</v>
      </c>
      <c r="U34" s="846">
        <f>IF(W34=0,0,W34*('[27]ANEXO 6d'!$Y$66/'[27]ANEXO 6d'!$Y$70))</f>
        <v>0</v>
      </c>
      <c r="V34" s="846">
        <f>IF(W34=0,0,W34*('[27]ANEXO 6d'!$Y$67/'[27]ANEXO 6d'!$Y$70))</f>
        <v>0</v>
      </c>
      <c r="W34" s="893">
        <f>+'CUADRO 2 (Retrib titular c_IVA)'!L60</f>
        <v>0</v>
      </c>
      <c r="X34" s="866">
        <f>IF(Z34=0,0,Z34*('[27]ANEXO 6d'!$Y$66/'[27]ANEXO 6d'!$Y$70))</f>
        <v>0</v>
      </c>
      <c r="Y34" s="866">
        <f>IF(Z34=0,0,Z34*('[27]ANEXO 6d'!$Y$67/'[27]ANEXO 6d'!$Y$70))</f>
        <v>0</v>
      </c>
      <c r="Z34" s="894">
        <f>+'CUADRO 2 (Retrib titular c_IVA)'!M60</f>
        <v>0</v>
      </c>
      <c r="AA34" s="866">
        <f>IF(AC34=0,0,AC34*('[27]ANEXO 6d'!$Y$66/'[27]ANEXO 6d'!$Y$70))</f>
        <v>0</v>
      </c>
      <c r="AB34" s="866">
        <f>IF(AC34=0,0,AC34*('[27]ANEXO 6d'!$Y$67/'[27]ANEXO 6d'!$Y$70))</f>
        <v>0</v>
      </c>
      <c r="AC34" s="894">
        <f>+'CUADRO 2 (Retrib titular c_IVA)'!N60</f>
        <v>0</v>
      </c>
      <c r="AD34" s="846">
        <v>0</v>
      </c>
      <c r="AE34" s="846">
        <v>0</v>
      </c>
      <c r="AF34" s="893">
        <v>0</v>
      </c>
      <c r="AG34" s="866">
        <v>0</v>
      </c>
      <c r="AH34" s="866">
        <v>0</v>
      </c>
      <c r="AI34" s="894">
        <v>0</v>
      </c>
      <c r="AJ34" s="846">
        <f>IF(AL34=0,0,AL34*('[27]ANEXO 6d'!$Y$66/'[27]ANEXO 6d'!$Y$70))</f>
        <v>0</v>
      </c>
      <c r="AK34" s="846">
        <f>IF(AL34=0,0,AL34*('[27]ANEXO 6d'!$Y$67/'[27]ANEXO 6d'!$Y$70))</f>
        <v>0</v>
      </c>
      <c r="AL34" s="893">
        <f>+'CUADRO 2 (Retrib titular c_IVA)'!Q60</f>
        <v>0</v>
      </c>
      <c r="AM34" s="866">
        <f>IF(AO34=0,0,AO34*('[27]ANEXO 6d'!$Y$66/'[27]ANEXO 6d'!$Y$70))</f>
        <v>0</v>
      </c>
      <c r="AN34" s="866">
        <f>IF(AO34=0,0,AO34*('[27]ANEXO 6d'!$Y$67/'[27]ANEXO 6d'!$Y$70))</f>
        <v>0</v>
      </c>
      <c r="AO34" s="894">
        <f>+'CUADRO 2 (Retrib titular c_IVA)'!R60</f>
        <v>0</v>
      </c>
      <c r="AP34" s="866">
        <f>IF(AR34=0,0,AR34*('[27]ANEXO 6d'!$Y$66/'[27]ANEXO 6d'!$Y$70))</f>
        <v>0</v>
      </c>
      <c r="AQ34" s="866">
        <f>IF(AR34=0,0,AR34*('[27]ANEXO 6d'!$Y$67/'[27]ANEXO 6d'!$Y$70))</f>
        <v>0</v>
      </c>
      <c r="AR34" s="894">
        <f>+'CUADRO 2 (Retrib titular c_IVA)'!S60</f>
        <v>0</v>
      </c>
      <c r="AS34" s="866">
        <f>IF(AU34=0,0,AU34*('[27]ANEXO 6d'!$Y$66/'[27]ANEXO 6d'!$Y$70))</f>
        <v>0</v>
      </c>
      <c r="AT34" s="866">
        <f>IF(AU34=0,0,AU34*('[27]ANEXO 6d'!$Y$67/'[27]ANEXO 6d'!$Y$70))</f>
        <v>0</v>
      </c>
      <c r="AU34" s="894">
        <f>+'CUADRO 2 (Retrib titular c_IVA)'!T60</f>
        <v>0</v>
      </c>
      <c r="AV34" s="846">
        <f>IF(AX34=0,0,AX34*('[27]ANEXO 6d'!$Y$66/'[27]ANEXO 6d'!$Y$70))</f>
        <v>0</v>
      </c>
      <c r="AW34" s="846">
        <f>IF(AX34=0,0,AX34*('[27]ANEXO 6d'!$Y$67/'[27]ANEXO 6d'!$Y$70))</f>
        <v>0</v>
      </c>
      <c r="AX34" s="893">
        <f>+'CUADRO 2 (Retrib titular c_IVA)'!V60</f>
        <v>0</v>
      </c>
      <c r="AY34" s="846">
        <f>IF(BA34=0,0,BA34*('[27]ANEXO 6d'!$Y$66/'[27]ANEXO 6d'!$Y$70))</f>
        <v>0</v>
      </c>
      <c r="AZ34" s="846">
        <f>IF(BA34=0,0,BA34*('[27]ANEXO 6d'!$Y$67/'[27]ANEXO 6d'!$Y$70))</f>
        <v>0</v>
      </c>
      <c r="BA34" s="893">
        <f>+'CUADRO 2 (Retrib titular c_IVA)'!X60</f>
        <v>0</v>
      </c>
      <c r="BB34" s="108"/>
      <c r="BC34" s="825">
        <f>+BA34-'CUADRO 2 (Retrib titular c_IVA)'!X60</f>
        <v>0</v>
      </c>
      <c r="BD34" s="843">
        <f t="shared" si="0"/>
        <v>0</v>
      </c>
      <c r="BE34" s="844">
        <f t="shared" si="1"/>
        <v>0</v>
      </c>
      <c r="BF34" s="844">
        <f t="shared" si="2"/>
        <v>0</v>
      </c>
      <c r="BG34" s="844">
        <f t="shared" si="3"/>
        <v>0</v>
      </c>
      <c r="BH34" s="108"/>
      <c r="BI34" s="108"/>
      <c r="BJ34" s="108"/>
      <c r="BK34" s="108"/>
      <c r="BL34" s="108"/>
    </row>
    <row r="35" spans="1:64" s="825" customFormat="1" ht="15" customHeight="1">
      <c r="A35" s="108"/>
      <c r="B35" s="1401"/>
      <c r="C35" s="1526"/>
      <c r="D35" s="845" t="s">
        <v>425</v>
      </c>
      <c r="E35" s="850">
        <v>0.2</v>
      </c>
      <c r="F35" s="846">
        <f>IF(H35=0,0,H35*('[27]ANEXO 6d'!$Y$66/'[27]ANEXO 6d'!$Y$70))</f>
        <v>0</v>
      </c>
      <c r="G35" s="846">
        <f>IF(H35=0,0,H35*('[27]ANEXO 6d'!$Y$67/'[27]ANEXO 6d'!$Y$70))</f>
        <v>0</v>
      </c>
      <c r="H35" s="847">
        <f>+'CUADRO 2 (Retrib titular c_IVA)'!G61</f>
        <v>0</v>
      </c>
      <c r="I35" s="846">
        <f>IF(K35=0,0,K35*('[27]ANEXO 6d'!$Y$66/'[27]ANEXO 6d'!$Y$70))</f>
        <v>0</v>
      </c>
      <c r="J35" s="846">
        <f>IF(K35=0,0,K35*('[27]ANEXO 6d'!$Y$67/'[27]ANEXO 6d'!$Y$70))</f>
        <v>0</v>
      </c>
      <c r="K35" s="847">
        <f>+'CUADRO 2 (Retrib titular c_IVA)'!H61</f>
        <v>0</v>
      </c>
      <c r="L35" s="846">
        <f>IF(N35=0,0,N35*('[27]ANEXO 6d'!$Y$66/'[27]ANEXO 6d'!$Y$70))</f>
        <v>0</v>
      </c>
      <c r="M35" s="846">
        <f>IF(N35=0,0,N35*('[27]ANEXO 6d'!$Y$67/'[27]ANEXO 6d'!$Y$70))</f>
        <v>0</v>
      </c>
      <c r="N35" s="847">
        <f>+'CUADRO 2 (Retrib titular c_IVA)'!I61</f>
        <v>0</v>
      </c>
      <c r="O35" s="846">
        <f>IF(Q35=0,0,Q35*('[27]ANEXO 6d'!$Y$66/'[27]ANEXO 6d'!$Y$70))</f>
        <v>0</v>
      </c>
      <c r="P35" s="846">
        <f>IF(Q35=0,0,Q35*('[27]ANEXO 6d'!$Y$67/'[27]ANEXO 6d'!$Y$70))</f>
        <v>0</v>
      </c>
      <c r="Q35" s="847">
        <f>+'CUADRO 2 (Retrib titular c_IVA)'!J61</f>
        <v>0</v>
      </c>
      <c r="R35" s="846">
        <f>IF(T35=0,0,T35*('[27]ANEXO 6d'!$Y$66/'[27]ANEXO 6d'!$Y$70))</f>
        <v>0</v>
      </c>
      <c r="S35" s="846">
        <f>IF(T35=0,0,T35*('[27]ANEXO 6d'!$Y$67/'[27]ANEXO 6d'!$Y$70))</f>
        <v>0</v>
      </c>
      <c r="T35" s="847">
        <f>+'CUADRO 2 (Retrib titular c_IVA)'!K61</f>
        <v>0</v>
      </c>
      <c r="U35" s="846">
        <f>IF(W35=0,0,W35*('[27]ANEXO 6d'!$Y$66/'[27]ANEXO 6d'!$Y$70))</f>
        <v>0</v>
      </c>
      <c r="V35" s="846">
        <f>IF(W35=0,0,W35*('[27]ANEXO 6d'!$Y$67/'[27]ANEXO 6d'!$Y$70))</f>
        <v>0</v>
      </c>
      <c r="W35" s="847">
        <f>+'CUADRO 2 (Retrib titular c_IVA)'!L61</f>
        <v>0</v>
      </c>
      <c r="X35" s="846">
        <f>IF(Z35=0,0,Z35*('[27]ANEXO 6d'!$Y$66/'[27]ANEXO 6d'!$Y$70))</f>
        <v>0</v>
      </c>
      <c r="Y35" s="846">
        <f>IF(Z35=0,0,Z35*('[27]ANEXO 6d'!$Y$67/'[27]ANEXO 6d'!$Y$70))</f>
        <v>0</v>
      </c>
      <c r="Z35" s="847">
        <f>+'CUADRO 2 (Retrib titular c_IVA)'!M61</f>
        <v>0</v>
      </c>
      <c r="AA35" s="846">
        <f>IF(AC35=0,0,AC35*('[27]ANEXO 6d'!$Y$66/'[27]ANEXO 6d'!$Y$70))</f>
        <v>0</v>
      </c>
      <c r="AB35" s="846">
        <f>IF(AC35=0,0,AC35*('[27]ANEXO 6d'!$Y$67/'[27]ANEXO 6d'!$Y$70))</f>
        <v>0</v>
      </c>
      <c r="AC35" s="847">
        <f>+'CUADRO 2 (Retrib titular c_IVA)'!N61</f>
        <v>0</v>
      </c>
      <c r="AD35" s="846">
        <v>0</v>
      </c>
      <c r="AE35" s="846">
        <v>0</v>
      </c>
      <c r="AF35" s="847">
        <v>0</v>
      </c>
      <c r="AG35" s="846">
        <v>0</v>
      </c>
      <c r="AH35" s="846">
        <v>0</v>
      </c>
      <c r="AI35" s="847">
        <v>0</v>
      </c>
      <c r="AJ35" s="846">
        <f>IF(AL35=0,0,AL35*('[27]ANEXO 6d'!$Y$66/'[27]ANEXO 6d'!$Y$70))</f>
        <v>0</v>
      </c>
      <c r="AK35" s="846">
        <f>IF(AL35=0,0,AL35*('[27]ANEXO 6d'!$Y$67/'[27]ANEXO 6d'!$Y$70))</f>
        <v>0</v>
      </c>
      <c r="AL35" s="847">
        <f>+'CUADRO 2 (Retrib titular c_IVA)'!Q61</f>
        <v>0</v>
      </c>
      <c r="AM35" s="846">
        <f>IF(AO35=0,0,AO35*('[27]ANEXO 6d'!$Y$66/'[27]ANEXO 6d'!$Y$70))</f>
        <v>0</v>
      </c>
      <c r="AN35" s="846">
        <f>IF(AO35=0,0,AO35*('[27]ANEXO 6d'!$Y$67/'[27]ANEXO 6d'!$Y$70))</f>
        <v>0</v>
      </c>
      <c r="AO35" s="847">
        <f>+'CUADRO 2 (Retrib titular c_IVA)'!R61</f>
        <v>0</v>
      </c>
      <c r="AP35" s="846">
        <f>IF(AR35=0,0,AR35*('[27]ANEXO 6d'!$Y$66/'[27]ANEXO 6d'!$Y$70))</f>
        <v>0</v>
      </c>
      <c r="AQ35" s="846">
        <f>IF(AR35=0,0,AR35*('[27]ANEXO 6d'!$Y$67/'[27]ANEXO 6d'!$Y$70))</f>
        <v>0</v>
      </c>
      <c r="AR35" s="847">
        <f>+'CUADRO 2 (Retrib titular c_IVA)'!S61</f>
        <v>0</v>
      </c>
      <c r="AS35" s="846">
        <f>IF(AU35=0,0,AU35*('[27]ANEXO 6d'!$Y$66/'[27]ANEXO 6d'!$Y$70))</f>
        <v>0</v>
      </c>
      <c r="AT35" s="846">
        <f>IF(AU35=0,0,AU35*('[27]ANEXO 6d'!$Y$67/'[27]ANEXO 6d'!$Y$70))</f>
        <v>0</v>
      </c>
      <c r="AU35" s="847">
        <f>+'CUADRO 2 (Retrib titular c_IVA)'!T61</f>
        <v>0</v>
      </c>
      <c r="AV35" s="846">
        <f>IF(AX35=0,0,AX35*('[27]ANEXO 6d'!$Y$66/'[27]ANEXO 6d'!$Y$70))</f>
        <v>0</v>
      </c>
      <c r="AW35" s="846">
        <f>IF(AX35=0,0,AX35*('[27]ANEXO 6d'!$Y$67/'[27]ANEXO 6d'!$Y$70))</f>
        <v>0</v>
      </c>
      <c r="AX35" s="847">
        <f>+'CUADRO 2 (Retrib titular c_IVA)'!V61</f>
        <v>0</v>
      </c>
      <c r="AY35" s="846">
        <f>IF(BA35=0,0,BA35*('[27]ANEXO 6d'!$Y$66/'[27]ANEXO 6d'!$Y$70))</f>
        <v>0</v>
      </c>
      <c r="AZ35" s="846">
        <f>IF(BA35=0,0,BA35*('[27]ANEXO 6d'!$Y$67/'[27]ANEXO 6d'!$Y$70))</f>
        <v>0</v>
      </c>
      <c r="BA35" s="847">
        <f>+'CUADRO 2 (Retrib titular c_IVA)'!X61</f>
        <v>0</v>
      </c>
      <c r="BB35" s="108"/>
      <c r="BC35" s="825">
        <f>+BA35-'CUADRO 2 (Retrib titular c_IVA)'!X61</f>
        <v>0</v>
      </c>
      <c r="BD35" s="843">
        <f t="shared" si="0"/>
        <v>0</v>
      </c>
      <c r="BE35" s="844">
        <f t="shared" si="1"/>
        <v>0</v>
      </c>
      <c r="BF35" s="844">
        <f t="shared" si="2"/>
        <v>0</v>
      </c>
      <c r="BG35" s="844">
        <f t="shared" si="3"/>
        <v>0</v>
      </c>
      <c r="BH35" s="108"/>
      <c r="BI35" s="108"/>
      <c r="BJ35" s="108"/>
      <c r="BK35" s="108"/>
      <c r="BL35" s="108"/>
    </row>
    <row r="36" spans="1:64" s="825" customFormat="1" ht="15" customHeight="1">
      <c r="A36" s="108"/>
      <c r="B36" s="1401"/>
      <c r="C36" s="1527"/>
      <c r="D36" s="845" t="s">
        <v>182</v>
      </c>
      <c r="E36" s="850">
        <v>0.2</v>
      </c>
      <c r="F36" s="846">
        <f>IF(H36=0,0,+H36*('[27]ANEXO 6d'!$Y$66/'[27]ANEXO 6d'!$Y$70))</f>
        <v>0</v>
      </c>
      <c r="G36" s="846">
        <f>IF(H36=0,0,H36*('[27]ANEXO 6d'!$Y$67/'[27]ANEXO 6d'!$Y$70))</f>
        <v>0</v>
      </c>
      <c r="H36" s="847">
        <f>+'CUADRO 2 (Retrib titular c_IVA)'!G62</f>
        <v>0</v>
      </c>
      <c r="I36" s="846">
        <f>IF(K36=0,0,K36*('[27]ANEXO 6d'!$Y$66/'[27]ANEXO 6d'!$Y$70))</f>
        <v>0</v>
      </c>
      <c r="J36" s="846">
        <f>IF(K36=0,0,K36*('[27]ANEXO 6d'!$Y$67/'[27]ANEXO 6d'!$Y$70))</f>
        <v>0</v>
      </c>
      <c r="K36" s="847">
        <f>+'CUADRO 2 (Retrib titular c_IVA)'!H62</f>
        <v>0</v>
      </c>
      <c r="L36" s="846">
        <f>IF(N36=0,0,N36*('[27]ANEXO 6d'!$Y$66/'[27]ANEXO 6d'!$Y$70))</f>
        <v>0</v>
      </c>
      <c r="M36" s="846">
        <f>IF(N35=0,0,N36*('[27]ANEXO 6d'!$Y$67/'[27]ANEXO 6d'!$Y$70))</f>
        <v>0</v>
      </c>
      <c r="N36" s="847">
        <f>+'CUADRO 2 (Retrib titular c_IVA)'!I62</f>
        <v>0</v>
      </c>
      <c r="O36" s="846">
        <f>IF(Q36=0,0,Q36*('[27]ANEXO 6d'!$Y$66/'[27]ANEXO 6d'!$Y$70))</f>
        <v>0</v>
      </c>
      <c r="P36" s="846">
        <f>IF(Q36=0,0,Q36*('[27]ANEXO 6d'!$Y$67/'[27]ANEXO 6d'!$Y$70))</f>
        <v>0</v>
      </c>
      <c r="Q36" s="847">
        <f>+'CUADRO 2 (Retrib titular c_IVA)'!J62</f>
        <v>0</v>
      </c>
      <c r="R36" s="846">
        <f>IF(T36=0,0,T36*('[27]ANEXO 6d'!$Y$66/'[27]ANEXO 6d'!$Y$70))</f>
        <v>0</v>
      </c>
      <c r="S36" s="846">
        <f>IF(T36=0,0,T36*('[27]ANEXO 6d'!$Y$67/'[27]ANEXO 6d'!$Y$70))</f>
        <v>0</v>
      </c>
      <c r="T36" s="847">
        <f>+'CUADRO 2 (Retrib titular c_IVA)'!K62</f>
        <v>0</v>
      </c>
      <c r="U36" s="846">
        <f>IF(W36=0,0,W36*('[27]ANEXO 6d'!$Y$66/'[27]ANEXO 6d'!$Y$70))</f>
        <v>0</v>
      </c>
      <c r="V36" s="846">
        <f>IF(W36=0,0,W36*('[27]ANEXO 6d'!$Y$67/'[27]ANEXO 6d'!$Y$70))</f>
        <v>0</v>
      </c>
      <c r="W36" s="847">
        <f>+'CUADRO 2 (Retrib titular c_IVA)'!L62</f>
        <v>0</v>
      </c>
      <c r="X36" s="846">
        <f>IF(Z36=0,0,Z36*('[27]ANEXO 6d'!$Y$66/'[27]ANEXO 6d'!$Y$70))</f>
        <v>0</v>
      </c>
      <c r="Y36" s="846">
        <f>IF(Z36=0,0,Z36*('[27]ANEXO 6d'!$Y$67/'[27]ANEXO 6d'!$Y$70))</f>
        <v>0</v>
      </c>
      <c r="Z36" s="847">
        <f>+'CUADRO 2 (Retrib titular c_IVA)'!M62</f>
        <v>0</v>
      </c>
      <c r="AA36" s="846">
        <f>IF(AC36=0,0,AC36*('[27]ANEXO 6d'!$Y$66/'[27]ANEXO 6d'!$Y$70))</f>
        <v>0</v>
      </c>
      <c r="AB36" s="846">
        <f>IF(AC36=0,0,AC36*('[27]ANEXO 6d'!$Y$67/'[27]ANEXO 6d'!$Y$70))</f>
        <v>0</v>
      </c>
      <c r="AC36" s="847">
        <f>+'CUADRO 2 (Retrib titular c_IVA)'!N62</f>
        <v>0</v>
      </c>
      <c r="AD36" s="846">
        <v>0</v>
      </c>
      <c r="AE36" s="846">
        <v>0</v>
      </c>
      <c r="AF36" s="847">
        <v>0</v>
      </c>
      <c r="AG36" s="846">
        <v>0</v>
      </c>
      <c r="AH36" s="846">
        <v>0</v>
      </c>
      <c r="AI36" s="847">
        <v>0</v>
      </c>
      <c r="AJ36" s="846">
        <f>IF(AL36=0,0,AL36*('[27]ANEXO 6d'!$Y$66/'[27]ANEXO 6d'!$Y$70))</f>
        <v>0</v>
      </c>
      <c r="AK36" s="846">
        <f>IF(AL36=0,0,AL36*('[27]ANEXO 6d'!$Y$67/'[27]ANEXO 6d'!$Y$70))</f>
        <v>0</v>
      </c>
      <c r="AL36" s="847">
        <f>+'CUADRO 2 (Retrib titular c_IVA)'!Q62</f>
        <v>0</v>
      </c>
      <c r="AM36" s="846">
        <f>IF(AO36=0,0,AO36*('[27]ANEXO 6d'!$Y$66/'[27]ANEXO 6d'!$Y$70))</f>
        <v>0</v>
      </c>
      <c r="AN36" s="846">
        <f>IF(AO36=0,0,AO36*('[27]ANEXO 6d'!$Y$67/'[27]ANEXO 6d'!$Y$70))</f>
        <v>0</v>
      </c>
      <c r="AO36" s="847">
        <f>+'CUADRO 2 (Retrib titular c_IVA)'!R62</f>
        <v>0</v>
      </c>
      <c r="AP36" s="846">
        <f>IF(AR36=0,0,AR36*('[27]ANEXO 6d'!$Y$66/'[27]ANEXO 6d'!$Y$70))</f>
        <v>0</v>
      </c>
      <c r="AQ36" s="846">
        <f>IF(AR36=0,0,AR36*('[27]ANEXO 6d'!$Y$67/'[27]ANEXO 6d'!$Y$70))</f>
        <v>0</v>
      </c>
      <c r="AR36" s="847">
        <f>+'CUADRO 2 (Retrib titular c_IVA)'!S62</f>
        <v>0</v>
      </c>
      <c r="AS36" s="846">
        <f>IF(AU36=0,0,AU36*('[27]ANEXO 6d'!$Y$66/'[27]ANEXO 6d'!$Y$70))</f>
        <v>0</v>
      </c>
      <c r="AT36" s="846">
        <f>IF(AU36=0,0,AU36*('[27]ANEXO 6d'!$Y$67/'[27]ANEXO 6d'!$Y$70))</f>
        <v>0</v>
      </c>
      <c r="AU36" s="847">
        <f>+'CUADRO 2 (Retrib titular c_IVA)'!T62</f>
        <v>0</v>
      </c>
      <c r="AV36" s="846">
        <f>IF(AX36=0,0,AX36*('[27]ANEXO 6d'!$Y$66/'[27]ANEXO 6d'!$Y$70))</f>
        <v>0</v>
      </c>
      <c r="AW36" s="846">
        <f>IF(AX36=0,0,AX36*('[27]ANEXO 6d'!$Y$67/'[27]ANEXO 6d'!$Y$70))</f>
        <v>0</v>
      </c>
      <c r="AX36" s="847">
        <f>+'CUADRO 2 (Retrib titular c_IVA)'!V62</f>
        <v>0</v>
      </c>
      <c r="AY36" s="846">
        <f>IF(BA36=0,0,BA36*('[27]ANEXO 6d'!$Y$66/'[27]ANEXO 6d'!$Y$70))</f>
        <v>0</v>
      </c>
      <c r="AZ36" s="846">
        <f>IF(BA36=0,0,BA36*('[27]ANEXO 6d'!$Y$67/'[27]ANEXO 6d'!$Y$70))</f>
        <v>0</v>
      </c>
      <c r="BA36" s="847">
        <f>+'CUADRO 2 (Retrib titular c_IVA)'!X62</f>
        <v>0</v>
      </c>
      <c r="BB36" s="108"/>
      <c r="BC36" s="825">
        <f>+BA36-'CUADRO 2 (Retrib titular c_IVA)'!X62</f>
        <v>0</v>
      </c>
      <c r="BD36" s="843">
        <f t="shared" si="0"/>
        <v>0</v>
      </c>
      <c r="BE36" s="844">
        <f t="shared" si="1"/>
        <v>0</v>
      </c>
      <c r="BF36" s="844">
        <f t="shared" si="2"/>
        <v>0</v>
      </c>
      <c r="BG36" s="844">
        <f t="shared" si="3"/>
        <v>0</v>
      </c>
      <c r="BH36" s="108"/>
      <c r="BI36" s="108"/>
      <c r="BJ36" s="108"/>
      <c r="BK36" s="108"/>
      <c r="BL36" s="108"/>
    </row>
    <row r="37" spans="1:64" s="825" customFormat="1" ht="15" customHeight="1">
      <c r="A37" s="108"/>
      <c r="B37" s="1521"/>
      <c r="C37" s="895" t="s">
        <v>183</v>
      </c>
      <c r="D37" s="896" t="s">
        <v>171</v>
      </c>
      <c r="E37" s="897">
        <v>1</v>
      </c>
      <c r="F37" s="846">
        <f>+IF('[27]ANEXO 6e'!$Y$70=0,0,H37*('[27]ANEXO 6e'!$Y$66/'[27]ANEXO 6e'!$Y$70))</f>
        <v>0</v>
      </c>
      <c r="G37" s="846">
        <f>+IF('[27]ANEXO 6e'!$Y$70=0,0,H37*('[27]ANEXO 6e'!$Y$67/'[27]ANEXO 6e'!$Y$70))</f>
        <v>0</v>
      </c>
      <c r="H37" s="847">
        <f>+'CUADRO 2 (Retrib titular c_IVA)'!G63</f>
        <v>0</v>
      </c>
      <c r="I37" s="846">
        <f>+IF('[27]ANEXO 6e'!$Y$70=0,0,K37*('[27]ANEXO 6e'!$Y$66/'[27]ANEXO 6e'!$Y$70))</f>
        <v>0</v>
      </c>
      <c r="J37" s="846">
        <f>+IF('[27]ANEXO 6e'!$Y$70=0,0,K37*('[27]ANEXO 6e'!$Y$67/'[27]ANEXO 6e'!$Y$70))</f>
        <v>0</v>
      </c>
      <c r="K37" s="847">
        <f>+'CUADRO 2 (Retrib titular c_IVA)'!H63</f>
        <v>0</v>
      </c>
      <c r="L37" s="846">
        <f>+IF('[27]ANEXO 6e'!$Y$70=0,0,N37*('[27]ANEXO 6e'!$Y$66/'[27]ANEXO 6e'!$Y$70))</f>
        <v>0</v>
      </c>
      <c r="M37" s="846">
        <f>+IF('[27]ANEXO 6e'!$Y$70=0,0,N37*('[27]ANEXO 6e'!$Y$67/'[27]ANEXO 6e'!$Y$70))</f>
        <v>0</v>
      </c>
      <c r="N37" s="847">
        <f>+'CUADRO 2 (Retrib titular c_IVA)'!I63</f>
        <v>0</v>
      </c>
      <c r="O37" s="846">
        <f>+IF('[27]ANEXO 6e'!$Y$70=0,0,Q37*('[27]ANEXO 6e'!$Y$66/'[27]ANEXO 6e'!$Y$70))</f>
        <v>0</v>
      </c>
      <c r="P37" s="846">
        <f>+IF('[27]ANEXO 6e'!$Y$70=0,0,Q37*('[27]ANEXO 6e'!$Y$67/'[27]ANEXO 6e'!$Y$70))</f>
        <v>0</v>
      </c>
      <c r="Q37" s="847">
        <f>+'CUADRO 2 (Retrib titular c_IVA)'!J63</f>
        <v>0</v>
      </c>
      <c r="R37" s="846">
        <f>+IF('[27]ANEXO 6e'!$Y$70=0,0,T37*('[27]ANEXO 6e'!$Y$66/'[27]ANEXO 6e'!$Y$70))</f>
        <v>0</v>
      </c>
      <c r="S37" s="846">
        <f>+IF('[27]ANEXO 6e'!$Y$70=0,0,T37*('[27]ANEXO 6e'!$Y$67/'[27]ANEXO 6e'!$Y$70))</f>
        <v>0</v>
      </c>
      <c r="T37" s="847">
        <f>+'CUADRO 2 (Retrib titular c_IVA)'!K63</f>
        <v>0</v>
      </c>
      <c r="U37" s="846">
        <f>+IF('[27]ANEXO 6e'!$Y$70=0,0,W37*('[27]ANEXO 6e'!$Y$66/'[27]ANEXO 6e'!$Y$70))</f>
        <v>0</v>
      </c>
      <c r="V37" s="846">
        <f>+IF('[27]ANEXO 6e'!$Y$70=0,0,W37*('[27]ANEXO 6e'!$Y$67/'[27]ANEXO 6e'!$Y$70))</f>
        <v>0</v>
      </c>
      <c r="W37" s="847">
        <f>+'CUADRO 2 (Retrib titular c_IVA)'!L63</f>
        <v>0</v>
      </c>
      <c r="X37" s="846">
        <f>+IF('[27]ANEXO 6e'!$Y$70=0,0,Z37*('[27]ANEXO 6e'!$Y$66/'[27]ANEXO 6e'!$Y$70))</f>
        <v>0</v>
      </c>
      <c r="Y37" s="846">
        <f>+IF('[27]ANEXO 6e'!$Y$70=0,0,Z37*('[27]ANEXO 6e'!$Y$67/'[27]ANEXO 6e'!$Y$70))</f>
        <v>0</v>
      </c>
      <c r="Z37" s="847">
        <f>+'CUADRO 2 (Retrib titular c_IVA)'!M63</f>
        <v>0</v>
      </c>
      <c r="AA37" s="846">
        <f>+IF('[27]ANEXO 6e'!$Y$70=0,0,AC37*('[27]ANEXO 6e'!$Y$66/'[27]ANEXO 6e'!$Y$70))</f>
        <v>0</v>
      </c>
      <c r="AB37" s="846">
        <f>+IF('[27]ANEXO 6e'!$Y$70=0,0,AC37*('[27]ANEXO 6e'!$Y$67/'[27]ANEXO 6e'!$Y$70))</f>
        <v>0</v>
      </c>
      <c r="AC37" s="847">
        <f>+'CUADRO 2 (Retrib titular c_IVA)'!N63</f>
        <v>0</v>
      </c>
      <c r="AD37" s="846">
        <v>0</v>
      </c>
      <c r="AE37" s="846">
        <v>0</v>
      </c>
      <c r="AF37" s="847">
        <v>0</v>
      </c>
      <c r="AG37" s="846">
        <v>0</v>
      </c>
      <c r="AH37" s="846">
        <v>0</v>
      </c>
      <c r="AI37" s="847">
        <v>0</v>
      </c>
      <c r="AJ37" s="846">
        <f>+IF('[27]ANEXO 6e'!$Y$70=0,0,AL37*('[27]ANEXO 6e'!$Y$66/'[27]ANEXO 6e'!$Y$70))</f>
        <v>0</v>
      </c>
      <c r="AK37" s="846">
        <f>+IF('[27]ANEXO 6e'!$Y$70=0,0,AL37*('[27]ANEXO 6e'!$Y$67/'[27]ANEXO 6e'!$Y$70))</f>
        <v>0</v>
      </c>
      <c r="AL37" s="847">
        <f>+'CUADRO 2 (Retrib titular c_IVA)'!Q63</f>
        <v>0</v>
      </c>
      <c r="AM37" s="846">
        <f>+IF('[27]ANEXO 6e'!$Y$70=0,0,AO37*('[27]ANEXO 6e'!$Y$66/'[27]ANEXO 6e'!$Y$70))</f>
        <v>0</v>
      </c>
      <c r="AN37" s="846">
        <f>+IF('[27]ANEXO 6e'!$Y$70=0,0,AO37*('[27]ANEXO 6e'!$Y$67/'[27]ANEXO 6e'!$Y$70))</f>
        <v>0</v>
      </c>
      <c r="AO37" s="847">
        <f>+'CUADRO 2 (Retrib titular c_IVA)'!R63</f>
        <v>0</v>
      </c>
      <c r="AP37" s="846">
        <f>+IF('[27]ANEXO 6e'!$Y$70=0,0,AR37*('[27]ANEXO 6e'!$Y$66/'[27]ANEXO 6e'!$Y$70))</f>
        <v>0</v>
      </c>
      <c r="AQ37" s="846">
        <f>+IF('[27]ANEXO 6e'!$Y$70=0,0,AR37*('[27]ANEXO 6e'!$Y$67/'[27]ANEXO 6e'!$Y$70))</f>
        <v>0</v>
      </c>
      <c r="AR37" s="847">
        <f>+'CUADRO 2 (Retrib titular c_IVA)'!S63</f>
        <v>0</v>
      </c>
      <c r="AS37" s="846">
        <f>+IF('[27]ANEXO 6e'!$Y$70=0,0,AU37*('[27]ANEXO 6e'!$Y$66/'[27]ANEXO 6e'!$Y$70))</f>
        <v>0</v>
      </c>
      <c r="AT37" s="846">
        <f>+IF('[27]ANEXO 6e'!$Y$70=0,0,AU37*('[27]ANEXO 6e'!$Y$67/'[27]ANEXO 6e'!$Y$70))</f>
        <v>0</v>
      </c>
      <c r="AU37" s="847">
        <f>+'CUADRO 2 (Retrib titular c_IVA)'!T63</f>
        <v>0</v>
      </c>
      <c r="AV37" s="846">
        <f>+IF('[27]ANEXO 6e'!$Y$70=0,0,AX37*('[27]ANEXO 6e'!$Y$66/'[27]ANEXO 6e'!$Y$70))</f>
        <v>0</v>
      </c>
      <c r="AW37" s="846">
        <f>+IF('[27]ANEXO 6e'!$Y$70=0,0,AX37*('[27]ANEXO 6e'!$Y$67/'[27]ANEXO 6e'!$Y$70))</f>
        <v>0</v>
      </c>
      <c r="AX37" s="847">
        <f>+'CUADRO 2 (Retrib titular c_IVA)'!V63</f>
        <v>0</v>
      </c>
      <c r="AY37" s="846">
        <f>+IF('[27]ANEXO 6e'!$Y$70=0,0,BA37*('[27]ANEXO 6e'!$Y$66/'[27]ANEXO 6e'!$Y$70))</f>
        <v>0</v>
      </c>
      <c r="AZ37" s="846">
        <f>+IF('[27]ANEXO 6e'!$Y$70=0,0,BA37*('[27]ANEXO 6e'!$Y$67/'[27]ANEXO 6e'!$Y$70))</f>
        <v>0</v>
      </c>
      <c r="BA37" s="847">
        <f>+'CUADRO 2 (Retrib titular c_IVA)'!X63</f>
        <v>0</v>
      </c>
      <c r="BB37" s="108"/>
      <c r="BC37" s="825">
        <f>+BA37-'CUADRO 2 (Retrib titular c_IVA)'!X63</f>
        <v>0</v>
      </c>
      <c r="BD37" s="843">
        <f t="shared" si="0"/>
        <v>0</v>
      </c>
      <c r="BE37" s="844">
        <f t="shared" si="1"/>
        <v>0</v>
      </c>
      <c r="BF37" s="844">
        <f t="shared" si="2"/>
        <v>0</v>
      </c>
      <c r="BG37" s="844">
        <f t="shared" si="3"/>
        <v>0</v>
      </c>
      <c r="BH37" s="108"/>
      <c r="BI37" s="108"/>
      <c r="BJ37" s="108"/>
      <c r="BK37" s="108"/>
      <c r="BL37" s="108"/>
    </row>
    <row r="38" spans="1:64" s="825" customFormat="1" ht="15" customHeight="1" thickBot="1">
      <c r="A38" s="108"/>
      <c r="B38" s="898"/>
      <c r="C38" s="899" t="s">
        <v>184</v>
      </c>
      <c r="D38" s="899"/>
      <c r="E38" s="860"/>
      <c r="F38" s="900">
        <f>+SUM(F28:F37)</f>
        <v>0</v>
      </c>
      <c r="G38" s="900">
        <f t="shared" ref="G38:I38" si="7">+SUM(G28:G37)</f>
        <v>0</v>
      </c>
      <c r="H38" s="900">
        <f t="shared" si="7"/>
        <v>0</v>
      </c>
      <c r="I38" s="900">
        <f t="shared" si="7"/>
        <v>0</v>
      </c>
      <c r="J38" s="900">
        <f t="shared" ref="J38:BA38" si="8">+SUM(J28:J37)</f>
        <v>0</v>
      </c>
      <c r="K38" s="900">
        <f t="shared" si="8"/>
        <v>0</v>
      </c>
      <c r="L38" s="900">
        <f t="shared" si="8"/>
        <v>0</v>
      </c>
      <c r="M38" s="900">
        <f t="shared" si="8"/>
        <v>0</v>
      </c>
      <c r="N38" s="900">
        <f t="shared" si="8"/>
        <v>0</v>
      </c>
      <c r="O38" s="900">
        <f t="shared" si="8"/>
        <v>0</v>
      </c>
      <c r="P38" s="900">
        <f t="shared" si="8"/>
        <v>0</v>
      </c>
      <c r="Q38" s="900">
        <f t="shared" si="8"/>
        <v>0</v>
      </c>
      <c r="R38" s="900">
        <f t="shared" si="8"/>
        <v>0</v>
      </c>
      <c r="S38" s="900">
        <f t="shared" si="8"/>
        <v>0</v>
      </c>
      <c r="T38" s="900">
        <f t="shared" si="8"/>
        <v>0</v>
      </c>
      <c r="U38" s="900">
        <f t="shared" si="8"/>
        <v>0</v>
      </c>
      <c r="V38" s="900">
        <f t="shared" si="8"/>
        <v>0</v>
      </c>
      <c r="W38" s="900">
        <f t="shared" si="8"/>
        <v>0</v>
      </c>
      <c r="X38" s="900">
        <f t="shared" si="8"/>
        <v>0</v>
      </c>
      <c r="Y38" s="900">
        <f t="shared" si="8"/>
        <v>0</v>
      </c>
      <c r="Z38" s="900">
        <f t="shared" si="8"/>
        <v>0</v>
      </c>
      <c r="AA38" s="900">
        <f t="shared" si="8"/>
        <v>0</v>
      </c>
      <c r="AB38" s="900">
        <f t="shared" si="8"/>
        <v>0</v>
      </c>
      <c r="AC38" s="900">
        <f t="shared" si="8"/>
        <v>0</v>
      </c>
      <c r="AD38" s="900">
        <f t="shared" si="8"/>
        <v>0</v>
      </c>
      <c r="AE38" s="900">
        <f t="shared" si="8"/>
        <v>0</v>
      </c>
      <c r="AF38" s="900">
        <f t="shared" si="8"/>
        <v>0</v>
      </c>
      <c r="AG38" s="900">
        <f t="shared" si="8"/>
        <v>0</v>
      </c>
      <c r="AH38" s="900">
        <f t="shared" si="8"/>
        <v>0</v>
      </c>
      <c r="AI38" s="900">
        <f t="shared" si="8"/>
        <v>0</v>
      </c>
      <c r="AJ38" s="900">
        <f t="shared" si="8"/>
        <v>0</v>
      </c>
      <c r="AK38" s="900">
        <f t="shared" si="8"/>
        <v>0</v>
      </c>
      <c r="AL38" s="900">
        <f t="shared" si="8"/>
        <v>0</v>
      </c>
      <c r="AM38" s="900">
        <f t="shared" si="8"/>
        <v>0</v>
      </c>
      <c r="AN38" s="900">
        <f t="shared" si="8"/>
        <v>0</v>
      </c>
      <c r="AO38" s="900">
        <f t="shared" si="8"/>
        <v>0</v>
      </c>
      <c r="AP38" s="900">
        <f t="shared" si="8"/>
        <v>0</v>
      </c>
      <c r="AQ38" s="900">
        <f t="shared" si="8"/>
        <v>0</v>
      </c>
      <c r="AR38" s="900">
        <f t="shared" si="8"/>
        <v>0</v>
      </c>
      <c r="AS38" s="900">
        <f t="shared" si="8"/>
        <v>0</v>
      </c>
      <c r="AT38" s="900">
        <f t="shared" si="8"/>
        <v>0</v>
      </c>
      <c r="AU38" s="900">
        <f t="shared" si="8"/>
        <v>0</v>
      </c>
      <c r="AV38" s="900">
        <f t="shared" si="8"/>
        <v>0</v>
      </c>
      <c r="AW38" s="900">
        <f t="shared" si="8"/>
        <v>0</v>
      </c>
      <c r="AX38" s="900">
        <f t="shared" si="8"/>
        <v>0</v>
      </c>
      <c r="AY38" s="900">
        <f t="shared" si="8"/>
        <v>0</v>
      </c>
      <c r="AZ38" s="900">
        <f t="shared" si="8"/>
        <v>0</v>
      </c>
      <c r="BA38" s="900">
        <f t="shared" si="8"/>
        <v>0</v>
      </c>
      <c r="BB38" s="185"/>
      <c r="BC38" s="825">
        <f>+BA38-'CUADRO 2 (Retrib titular c_IVA)'!X64</f>
        <v>0</v>
      </c>
      <c r="BD38" s="843">
        <f t="shared" si="0"/>
        <v>0</v>
      </c>
      <c r="BE38" s="844">
        <f t="shared" si="1"/>
        <v>0</v>
      </c>
      <c r="BF38" s="844">
        <f t="shared" si="2"/>
        <v>0</v>
      </c>
      <c r="BG38" s="844">
        <f t="shared" si="3"/>
        <v>0</v>
      </c>
      <c r="BH38" s="108"/>
      <c r="BI38" s="108"/>
      <c r="BJ38" s="108"/>
      <c r="BK38" s="108"/>
      <c r="BL38" s="108"/>
    </row>
    <row r="39" spans="1:64" s="825" customFormat="1" ht="15" customHeight="1">
      <c r="A39" s="108"/>
      <c r="B39" s="901" t="s">
        <v>69</v>
      </c>
      <c r="C39" s="902" t="s">
        <v>185</v>
      </c>
      <c r="D39" s="903" t="s">
        <v>187</v>
      </c>
      <c r="E39" s="904">
        <v>1</v>
      </c>
      <c r="F39" s="905">
        <f>IF(H39=0,0,H39*('[27]ANEXO 7'!$X$74/'[27]ANEXO 7'!$X$78))</f>
        <v>0</v>
      </c>
      <c r="G39" s="905">
        <f>IF(H39=0,0,H39*('[27]ANEXO 7'!$X$75/'[27]ANEXO 7'!$X$78))</f>
        <v>0</v>
      </c>
      <c r="H39" s="906">
        <f>+'CUADRO 2 (Retrib titular c_IVA)'!G67</f>
        <v>0</v>
      </c>
      <c r="I39" s="905">
        <f>IF(K39=0,0,K39*('[27]ANEXO 7'!$X$74/'[27]ANEXO 7'!$X$78))</f>
        <v>0</v>
      </c>
      <c r="J39" s="905">
        <f>IF(K39=0,0,K39*('[27]ANEXO 7'!$X$75/'[27]ANEXO 7'!$X$78))</f>
        <v>0</v>
      </c>
      <c r="K39" s="906">
        <f>+'CUADRO 2 (Retrib titular c_IVA)'!H67</f>
        <v>0</v>
      </c>
      <c r="L39" s="905">
        <f>IF(N39=0,0,N39*('[27]ANEXO 7'!$X$74/'[27]ANEXO 7'!$X$78))</f>
        <v>0</v>
      </c>
      <c r="M39" s="905">
        <f>IF(N39=0,0,N39*('[27]ANEXO 7'!$X$75/'[27]ANEXO 7'!$X$78))</f>
        <v>0</v>
      </c>
      <c r="N39" s="906">
        <f>+'CUADRO 2 (Retrib titular c_IVA)'!I67</f>
        <v>0</v>
      </c>
      <c r="O39" s="905">
        <f>IF(Q39=0,0,Q39*('[27]ANEXO 7'!$X$74/'[27]ANEXO 7'!$X$78))</f>
        <v>0</v>
      </c>
      <c r="P39" s="905">
        <f>IF(Q39=0,0,Q39*('[27]ANEXO 7'!$X$75/'[27]ANEXO 7'!$X$78))</f>
        <v>0</v>
      </c>
      <c r="Q39" s="906">
        <f>+'CUADRO 2 (Retrib titular c_IVA)'!J67</f>
        <v>0</v>
      </c>
      <c r="R39" s="905">
        <f>IF(T39=0,0,T39*('[27]ANEXO 7'!$X$74/'[27]ANEXO 7'!$X$78))</f>
        <v>0</v>
      </c>
      <c r="S39" s="905">
        <f>IF(T39=0,0,T39*('[27]ANEXO 7'!$X$75/'[27]ANEXO 7'!$X$78))</f>
        <v>0</v>
      </c>
      <c r="T39" s="906">
        <f>+'CUADRO 2 (Retrib titular c_IVA)'!K67</f>
        <v>0</v>
      </c>
      <c r="U39" s="905">
        <f>IF(W39=0,0,W39*('[27]ANEXO 7'!$X$74/'[27]ANEXO 7'!$X$78))</f>
        <v>0</v>
      </c>
      <c r="V39" s="905">
        <f>IF(W39=0,0,W39*('[27]ANEXO 7'!$X$75/'[27]ANEXO 7'!$X$78))</f>
        <v>0</v>
      </c>
      <c r="W39" s="906">
        <f>+'CUADRO 2 (Retrib titular c_IVA)'!L67</f>
        <v>0</v>
      </c>
      <c r="X39" s="905">
        <f>IF(Z39=0,0,Z39*('[27]ANEXO 7'!$X$74/'[27]ANEXO 7'!$X$78))</f>
        <v>0</v>
      </c>
      <c r="Y39" s="905">
        <f>IF(Z39=0,0,Z39*('[27]ANEXO 7'!$X$75/'[27]ANEXO 7'!$X$78))</f>
        <v>0</v>
      </c>
      <c r="Z39" s="906">
        <f>+'CUADRO 2 (Retrib titular c_IVA)'!M67</f>
        <v>0</v>
      </c>
      <c r="AA39" s="905">
        <f>IF(AC39=0,0,AC39*('[27]ANEXO 7'!$X$74/'[27]ANEXO 7'!$X$78))</f>
        <v>0</v>
      </c>
      <c r="AB39" s="905">
        <f>IF(AC39=0,0,AC39*('[27]ANEXO 7'!$X$75/'[27]ANEXO 7'!$X$78))</f>
        <v>0</v>
      </c>
      <c r="AC39" s="906">
        <f>+'CUADRO 2 (Retrib titular c_IVA)'!N67</f>
        <v>0</v>
      </c>
      <c r="AD39" s="905">
        <v>0</v>
      </c>
      <c r="AE39" s="905">
        <v>0</v>
      </c>
      <c r="AF39" s="906">
        <v>0</v>
      </c>
      <c r="AG39" s="905">
        <v>0</v>
      </c>
      <c r="AH39" s="905">
        <v>0</v>
      </c>
      <c r="AI39" s="906">
        <v>0</v>
      </c>
      <c r="AJ39" s="905">
        <f>IF(AL39=0,0,AL39*('[27]ANEXO 7'!$X$74/'[27]ANEXO 7'!$X$78))</f>
        <v>0</v>
      </c>
      <c r="AK39" s="905">
        <f>IF(AL39=0,0,AL39*('[27]ANEXO 7'!$X$75/'[27]ANEXO 7'!$X$78))</f>
        <v>0</v>
      </c>
      <c r="AL39" s="906">
        <f>+'CUADRO 2 (Retrib titular c_IVA)'!Q67</f>
        <v>0</v>
      </c>
      <c r="AM39" s="905">
        <f>IF(AO39=0,0,AO39*('[27]ANEXO 7'!$X$74/'[27]ANEXO 7'!$X$78))</f>
        <v>0</v>
      </c>
      <c r="AN39" s="905">
        <f>IF(AO39=0,0,AO39*('[27]ANEXO 7'!$X$75/'[27]ANEXO 7'!$X$78))</f>
        <v>0</v>
      </c>
      <c r="AO39" s="906">
        <f>+'CUADRO 2 (Retrib titular c_IVA)'!R65</f>
        <v>0</v>
      </c>
      <c r="AP39" s="905">
        <f>IF(AR39=0,0,AR39*('[27]ANEXO 7'!$X$74/'[27]ANEXO 7'!$X$78))</f>
        <v>0</v>
      </c>
      <c r="AQ39" s="905">
        <f>IF(AR39=0,0,AR39*('[27]ANEXO 7'!$X$75/'[27]ANEXO 7'!$X$78))</f>
        <v>0</v>
      </c>
      <c r="AR39" s="906">
        <f>+'CUADRO 2 (Retrib titular c_IVA)'!S65</f>
        <v>0</v>
      </c>
      <c r="AS39" s="905">
        <f>IF(AU39=0,0,AU39*('[27]ANEXO 7'!$X$74/'[27]ANEXO 7'!$X$78))</f>
        <v>0</v>
      </c>
      <c r="AT39" s="905">
        <f>IF(AU39=0,0,AU39*('[27]ANEXO 7'!$X$75/'[27]ANEXO 7'!$X$78))</f>
        <v>0</v>
      </c>
      <c r="AU39" s="906">
        <f>+'CUADRO 2 (Retrib titular c_IVA)'!T65</f>
        <v>0</v>
      </c>
      <c r="AV39" s="905">
        <f>IF(AX39=0,0,AX39*('[27]ANEXO 7'!$X$74/'[27]ANEXO 7'!$X$78))</f>
        <v>0</v>
      </c>
      <c r="AW39" s="905">
        <f>IF(AX39=0,0,AX39*('[27]ANEXO 7'!$X$75/'[27]ANEXO 7'!$X$78))</f>
        <v>0</v>
      </c>
      <c r="AX39" s="906">
        <f>+'CUADRO 2 (Retrib titular c_IVA)'!V67</f>
        <v>0</v>
      </c>
      <c r="AY39" s="905">
        <f>IF(BA39=0,0,BA39*('[27]ANEXO 7'!$X$74/'[27]ANEXO 7'!$X$78))</f>
        <v>0</v>
      </c>
      <c r="AZ39" s="905">
        <f>IF(BA39=0,0,BA39*('[27]ANEXO 7'!$X$75/'[27]ANEXO 7'!$X$78))</f>
        <v>0</v>
      </c>
      <c r="BA39" s="906">
        <f>+'CUADRO 2 (Retrib titular c_IVA)'!X67</f>
        <v>0</v>
      </c>
      <c r="BB39" s="108"/>
      <c r="BC39" s="825">
        <f>+BA39-'CUADRO 2 (Retrib titular c_IVA)'!X67</f>
        <v>0</v>
      </c>
      <c r="BD39" s="843">
        <f>+BA39-AZ39-AY39</f>
        <v>0</v>
      </c>
      <c r="BE39" s="844">
        <f t="shared" si="1"/>
        <v>0</v>
      </c>
      <c r="BF39" s="844">
        <f t="shared" si="2"/>
        <v>0</v>
      </c>
      <c r="BG39" s="844">
        <f t="shared" si="3"/>
        <v>0</v>
      </c>
      <c r="BH39" s="108"/>
      <c r="BI39" s="108"/>
      <c r="BJ39" s="108"/>
      <c r="BK39" s="108"/>
      <c r="BL39" s="108"/>
    </row>
    <row r="40" spans="1:64" s="825" customFormat="1" ht="15" customHeight="1" thickBot="1">
      <c r="A40" s="108"/>
      <c r="B40" s="907"/>
      <c r="C40" s="859" t="s">
        <v>189</v>
      </c>
      <c r="D40" s="859"/>
      <c r="E40" s="860"/>
      <c r="F40" s="908">
        <f>+SUM(F39:F39)</f>
        <v>0</v>
      </c>
      <c r="G40" s="908">
        <f>+SUM(G39:G39)</f>
        <v>0</v>
      </c>
      <c r="H40" s="909">
        <f>+SUM(F40:G40)</f>
        <v>0</v>
      </c>
      <c r="I40" s="908">
        <f>+SUM(I39:I39)</f>
        <v>0</v>
      </c>
      <c r="J40" s="908">
        <f>+SUM(J39:J39)</f>
        <v>0</v>
      </c>
      <c r="K40" s="909">
        <f>+SUM(I40:J40)</f>
        <v>0</v>
      </c>
      <c r="L40" s="908">
        <f>+SUM(L39:L39)</f>
        <v>0</v>
      </c>
      <c r="M40" s="908">
        <f>+SUM(M39:M39)</f>
        <v>0</v>
      </c>
      <c r="N40" s="909">
        <f>+SUM(L40:M40)</f>
        <v>0</v>
      </c>
      <c r="O40" s="908">
        <f>+SUM(O39:O39)</f>
        <v>0</v>
      </c>
      <c r="P40" s="908">
        <f>+SUM(P39:P39)</f>
        <v>0</v>
      </c>
      <c r="Q40" s="909">
        <f>+SUM(O40:P40)</f>
        <v>0</v>
      </c>
      <c r="R40" s="908">
        <f>+SUM(R39:R39)</f>
        <v>0</v>
      </c>
      <c r="S40" s="908">
        <f>+SUM(S39:S39)</f>
        <v>0</v>
      </c>
      <c r="T40" s="909">
        <f>+SUM(R40:S40)</f>
        <v>0</v>
      </c>
      <c r="U40" s="908">
        <f>+SUM(U39:U39)</f>
        <v>0</v>
      </c>
      <c r="V40" s="908">
        <f>+SUM(V39:V39)</f>
        <v>0</v>
      </c>
      <c r="W40" s="909">
        <f>+SUM(U40:V40)</f>
        <v>0</v>
      </c>
      <c r="X40" s="908">
        <f>+SUM(X39:X39)</f>
        <v>0</v>
      </c>
      <c r="Y40" s="908">
        <f>+SUM(Y39:Y39)</f>
        <v>0</v>
      </c>
      <c r="Z40" s="909">
        <f>+SUM(X40:Y40)</f>
        <v>0</v>
      </c>
      <c r="AA40" s="908">
        <f>+SUM(AA39:AA39)</f>
        <v>0</v>
      </c>
      <c r="AB40" s="908">
        <f>+SUM(AB39:AB39)</f>
        <v>0</v>
      </c>
      <c r="AC40" s="909">
        <f>+SUM(AA40:AB40)</f>
        <v>0</v>
      </c>
      <c r="AD40" s="908">
        <f>+SUM(AD39:AD39)</f>
        <v>0</v>
      </c>
      <c r="AE40" s="908">
        <f t="shared" ref="AE40:AI40" si="9">+SUM(AE39:AE39)</f>
        <v>0</v>
      </c>
      <c r="AF40" s="908">
        <f t="shared" si="9"/>
        <v>0</v>
      </c>
      <c r="AG40" s="908">
        <f t="shared" si="9"/>
        <v>0</v>
      </c>
      <c r="AH40" s="908">
        <f t="shared" si="9"/>
        <v>0</v>
      </c>
      <c r="AI40" s="908">
        <f t="shared" si="9"/>
        <v>0</v>
      </c>
      <c r="AJ40" s="908">
        <f>+SUM(AJ39:AJ39)</f>
        <v>0</v>
      </c>
      <c r="AK40" s="908">
        <f>+SUM(AK39:AK39)</f>
        <v>0</v>
      </c>
      <c r="AL40" s="909">
        <f>+SUM(AJ40:AK40)</f>
        <v>0</v>
      </c>
      <c r="AM40" s="908">
        <f>+SUM(AM39:AM39)</f>
        <v>0</v>
      </c>
      <c r="AN40" s="908">
        <f>+SUM(AN39:AN39)</f>
        <v>0</v>
      </c>
      <c r="AO40" s="909">
        <f>+SUM(AM40:AN40)</f>
        <v>0</v>
      </c>
      <c r="AP40" s="908">
        <f>+SUM(AP39:AP39)</f>
        <v>0</v>
      </c>
      <c r="AQ40" s="908">
        <f>+SUM(AQ39:AQ39)</f>
        <v>0</v>
      </c>
      <c r="AR40" s="909">
        <f>+SUM(AP40:AQ40)</f>
        <v>0</v>
      </c>
      <c r="AS40" s="908">
        <f>+SUM(AS39:AS39)</f>
        <v>0</v>
      </c>
      <c r="AT40" s="908">
        <f>+SUM(AT39:AT39)</f>
        <v>0</v>
      </c>
      <c r="AU40" s="909">
        <f>+SUM(AS40:AT40)</f>
        <v>0</v>
      </c>
      <c r="AV40" s="908">
        <f>+SUM(AV39:AV39)</f>
        <v>0</v>
      </c>
      <c r="AW40" s="908">
        <f>+SUM(AW39:AW39)</f>
        <v>0</v>
      </c>
      <c r="AX40" s="909">
        <f>+SUM(AV40:AW40)</f>
        <v>0</v>
      </c>
      <c r="AY40" s="908">
        <f>+SUM(AY39:AY39)</f>
        <v>0</v>
      </c>
      <c r="AZ40" s="908">
        <f>+SUM(AZ39:AZ39)</f>
        <v>0</v>
      </c>
      <c r="BA40" s="909">
        <f>+SUM(AY40:AZ40)</f>
        <v>0</v>
      </c>
      <c r="BB40" s="108"/>
      <c r="BC40" s="825">
        <f>+BA40-'CUADRO 2 (Retrib titular c_IVA)'!X67</f>
        <v>0</v>
      </c>
      <c r="BD40" s="843">
        <f t="shared" si="0"/>
        <v>0</v>
      </c>
      <c r="BE40" s="844">
        <f t="shared" si="1"/>
        <v>0</v>
      </c>
      <c r="BF40" s="844">
        <f t="shared" si="2"/>
        <v>0</v>
      </c>
      <c r="BG40" s="844">
        <f t="shared" si="3"/>
        <v>0</v>
      </c>
      <c r="BH40" s="108"/>
      <c r="BI40" s="108"/>
      <c r="BJ40" s="108"/>
      <c r="BK40" s="108"/>
      <c r="BL40" s="108"/>
    </row>
    <row r="41" spans="1:64" s="825" customFormat="1" ht="15" customHeight="1">
      <c r="A41" s="108"/>
      <c r="B41" s="910" t="s">
        <v>190</v>
      </c>
      <c r="C41" s="902" t="s">
        <v>191</v>
      </c>
      <c r="D41" s="271" t="s">
        <v>172</v>
      </c>
      <c r="E41" s="892">
        <v>1</v>
      </c>
      <c r="F41" s="846">
        <f>IF(H41=0,0,H41*('[27]ANEXO 8'!$X$90/'[27]ANEXO 8'!$X$94))</f>
        <v>0</v>
      </c>
      <c r="G41" s="846">
        <f>IF(H41=0,0,H41*('[27]ANEXO 8'!$X$91/'[27]ANEXO 8'!$X$94))</f>
        <v>0</v>
      </c>
      <c r="H41" s="840">
        <f>SUM('CUADRO 2 (Retrib titular c_IVA)'!G68:G71)</f>
        <v>0</v>
      </c>
      <c r="I41" s="846">
        <f>IF(K41=0,0,K41*('[27]ANEXO 8'!$X$90/'[27]ANEXO 8'!$X$94))</f>
        <v>0</v>
      </c>
      <c r="J41" s="846">
        <f>IF(K41=0,0,K41*('[27]ANEXO 8'!$X$91/'[27]ANEXO 8'!$X$94))</f>
        <v>0</v>
      </c>
      <c r="K41" s="840">
        <f>SUM('CUADRO 2 (Retrib titular c_IVA)'!H68:H71)</f>
        <v>0</v>
      </c>
      <c r="L41" s="846">
        <f>IF(N41=0,0,N41*('[27]ANEXO 8'!$X$90/'[27]ANEXO 8'!$X$94))</f>
        <v>0</v>
      </c>
      <c r="M41" s="846">
        <f>IF(N41=0,0,N41*('[27]ANEXO 8'!$X$91/'[27]ANEXO 8'!$X$94))</f>
        <v>0</v>
      </c>
      <c r="N41" s="840">
        <f>SUM('CUADRO 2 (Retrib titular c_IVA)'!I68:I71)</f>
        <v>0</v>
      </c>
      <c r="O41" s="846">
        <f>IF(Q41=0,0,Q41*('[27]ANEXO 8'!$X$90/'[27]ANEXO 8'!$X$94))</f>
        <v>0</v>
      </c>
      <c r="P41" s="846">
        <f>IF(Q41=0,0,Q41*('[27]ANEXO 8'!$X$91/'[27]ANEXO 8'!$X$94))</f>
        <v>0</v>
      </c>
      <c r="Q41" s="840">
        <f>SUM('CUADRO 2 (Retrib titular c_IVA)'!J68:J71)</f>
        <v>0</v>
      </c>
      <c r="R41" s="841"/>
      <c r="S41" s="841"/>
      <c r="T41" s="842"/>
      <c r="U41" s="846">
        <f>IF(W41=0,0,W41*('[27]ANEXO 8'!$X$90/'[27]ANEXO 8'!$X$94))</f>
        <v>0</v>
      </c>
      <c r="V41" s="846">
        <f>IF(W41=0,0,W41*('[27]ANEXO 8'!$X$91/'[27]ANEXO 8'!$X$94))</f>
        <v>0</v>
      </c>
      <c r="W41" s="840">
        <f>SUM('CUADRO 2 (Retrib titular c_IVA)'!L68:L71)</f>
        <v>0</v>
      </c>
      <c r="X41" s="846">
        <f>IF(Z41=0,0,Z41*('[27]ANEXO 8'!$X$90/'[27]ANEXO 8'!$X$94))</f>
        <v>0</v>
      </c>
      <c r="Y41" s="846">
        <f>IF(Z41=0,0,Z41*('[27]ANEXO 8'!$X$91/'[27]ANEXO 8'!$X$94))</f>
        <v>0</v>
      </c>
      <c r="Z41" s="840">
        <f>SUM('CUADRO 2 (Retrib titular c_IVA)'!M68:M71)</f>
        <v>0</v>
      </c>
      <c r="AA41" s="846">
        <f>IF(AC41=0,0,AC41*('[27]ANEXO 8'!$X$90/'[27]ANEXO 8'!$X$94))</f>
        <v>0</v>
      </c>
      <c r="AB41" s="846">
        <f>IF(AC41=0,0,AC41*('[27]ANEXO 8'!$X$91/'[27]ANEXO 8'!$X$94))</f>
        <v>0</v>
      </c>
      <c r="AC41" s="840">
        <f>SUM('CUADRO 2 (Retrib titular c_IVA)'!N68:N71)</f>
        <v>0</v>
      </c>
      <c r="AD41" s="846"/>
      <c r="AE41" s="846"/>
      <c r="AF41" s="840"/>
      <c r="AG41" s="846"/>
      <c r="AH41" s="846"/>
      <c r="AI41" s="840"/>
      <c r="AJ41" s="846">
        <f>IF(AL41=0,0,AL41*('[27]ANEXO 8'!$X$90/'[27]ANEXO 8'!$X$94))</f>
        <v>0</v>
      </c>
      <c r="AK41" s="846">
        <f>IF(AL41=0,0,AL41*('[27]ANEXO 8'!$X$91/'[27]ANEXO 8'!$X$94))</f>
        <v>0</v>
      </c>
      <c r="AL41" s="840">
        <f>SUM('CUADRO 2 (Retrib titular c_IVA)'!Q68:Q71)</f>
        <v>0</v>
      </c>
      <c r="AM41" s="846">
        <f>IF(AO41=0,0,AO41*('[27]ANEXO 8'!$X$90/'[27]ANEXO 8'!$X$94))</f>
        <v>0</v>
      </c>
      <c r="AN41" s="846">
        <f>IF(AO41=0,0,AO41*('[27]ANEXO 8'!$X$91/'[27]ANEXO 8'!$X$94))</f>
        <v>0</v>
      </c>
      <c r="AO41" s="840">
        <f>SUM('CUADRO 2 (Retrib titular c_IVA)'!R68:R71)</f>
        <v>0</v>
      </c>
      <c r="AP41" s="846">
        <f>IF(AR41=0,0,AR41*('[27]ANEXO 8'!$X$90/'[27]ANEXO 8'!$X$94))</f>
        <v>0</v>
      </c>
      <c r="AQ41" s="846">
        <f>IF(AR41=0,0,AR41*('[27]ANEXO 8'!$X$91/'[27]ANEXO 8'!$X$94))</f>
        <v>0</v>
      </c>
      <c r="AR41" s="840">
        <f>SUM('CUADRO 2 (Retrib titular c_IVA)'!S68:S71)</f>
        <v>0</v>
      </c>
      <c r="AS41" s="846">
        <f>IF(AU41=0,0,AU41*('[27]ANEXO 8'!$X$90/'[27]ANEXO 8'!$X$94))</f>
        <v>0</v>
      </c>
      <c r="AT41" s="846">
        <f>IF(AU41=0,0,AU41*('[27]ANEXO 8'!$X$91/'[27]ANEXO 8'!$X$94))</f>
        <v>0</v>
      </c>
      <c r="AU41" s="840">
        <f>SUM('CUADRO 2 (Retrib titular c_IVA)'!T68:T71)</f>
        <v>0</v>
      </c>
      <c r="AV41" s="846">
        <f>IF(AX41=0,0,AX41*('[27]ANEXO 8'!$X$90/'[27]ANEXO 8'!$X$94))</f>
        <v>0</v>
      </c>
      <c r="AW41" s="846">
        <f>IF(AX41=0,0,AX41*('[27]ANEXO 8'!$X$91/'[27]ANEXO 8'!$X$94))</f>
        <v>0</v>
      </c>
      <c r="AX41" s="840">
        <f>SUM('CUADRO 2 (Retrib titular c_IVA)'!V68:V71)</f>
        <v>0</v>
      </c>
      <c r="AY41" s="846">
        <f>IF(BA41=0,0,BA41*('[27]ANEXO 8'!$X$90/'[27]ANEXO 8'!$X$94))</f>
        <v>0</v>
      </c>
      <c r="AZ41" s="846">
        <f>IF(BA41=0,0,BA41*('[27]ANEXO 8'!$X$91/'[27]ANEXO 8'!$X$94))</f>
        <v>0</v>
      </c>
      <c r="BA41" s="840">
        <f>+'CUADRO 2 (Retrib titular c_IVA)'!X68+'CUADRO 2 (Retrib titular c_IVA)'!X69+'CUADRO 2 (Retrib titular c_IVA)'!X70+'CUADRO 2 (Retrib titular c_IVA)'!X71</f>
        <v>0</v>
      </c>
      <c r="BB41" s="108"/>
      <c r="BC41" s="825">
        <f>+BA41-'CUADRO 2 (Retrib titular c_IVA)'!X68-'CUADRO 2 (Retrib titular c_IVA)'!X69-'CUADRO 2 (Retrib titular c_IVA)'!X70-'CUADRO 2 (Retrib titular c_IVA)'!X71</f>
        <v>0</v>
      </c>
      <c r="BD41" s="843">
        <f t="shared" si="0"/>
        <v>0</v>
      </c>
      <c r="BE41" s="844">
        <f t="shared" si="1"/>
        <v>0</v>
      </c>
      <c r="BF41" s="844">
        <f t="shared" si="2"/>
        <v>0</v>
      </c>
      <c r="BG41" s="844">
        <f t="shared" si="3"/>
        <v>0</v>
      </c>
      <c r="BH41" s="108"/>
      <c r="BI41" s="108"/>
      <c r="BJ41" s="108"/>
      <c r="BK41" s="108"/>
      <c r="BL41" s="108"/>
    </row>
    <row r="42" spans="1:64" s="825" customFormat="1" ht="15" customHeight="1" thickBot="1">
      <c r="A42" s="108"/>
      <c r="B42" s="858"/>
      <c r="C42" s="911" t="s">
        <v>196</v>
      </c>
      <c r="D42" s="911"/>
      <c r="E42" s="860"/>
      <c r="F42" s="908">
        <f>+SUM(F41:F41)</f>
        <v>0</v>
      </c>
      <c r="G42" s="908">
        <f>+SUM(G41:G41)</f>
        <v>0</v>
      </c>
      <c r="H42" s="909">
        <f>+SUM(F42:G42)</f>
        <v>0</v>
      </c>
      <c r="I42" s="908">
        <f>+SUM(I41:I41)</f>
        <v>0</v>
      </c>
      <c r="J42" s="908">
        <f>+SUM(J41:J41)</f>
        <v>0</v>
      </c>
      <c r="K42" s="909">
        <f>+SUM(I42:J42)</f>
        <v>0</v>
      </c>
      <c r="L42" s="908">
        <f>+SUM(L41:L41)</f>
        <v>0</v>
      </c>
      <c r="M42" s="908">
        <f>+SUM(M41:M41)</f>
        <v>0</v>
      </c>
      <c r="N42" s="909">
        <f>+SUM(L42:M42)</f>
        <v>0</v>
      </c>
      <c r="O42" s="908">
        <f>+SUM(O41:O41)</f>
        <v>0</v>
      </c>
      <c r="P42" s="908">
        <f>+SUM(P41:P41)</f>
        <v>0</v>
      </c>
      <c r="Q42" s="909">
        <f>+SUM(O42:P42)</f>
        <v>0</v>
      </c>
      <c r="R42" s="912"/>
      <c r="S42" s="912"/>
      <c r="T42" s="913"/>
      <c r="U42" s="908">
        <f>+SUM(U41:U41)</f>
        <v>0</v>
      </c>
      <c r="V42" s="908">
        <f>+SUM(V41:V41)</f>
        <v>0</v>
      </c>
      <c r="W42" s="909">
        <f>+SUM(U42:V42)</f>
        <v>0</v>
      </c>
      <c r="X42" s="908">
        <f>+SUM(X41:X41)</f>
        <v>0</v>
      </c>
      <c r="Y42" s="908">
        <f>+SUM(Y41:Y41)</f>
        <v>0</v>
      </c>
      <c r="Z42" s="909">
        <f>+SUM(X42:Y42)</f>
        <v>0</v>
      </c>
      <c r="AA42" s="908">
        <f>+SUM(AA41:AA41)</f>
        <v>0</v>
      </c>
      <c r="AB42" s="908">
        <f>+SUM(AB41:AB41)</f>
        <v>0</v>
      </c>
      <c r="AC42" s="909">
        <f>+SUM(AA42:AB42)</f>
        <v>0</v>
      </c>
      <c r="AD42" s="908">
        <f>+SUM(AD41:AD41)</f>
        <v>0</v>
      </c>
      <c r="AE42" s="908">
        <f t="shared" ref="AE42:AI42" si="10">+SUM(AE41:AE41)</f>
        <v>0</v>
      </c>
      <c r="AF42" s="908">
        <f t="shared" si="10"/>
        <v>0</v>
      </c>
      <c r="AG42" s="908">
        <f t="shared" si="10"/>
        <v>0</v>
      </c>
      <c r="AH42" s="908">
        <f t="shared" si="10"/>
        <v>0</v>
      </c>
      <c r="AI42" s="908">
        <f t="shared" si="10"/>
        <v>0</v>
      </c>
      <c r="AJ42" s="908">
        <f>+SUM(AJ41:AJ41)</f>
        <v>0</v>
      </c>
      <c r="AK42" s="908">
        <f>+SUM(AK41:AK41)</f>
        <v>0</v>
      </c>
      <c r="AL42" s="909">
        <f>+SUM(AJ42:AK42)</f>
        <v>0</v>
      </c>
      <c r="AM42" s="908">
        <f>+SUM(AM41:AM41)</f>
        <v>0</v>
      </c>
      <c r="AN42" s="908">
        <f>+SUM(AN41:AN41)</f>
        <v>0</v>
      </c>
      <c r="AO42" s="909">
        <f>+SUM(AM42:AN42)</f>
        <v>0</v>
      </c>
      <c r="AP42" s="908">
        <f>+SUM(AP41:AP41)</f>
        <v>0</v>
      </c>
      <c r="AQ42" s="908">
        <f>+SUM(AQ41:AQ41)</f>
        <v>0</v>
      </c>
      <c r="AR42" s="909">
        <f>+SUM(AP42:AQ42)</f>
        <v>0</v>
      </c>
      <c r="AS42" s="908">
        <f>+SUM(AS41:AS41)</f>
        <v>0</v>
      </c>
      <c r="AT42" s="908">
        <f>+SUM(AT41:AT41)</f>
        <v>0</v>
      </c>
      <c r="AU42" s="909">
        <f>+SUM(AS42:AT42)</f>
        <v>0</v>
      </c>
      <c r="AV42" s="908">
        <f>+SUM(AV41:AV41)</f>
        <v>0</v>
      </c>
      <c r="AW42" s="908">
        <f>+SUM(AW41:AW41)</f>
        <v>0</v>
      </c>
      <c r="AX42" s="909">
        <f>+SUM(AV42:AW42)</f>
        <v>0</v>
      </c>
      <c r="AY42" s="908">
        <f>+SUM(AY41:AY41)</f>
        <v>0</v>
      </c>
      <c r="AZ42" s="908">
        <f>+SUM(AZ41:AZ41)</f>
        <v>0</v>
      </c>
      <c r="BA42" s="909">
        <f>+SUM(AY42:AZ42)</f>
        <v>0</v>
      </c>
      <c r="BB42" s="185"/>
      <c r="BC42" s="825">
        <f>+BA42-'CUADRO 2 (Retrib titular c_IVA)'!X72</f>
        <v>0</v>
      </c>
      <c r="BD42" s="843">
        <f t="shared" si="0"/>
        <v>0</v>
      </c>
      <c r="BE42" s="844">
        <f t="shared" si="1"/>
        <v>0</v>
      </c>
      <c r="BF42" s="844">
        <f t="shared" si="2"/>
        <v>0</v>
      </c>
      <c r="BG42" s="844">
        <f t="shared" si="3"/>
        <v>0</v>
      </c>
      <c r="BH42" s="108"/>
      <c r="BI42" s="108"/>
      <c r="BJ42" s="108"/>
      <c r="BK42" s="108"/>
      <c r="BL42" s="108"/>
    </row>
    <row r="43" spans="1:64" s="825" customFormat="1" ht="15" customHeight="1">
      <c r="A43" s="108"/>
      <c r="B43" s="1528" t="s">
        <v>197</v>
      </c>
      <c r="C43" s="1522" t="s">
        <v>198</v>
      </c>
      <c r="D43" s="914" t="s">
        <v>182</v>
      </c>
      <c r="E43" s="890">
        <v>0.35</v>
      </c>
      <c r="F43" s="839">
        <f>+H43*('[27]ANEXO 9a'!$E$65/'[27]ANEXO 9a'!$E$69)</f>
        <v>0</v>
      </c>
      <c r="G43" s="839">
        <f>+H43*('[27]ANEXO 9a'!$E$66/'[27]ANEXO 9a'!$E$69)</f>
        <v>0</v>
      </c>
      <c r="H43" s="840">
        <f>+'CUADRO 2 (Retrib titular c_IVA)'!G73</f>
        <v>0</v>
      </c>
      <c r="I43" s="839">
        <f>+K43*('[27]ANEXO 9a'!$E$65/'[27]ANEXO 9a'!$E$69)</f>
        <v>0</v>
      </c>
      <c r="J43" s="839">
        <f>+K43*('[27]ANEXO 9a'!$E$66/'[27]ANEXO 9a'!$E$69)</f>
        <v>0</v>
      </c>
      <c r="K43" s="840">
        <f>+'CUADRO 2 (Retrib titular c_IVA)'!H73</f>
        <v>0</v>
      </c>
      <c r="L43" s="839">
        <f>+N43*('[27]ANEXO 9a'!$E$65/'[27]ANEXO 9a'!$E$69)</f>
        <v>0</v>
      </c>
      <c r="M43" s="839">
        <f>+N43*('[27]ANEXO 9a'!$E$66/'[27]ANEXO 9a'!$E$69)</f>
        <v>0</v>
      </c>
      <c r="N43" s="840">
        <f>+'CUADRO 2 (Retrib titular c_IVA)'!I73</f>
        <v>0</v>
      </c>
      <c r="O43" s="839">
        <f>+Q43*('[27]ANEXO 9a'!$E$65/'[27]ANEXO 9a'!$E$69)</f>
        <v>0</v>
      </c>
      <c r="P43" s="839">
        <f>+Q43*('[27]ANEXO 9a'!$E$66/'[27]ANEXO 9a'!$E$69)</f>
        <v>0</v>
      </c>
      <c r="Q43" s="840">
        <f>+'CUADRO 2 (Retrib titular c_IVA)'!J73</f>
        <v>0</v>
      </c>
      <c r="R43" s="839">
        <f>+T43*('[27]ANEXO 9a'!$E$65/'[27]ANEXO 9a'!$E$69)</f>
        <v>0</v>
      </c>
      <c r="S43" s="839">
        <f>+T43*('[27]ANEXO 9a'!$E$66/'[27]ANEXO 9a'!$E$69)</f>
        <v>0</v>
      </c>
      <c r="T43" s="840">
        <f>+'CUADRO 2 (Retrib titular c_IVA)'!K73</f>
        <v>0</v>
      </c>
      <c r="U43" s="839">
        <f>+W43*('[27]ANEXO 9a'!$E$65/'[27]ANEXO 9a'!$E$69)</f>
        <v>0</v>
      </c>
      <c r="V43" s="839">
        <f>+W43*('[27]ANEXO 9a'!$E$66/'[27]ANEXO 9a'!$E$69)</f>
        <v>0</v>
      </c>
      <c r="W43" s="840">
        <f>+'CUADRO 2 (Retrib titular c_IVA)'!L73</f>
        <v>0</v>
      </c>
      <c r="X43" s="839">
        <f>+Z43*('[27]ANEXO 9a'!$E$65/'[27]ANEXO 9a'!$E$69)</f>
        <v>0</v>
      </c>
      <c r="Y43" s="839">
        <f>+Z43*('[27]ANEXO 9a'!$E$66/'[27]ANEXO 9a'!$E$69)</f>
        <v>0</v>
      </c>
      <c r="Z43" s="840">
        <f>+'CUADRO 2 (Retrib titular c_IVA)'!M73</f>
        <v>0</v>
      </c>
      <c r="AA43" s="839">
        <f>+AC43*('[27]ANEXO 9a'!$E$65/'[27]ANEXO 9a'!$E$69)</f>
        <v>0</v>
      </c>
      <c r="AB43" s="839">
        <f>+AC43*('[27]ANEXO 9a'!$E$66/'[27]ANEXO 9a'!$E$69)</f>
        <v>0</v>
      </c>
      <c r="AC43" s="840">
        <f>+'CUADRO 2 (Retrib titular c_IVA)'!N73</f>
        <v>0</v>
      </c>
      <c r="AD43" s="839">
        <f>+AF43*('[27]ANEXO 9a'!$E$65/'[27]ANEXO 9a'!$E$69)</f>
        <v>0</v>
      </c>
      <c r="AE43" s="839">
        <f>+AF43*('[27]ANEXO 9a'!$E$66/'[27]ANEXO 9a'!$E$69)</f>
        <v>0</v>
      </c>
      <c r="AF43" s="840">
        <f>+'CUADRO 2 (Retrib titular c_IVA)'!O73</f>
        <v>0</v>
      </c>
      <c r="AG43" s="839">
        <f>+AI43*('[27]ANEXO 9a'!$E$65/'[27]ANEXO 9a'!$E$69)</f>
        <v>0</v>
      </c>
      <c r="AH43" s="839">
        <f>+AI43*('[27]ANEXO 9a'!$E$66/'[27]ANEXO 9a'!$E$69)</f>
        <v>0</v>
      </c>
      <c r="AI43" s="840">
        <f>+'CUADRO 2 (Retrib titular c_IVA)'!P73</f>
        <v>0</v>
      </c>
      <c r="AJ43" s="839">
        <f>+AL43*('[27]ANEXO 9a'!$E$65/'[27]ANEXO 9a'!$E$69)</f>
        <v>0</v>
      </c>
      <c r="AK43" s="839">
        <f>+AL43*('[27]ANEXO 9a'!$E$66/'[27]ANEXO 9a'!$E$69)</f>
        <v>0</v>
      </c>
      <c r="AL43" s="840">
        <f>+'CUADRO 2 (Retrib titular c_IVA)'!Q73</f>
        <v>0</v>
      </c>
      <c r="AM43" s="839">
        <f>+AO43*('[27]ANEXO 9a'!$E$65/'[27]ANEXO 9a'!$E$69)</f>
        <v>0</v>
      </c>
      <c r="AN43" s="839">
        <f>+AO43*('[27]ANEXO 9a'!$E$66/'[27]ANEXO 9a'!$E$69)</f>
        <v>0</v>
      </c>
      <c r="AO43" s="840">
        <f>+'CUADRO 2 (Retrib titular c_IVA)'!R73</f>
        <v>0</v>
      </c>
      <c r="AP43" s="839">
        <f>+AR43*('[27]ANEXO 9a'!$E$65/'[27]ANEXO 9a'!$E$69)</f>
        <v>0</v>
      </c>
      <c r="AQ43" s="839">
        <f>+AR43*('[27]ANEXO 9a'!$E$66/'[27]ANEXO 9a'!$E$69)</f>
        <v>0</v>
      </c>
      <c r="AR43" s="840">
        <f>+'CUADRO 2 (Retrib titular c_IVA)'!S73</f>
        <v>0</v>
      </c>
      <c r="AS43" s="839">
        <f>+AU43*('[27]ANEXO 9a'!$E$65/'[27]ANEXO 9a'!$E$69)</f>
        <v>0</v>
      </c>
      <c r="AT43" s="839">
        <f>+AU43*('[27]ANEXO 9a'!$E$66/'[27]ANEXO 9a'!$E$69)</f>
        <v>0</v>
      </c>
      <c r="AU43" s="840">
        <f>+'CUADRO 2 (Retrib titular c_IVA)'!T73</f>
        <v>0</v>
      </c>
      <c r="AV43" s="839">
        <f>+AX43*('[27]ANEXO 9a'!$E$65/'[27]ANEXO 9a'!$E$69)</f>
        <v>0</v>
      </c>
      <c r="AW43" s="839">
        <f>+AX43*('[27]ANEXO 9a'!$E$66/'[27]ANEXO 9a'!$E$69)</f>
        <v>0</v>
      </c>
      <c r="AX43" s="840">
        <f>+'CUADRO 2 (Retrib titular c_IVA)'!V73</f>
        <v>0</v>
      </c>
      <c r="AY43" s="839">
        <f>+BA43*('[27]ANEXO 9a'!$E$65/'[27]ANEXO 9a'!$E$69)</f>
        <v>0</v>
      </c>
      <c r="AZ43" s="839">
        <f>+BA43*('[27]ANEXO 9a'!$E$66/'[27]ANEXO 9a'!$E$69)</f>
        <v>0</v>
      </c>
      <c r="BA43" s="840">
        <f>+'CUADRO 2 (Retrib titular c_IVA)'!X73</f>
        <v>0</v>
      </c>
      <c r="BB43" s="108"/>
      <c r="BC43" s="825">
        <f>+BA43-'CUADRO 2 (Retrib titular c_IVA)'!X73</f>
        <v>0</v>
      </c>
      <c r="BD43" s="843">
        <f t="shared" si="0"/>
        <v>0</v>
      </c>
      <c r="BE43" s="844">
        <f t="shared" si="1"/>
        <v>0</v>
      </c>
      <c r="BF43" s="844">
        <f t="shared" si="2"/>
        <v>0</v>
      </c>
      <c r="BG43" s="844">
        <f t="shared" si="3"/>
        <v>0</v>
      </c>
      <c r="BH43" s="108"/>
      <c r="BI43" s="108"/>
      <c r="BJ43" s="108"/>
      <c r="BK43" s="108"/>
      <c r="BL43" s="108"/>
    </row>
    <row r="44" spans="1:64" s="825" customFormat="1" ht="15" customHeight="1">
      <c r="A44" s="108"/>
      <c r="B44" s="1529"/>
      <c r="C44" s="1523"/>
      <c r="D44" s="845" t="s">
        <v>420</v>
      </c>
      <c r="E44" s="850">
        <v>0.5</v>
      </c>
      <c r="F44" s="839">
        <f>+H44*('[27]ANEXO 9a'!$E$65/'[27]ANEXO 9a'!$E$69)</f>
        <v>0</v>
      </c>
      <c r="G44" s="839">
        <f>+H44*('[27]ANEXO 9a'!$E$66/'[27]ANEXO 9a'!$E$69)</f>
        <v>0</v>
      </c>
      <c r="H44" s="847">
        <f>+'CUADRO 2 (Retrib titular c_IVA)'!G74</f>
        <v>0</v>
      </c>
      <c r="I44" s="839">
        <f>+K44*('[27]ANEXO 9a'!$E$65/'[27]ANEXO 9a'!$E$69)</f>
        <v>0</v>
      </c>
      <c r="J44" s="839">
        <f>+K44*('[27]ANEXO 9a'!$E$66/'[27]ANEXO 9a'!$E$69)</f>
        <v>0</v>
      </c>
      <c r="K44" s="840">
        <f>+'CUADRO 2 (Retrib titular c_IVA)'!H74</f>
        <v>0</v>
      </c>
      <c r="L44" s="839">
        <f>+N44*('[27]ANEXO 9a'!$E$65/'[27]ANEXO 9a'!$E$69)</f>
        <v>0</v>
      </c>
      <c r="M44" s="839">
        <f>+N44*('[27]ANEXO 9a'!$E$66/'[27]ANEXO 9a'!$E$69)</f>
        <v>0</v>
      </c>
      <c r="N44" s="840">
        <f>+'CUADRO 2 (Retrib titular c_IVA)'!I74</f>
        <v>0</v>
      </c>
      <c r="O44" s="839">
        <f>+Q44*('[27]ANEXO 9a'!$E$65/'[27]ANEXO 9a'!$E$69)</f>
        <v>0</v>
      </c>
      <c r="P44" s="839">
        <f>+Q44*('[27]ANEXO 9a'!$E$66/'[27]ANEXO 9a'!$E$69)</f>
        <v>0</v>
      </c>
      <c r="Q44" s="840">
        <f>+'CUADRO 2 (Retrib titular c_IVA)'!J74</f>
        <v>0</v>
      </c>
      <c r="R44" s="839">
        <f>+T44*('[27]ANEXO 9a'!$E$65/'[27]ANEXO 9a'!$E$69)</f>
        <v>0</v>
      </c>
      <c r="S44" s="839">
        <f>+T44*('[27]ANEXO 9a'!$E$66/'[27]ANEXO 9a'!$E$69)</f>
        <v>0</v>
      </c>
      <c r="T44" s="840">
        <f>+'CUADRO 2 (Retrib titular c_IVA)'!K74</f>
        <v>0</v>
      </c>
      <c r="U44" s="839">
        <f>+W44*('[27]ANEXO 9a'!$E$65/'[27]ANEXO 9a'!$E$69)</f>
        <v>0</v>
      </c>
      <c r="V44" s="839">
        <f>+W44*('[27]ANEXO 9a'!$E$66/'[27]ANEXO 9a'!$E$69)</f>
        <v>0</v>
      </c>
      <c r="W44" s="840">
        <f>+'CUADRO 2 (Retrib titular c_IVA)'!L74</f>
        <v>0</v>
      </c>
      <c r="X44" s="839">
        <f>+Z44*('[27]ANEXO 9a'!$E$65/'[27]ANEXO 9a'!$E$69)</f>
        <v>0</v>
      </c>
      <c r="Y44" s="839">
        <f>+Z44*('[27]ANEXO 9a'!$E$66/'[27]ANEXO 9a'!$E$69)</f>
        <v>0</v>
      </c>
      <c r="Z44" s="840">
        <f>+'CUADRO 2 (Retrib titular c_IVA)'!M74</f>
        <v>0</v>
      </c>
      <c r="AA44" s="839">
        <f>+AC44*('[27]ANEXO 9a'!$E$65/'[27]ANEXO 9a'!$E$69)</f>
        <v>0</v>
      </c>
      <c r="AB44" s="839">
        <f>+AC44*('[27]ANEXO 9a'!$E$66/'[27]ANEXO 9a'!$E$69)</f>
        <v>0</v>
      </c>
      <c r="AC44" s="840">
        <f>+'CUADRO 2 (Retrib titular c_IVA)'!N74</f>
        <v>0</v>
      </c>
      <c r="AD44" s="839">
        <f>+AF44*('[27]ANEXO 9a'!$E$65/'[27]ANEXO 9a'!$E$69)</f>
        <v>0</v>
      </c>
      <c r="AE44" s="839">
        <f>+AF44*('[27]ANEXO 9a'!$E$66/'[27]ANEXO 9a'!$E$69)</f>
        <v>0</v>
      </c>
      <c r="AF44" s="840">
        <f>+'CUADRO 2 (Retrib titular c_IVA)'!O74</f>
        <v>0</v>
      </c>
      <c r="AG44" s="839">
        <f>+AI44*('[27]ANEXO 9a'!$E$65/'[27]ANEXO 9a'!$E$69)</f>
        <v>0</v>
      </c>
      <c r="AH44" s="839">
        <f>+AI44*('[27]ANEXO 9a'!$E$66/'[27]ANEXO 9a'!$E$69)</f>
        <v>0</v>
      </c>
      <c r="AI44" s="840">
        <f>+'CUADRO 2 (Retrib titular c_IVA)'!P74</f>
        <v>0</v>
      </c>
      <c r="AJ44" s="839">
        <f>+AL44*('[27]ANEXO 9a'!$E$65/'[27]ANEXO 9a'!$E$69)</f>
        <v>0</v>
      </c>
      <c r="AK44" s="839">
        <f>+AL44*('[27]ANEXO 9a'!$E$66/'[27]ANEXO 9a'!$E$69)</f>
        <v>0</v>
      </c>
      <c r="AL44" s="847">
        <f>+'CUADRO 2 (Retrib titular c_IVA)'!Q74</f>
        <v>0</v>
      </c>
      <c r="AM44" s="839">
        <f>+AO44*('[27]ANEXO 9a'!$E$65/'[27]ANEXO 9a'!$E$69)</f>
        <v>0</v>
      </c>
      <c r="AN44" s="839">
        <f>+AO44*('[27]ANEXO 9a'!$E$66/'[27]ANEXO 9a'!$E$69)</f>
        <v>0</v>
      </c>
      <c r="AO44" s="847">
        <f>+'CUADRO 2 (Retrib titular c_IVA)'!R74</f>
        <v>0</v>
      </c>
      <c r="AP44" s="839">
        <f>+AR44*('[27]ANEXO 9a'!$E$65/'[27]ANEXO 9a'!$E$69)</f>
        <v>0</v>
      </c>
      <c r="AQ44" s="839">
        <f>+AR44*('[27]ANEXO 9a'!$E$66/'[27]ANEXO 9a'!$E$69)</f>
        <v>0</v>
      </c>
      <c r="AR44" s="847">
        <f>+'CUADRO 2 (Retrib titular c_IVA)'!S74</f>
        <v>0</v>
      </c>
      <c r="AS44" s="839">
        <f>+AU44*('[27]ANEXO 9a'!$E$65/'[27]ANEXO 9a'!$E$69)</f>
        <v>0</v>
      </c>
      <c r="AT44" s="839">
        <f>+AU44*('[27]ANEXO 9a'!$E$66/'[27]ANEXO 9a'!$E$69)</f>
        <v>0</v>
      </c>
      <c r="AU44" s="847">
        <f>+'CUADRO 2 (Retrib titular c_IVA)'!T74</f>
        <v>0</v>
      </c>
      <c r="AV44" s="839">
        <f>+AX44*('[27]ANEXO 9a'!$E$65/'[27]ANEXO 9a'!$E$69)</f>
        <v>0</v>
      </c>
      <c r="AW44" s="839">
        <f>+AX44*('[27]ANEXO 9a'!$E$66/'[27]ANEXO 9a'!$E$69)</f>
        <v>0</v>
      </c>
      <c r="AX44" s="847">
        <f>+'CUADRO 2 (Retrib titular c_IVA)'!V74</f>
        <v>0</v>
      </c>
      <c r="AY44" s="839">
        <f>+BA44*('[27]ANEXO 9a'!$E$65/'[27]ANEXO 9a'!$E$69)</f>
        <v>0</v>
      </c>
      <c r="AZ44" s="839">
        <f>+BA44*('[27]ANEXO 9a'!$E$66/'[27]ANEXO 9a'!$E$69)</f>
        <v>0</v>
      </c>
      <c r="BA44" s="847">
        <f>+'CUADRO 2 (Retrib titular c_IVA)'!X74</f>
        <v>0</v>
      </c>
      <c r="BB44" s="108"/>
      <c r="BC44" s="825">
        <f>+BA44-'CUADRO 2 (Retrib titular c_IVA)'!X74</f>
        <v>0</v>
      </c>
      <c r="BD44" s="843">
        <f t="shared" si="0"/>
        <v>0</v>
      </c>
      <c r="BE44" s="844">
        <f t="shared" si="1"/>
        <v>0</v>
      </c>
      <c r="BF44" s="844">
        <f t="shared" si="2"/>
        <v>0</v>
      </c>
      <c r="BG44" s="844">
        <f t="shared" si="3"/>
        <v>0</v>
      </c>
      <c r="BH44" s="108"/>
      <c r="BI44" s="108"/>
      <c r="BJ44" s="108"/>
      <c r="BK44" s="108"/>
      <c r="BL44" s="108"/>
    </row>
    <row r="45" spans="1:64" s="825" customFormat="1" ht="15" customHeight="1">
      <c r="A45" s="108"/>
      <c r="B45" s="1529"/>
      <c r="C45" s="1524"/>
      <c r="D45" s="845" t="s">
        <v>200</v>
      </c>
      <c r="E45" s="850">
        <v>0.15</v>
      </c>
      <c r="F45" s="839">
        <f>+H45*('[27]ANEXO 9a'!$E$65/'[27]ANEXO 9a'!$E$69)</f>
        <v>0</v>
      </c>
      <c r="G45" s="839">
        <f>+H45*('[27]ANEXO 9a'!$E$66/'[27]ANEXO 9a'!$E$69)</f>
        <v>0</v>
      </c>
      <c r="H45" s="847">
        <f>+'CUADRO 2 (Retrib titular c_IVA)'!G75</f>
        <v>0</v>
      </c>
      <c r="I45" s="839">
        <f>+K45*('[27]ANEXO 9a'!$E$65/'[27]ANEXO 9a'!$E$69)</f>
        <v>0</v>
      </c>
      <c r="J45" s="839">
        <f>+K45*('[27]ANEXO 9a'!$E$66/'[27]ANEXO 9a'!$E$69)</f>
        <v>0</v>
      </c>
      <c r="K45" s="840">
        <f>+'CUADRO 2 (Retrib titular c_IVA)'!H75</f>
        <v>0</v>
      </c>
      <c r="L45" s="839">
        <f>+N45*('[27]ANEXO 9a'!$E$65/'[27]ANEXO 9a'!$E$69)</f>
        <v>0</v>
      </c>
      <c r="M45" s="839">
        <f>+N45*('[27]ANEXO 9a'!$E$66/'[27]ANEXO 9a'!$E$69)</f>
        <v>0</v>
      </c>
      <c r="N45" s="840">
        <f>+'CUADRO 2 (Retrib titular c_IVA)'!I75</f>
        <v>0</v>
      </c>
      <c r="O45" s="839">
        <f>+Q45*('[27]ANEXO 9a'!$E$65/'[27]ANEXO 9a'!$E$69)</f>
        <v>0</v>
      </c>
      <c r="P45" s="839">
        <f>+Q45*('[27]ANEXO 9a'!$E$66/'[27]ANEXO 9a'!$E$69)</f>
        <v>0</v>
      </c>
      <c r="Q45" s="840">
        <f>+'CUADRO 2 (Retrib titular c_IVA)'!J75</f>
        <v>0</v>
      </c>
      <c r="R45" s="839">
        <f>+T45*('[27]ANEXO 9a'!$E$65/'[27]ANEXO 9a'!$E$69)</f>
        <v>0</v>
      </c>
      <c r="S45" s="839">
        <f>+T45*('[27]ANEXO 9a'!$E$66/'[27]ANEXO 9a'!$E$69)</f>
        <v>0</v>
      </c>
      <c r="T45" s="840">
        <f>+'CUADRO 2 (Retrib titular c_IVA)'!K75</f>
        <v>0</v>
      </c>
      <c r="U45" s="839">
        <f>+W45*('[27]ANEXO 9a'!$E$65/'[27]ANEXO 9a'!$E$69)</f>
        <v>0</v>
      </c>
      <c r="V45" s="839">
        <f>+W45*('[27]ANEXO 9a'!$E$66/'[27]ANEXO 9a'!$E$69)</f>
        <v>0</v>
      </c>
      <c r="W45" s="840">
        <f>+'CUADRO 2 (Retrib titular c_IVA)'!L75</f>
        <v>0</v>
      </c>
      <c r="X45" s="839">
        <f>+Z45*('[27]ANEXO 9a'!$E$65/'[27]ANEXO 9a'!$E$69)</f>
        <v>0</v>
      </c>
      <c r="Y45" s="839">
        <f>+Z45*('[27]ANEXO 9a'!$E$66/'[27]ANEXO 9a'!$E$69)</f>
        <v>0</v>
      </c>
      <c r="Z45" s="840">
        <f>+'CUADRO 2 (Retrib titular c_IVA)'!M75</f>
        <v>0</v>
      </c>
      <c r="AA45" s="839">
        <f>+AC45*('[27]ANEXO 9a'!$E$65/'[27]ANEXO 9a'!$E$69)</f>
        <v>0</v>
      </c>
      <c r="AB45" s="839">
        <f>+AC45*('[27]ANEXO 9a'!$E$66/'[27]ANEXO 9a'!$E$69)</f>
        <v>0</v>
      </c>
      <c r="AC45" s="840">
        <f>+'CUADRO 2 (Retrib titular c_IVA)'!N75</f>
        <v>0</v>
      </c>
      <c r="AD45" s="839">
        <f>+AF45*('[27]ANEXO 9a'!$E$65/'[27]ANEXO 9a'!$E$69)</f>
        <v>0</v>
      </c>
      <c r="AE45" s="839">
        <f>+AF45*('[27]ANEXO 9a'!$E$66/'[27]ANEXO 9a'!$E$69)</f>
        <v>0</v>
      </c>
      <c r="AF45" s="840">
        <f>+'CUADRO 2 (Retrib titular c_IVA)'!O75</f>
        <v>0</v>
      </c>
      <c r="AG45" s="839">
        <f>+AI45*('[27]ANEXO 9a'!$E$65/'[27]ANEXO 9a'!$E$69)</f>
        <v>0</v>
      </c>
      <c r="AH45" s="839">
        <f>+AI45*('[27]ANEXO 9a'!$E$66/'[27]ANEXO 9a'!$E$69)</f>
        <v>0</v>
      </c>
      <c r="AI45" s="840">
        <f>+'CUADRO 2 (Retrib titular c_IVA)'!P75</f>
        <v>0</v>
      </c>
      <c r="AJ45" s="839">
        <f>+AL45*('[27]ANEXO 9a'!$E$65/'[27]ANEXO 9a'!$E$69)</f>
        <v>0</v>
      </c>
      <c r="AK45" s="839">
        <f>+AL45*('[27]ANEXO 9a'!$E$66/'[27]ANEXO 9a'!$E$69)</f>
        <v>0</v>
      </c>
      <c r="AL45" s="847">
        <f>+'CUADRO 2 (Retrib titular c_IVA)'!Q75</f>
        <v>0</v>
      </c>
      <c r="AM45" s="839">
        <f>+AO45*('[27]ANEXO 9a'!$E$65/'[27]ANEXO 9a'!$E$69)</f>
        <v>0</v>
      </c>
      <c r="AN45" s="839">
        <f>+AO45*('[27]ANEXO 9a'!$E$66/'[27]ANEXO 9a'!$E$69)</f>
        <v>0</v>
      </c>
      <c r="AO45" s="847">
        <f>+'CUADRO 2 (Retrib titular c_IVA)'!R75</f>
        <v>0</v>
      </c>
      <c r="AP45" s="839">
        <f>+AR45*('[27]ANEXO 9a'!$E$65/'[27]ANEXO 9a'!$E$69)</f>
        <v>0</v>
      </c>
      <c r="AQ45" s="839">
        <f>+AR45*('[27]ANEXO 9a'!$E$66/'[27]ANEXO 9a'!$E$69)</f>
        <v>0</v>
      </c>
      <c r="AR45" s="847">
        <f>+'CUADRO 2 (Retrib titular c_IVA)'!S75</f>
        <v>0</v>
      </c>
      <c r="AS45" s="839">
        <f>+AU45*('[27]ANEXO 9a'!$E$65/'[27]ANEXO 9a'!$E$69)</f>
        <v>0</v>
      </c>
      <c r="AT45" s="839">
        <f>+AU45*('[27]ANEXO 9a'!$E$66/'[27]ANEXO 9a'!$E$69)</f>
        <v>0</v>
      </c>
      <c r="AU45" s="847">
        <f>+'CUADRO 2 (Retrib titular c_IVA)'!T75</f>
        <v>0</v>
      </c>
      <c r="AV45" s="839">
        <f>+AX45*('[27]ANEXO 9a'!$E$65/'[27]ANEXO 9a'!$E$69)</f>
        <v>0</v>
      </c>
      <c r="AW45" s="839">
        <f>+AX45*('[27]ANEXO 9a'!$E$66/'[27]ANEXO 9a'!$E$69)</f>
        <v>0</v>
      </c>
      <c r="AX45" s="847">
        <f>+'CUADRO 2 (Retrib titular c_IVA)'!V75</f>
        <v>0</v>
      </c>
      <c r="AY45" s="839">
        <f>+BA45*('[27]ANEXO 9a'!$E$65/'[27]ANEXO 9a'!$E$69)</f>
        <v>0</v>
      </c>
      <c r="AZ45" s="839">
        <f>+BA45*('[27]ANEXO 9a'!$E$66/'[27]ANEXO 9a'!$E$69)</f>
        <v>0</v>
      </c>
      <c r="BA45" s="847">
        <f>+'CUADRO 2 (Retrib titular c_IVA)'!X75</f>
        <v>0</v>
      </c>
      <c r="BB45" s="108"/>
      <c r="BC45" s="825">
        <f>+BA45-'CUADRO 2 (Retrib titular c_IVA)'!X75</f>
        <v>0</v>
      </c>
      <c r="BD45" s="843">
        <f t="shared" si="0"/>
        <v>0</v>
      </c>
      <c r="BE45" s="844">
        <f t="shared" si="1"/>
        <v>0</v>
      </c>
      <c r="BF45" s="844">
        <f t="shared" si="2"/>
        <v>0</v>
      </c>
      <c r="BG45" s="844">
        <f t="shared" si="3"/>
        <v>0</v>
      </c>
      <c r="BH45" s="108"/>
      <c r="BI45" s="108"/>
      <c r="BJ45" s="108"/>
      <c r="BK45" s="108"/>
      <c r="BL45" s="108"/>
    </row>
    <row r="46" spans="1:64" s="825" customFormat="1" ht="15" customHeight="1">
      <c r="A46" s="108"/>
      <c r="B46" s="1529"/>
      <c r="C46" s="1531" t="s">
        <v>201</v>
      </c>
      <c r="D46" s="915" t="s">
        <v>182</v>
      </c>
      <c r="E46" s="892">
        <v>0.35</v>
      </c>
      <c r="F46" s="846">
        <f>+H46*('[27]ANEXO 9b'!$E$65/'[27]ANEXO 9b'!$E$69)</f>
        <v>0</v>
      </c>
      <c r="G46" s="846">
        <f>+H46*('[27]ANEXO 9b'!$E$66/'[27]ANEXO 9b'!$E$69)</f>
        <v>0</v>
      </c>
      <c r="H46" s="847">
        <f>+'CUADRO 2 (Retrib titular c_IVA)'!G76</f>
        <v>0</v>
      </c>
      <c r="I46" s="846">
        <f>+K46*('[27]ANEXO 9b'!$E$65/'[27]ANEXO 9b'!$E$69)</f>
        <v>0</v>
      </c>
      <c r="J46" s="846">
        <f>+K46*('[27]ANEXO 9b'!$E$66/'[27]ANEXO 9b'!$E$69)</f>
        <v>0</v>
      </c>
      <c r="K46" s="840">
        <f>+'CUADRO 2 (Retrib titular c_IVA)'!H76</f>
        <v>0</v>
      </c>
      <c r="L46" s="846">
        <f>+N46*('[27]ANEXO 9b'!$E$65/'[27]ANEXO 9b'!$E$69)</f>
        <v>0</v>
      </c>
      <c r="M46" s="846">
        <f>+N46*('[27]ANEXO 9b'!$E$66/'[27]ANEXO 9b'!$E$69)</f>
        <v>0</v>
      </c>
      <c r="N46" s="840">
        <f>+'CUADRO 2 (Retrib titular c_IVA)'!I76</f>
        <v>0</v>
      </c>
      <c r="O46" s="846">
        <f>+Q46*('[27]ANEXO 9b'!$E$65/'[27]ANEXO 9b'!$E$69)</f>
        <v>0</v>
      </c>
      <c r="P46" s="846">
        <f>+Q46*('[27]ANEXO 9b'!$E$66/'[27]ANEXO 9b'!$E$69)</f>
        <v>0</v>
      </c>
      <c r="Q46" s="840">
        <f>+'CUADRO 2 (Retrib titular c_IVA)'!J76</f>
        <v>0</v>
      </c>
      <c r="R46" s="846">
        <f>+T46*('[27]ANEXO 9b'!$E$65/'[27]ANEXO 9b'!$E$69)</f>
        <v>0</v>
      </c>
      <c r="S46" s="846">
        <f>+T46*('[27]ANEXO 9b'!$E$66/'[27]ANEXO 9b'!$E$69)</f>
        <v>0</v>
      </c>
      <c r="T46" s="840">
        <f>+'CUADRO 2 (Retrib titular c_IVA)'!K76</f>
        <v>0</v>
      </c>
      <c r="U46" s="846">
        <f>+W46*('[27]ANEXO 9b'!$E$65/'[27]ANEXO 9b'!$E$69)</f>
        <v>0</v>
      </c>
      <c r="V46" s="846">
        <f>+W46*('[27]ANEXO 9b'!$E$66/'[27]ANEXO 9b'!$E$69)</f>
        <v>0</v>
      </c>
      <c r="W46" s="840">
        <f>+'CUADRO 2 (Retrib titular c_IVA)'!L76</f>
        <v>0</v>
      </c>
      <c r="X46" s="846">
        <f>+Z46*('[27]ANEXO 9b'!$E$65/'[27]ANEXO 9b'!$E$69)</f>
        <v>0</v>
      </c>
      <c r="Y46" s="846">
        <f>+Z46*('[27]ANEXO 9b'!$E$66/'[27]ANEXO 9b'!$E$69)</f>
        <v>0</v>
      </c>
      <c r="Z46" s="840">
        <f>+'CUADRO 2 (Retrib titular c_IVA)'!M76</f>
        <v>0</v>
      </c>
      <c r="AA46" s="846">
        <f>+AC46*('[27]ANEXO 9b'!$E$65/'[27]ANEXO 9b'!$E$69)</f>
        <v>0</v>
      </c>
      <c r="AB46" s="846">
        <f>+AC46*('[27]ANEXO 9b'!$E$66/'[27]ANEXO 9b'!$E$69)</f>
        <v>0</v>
      </c>
      <c r="AC46" s="840">
        <f>+'CUADRO 2 (Retrib titular c_IVA)'!N76</f>
        <v>0</v>
      </c>
      <c r="AD46" s="846">
        <f>+AF46*('[27]ANEXO 9b'!$E$65/'[27]ANEXO 9b'!$E$69)</f>
        <v>0</v>
      </c>
      <c r="AE46" s="846">
        <f>+AF46*('[27]ANEXO 9b'!$E$66/'[27]ANEXO 9b'!$E$69)</f>
        <v>0</v>
      </c>
      <c r="AF46" s="840">
        <f>+'CUADRO 2 (Retrib titular c_IVA)'!O76</f>
        <v>0</v>
      </c>
      <c r="AG46" s="846">
        <f>+AI46*('[27]ANEXO 9b'!$E$65/'[27]ANEXO 9b'!$E$69)</f>
        <v>0</v>
      </c>
      <c r="AH46" s="846">
        <f>+AI46*('[27]ANEXO 9b'!$E$66/'[27]ANEXO 9b'!$E$69)</f>
        <v>0</v>
      </c>
      <c r="AI46" s="840">
        <f>+'CUADRO 2 (Retrib titular c_IVA)'!P76</f>
        <v>0</v>
      </c>
      <c r="AJ46" s="846">
        <f>+AL46*('[27]ANEXO 9b'!$E$65/'[27]ANEXO 9b'!$E$69)</f>
        <v>0</v>
      </c>
      <c r="AK46" s="846">
        <f>+AL46*('[27]ANEXO 9b'!$E$66/'[27]ANEXO 9b'!$E$69)</f>
        <v>0</v>
      </c>
      <c r="AL46" s="847">
        <f>+'CUADRO 2 (Retrib titular c_IVA)'!Q76</f>
        <v>0</v>
      </c>
      <c r="AM46" s="846">
        <f>+AO46*('[27]ANEXO 9b'!$E$65/'[27]ANEXO 9b'!$E$69)</f>
        <v>0</v>
      </c>
      <c r="AN46" s="846">
        <f>+AO46*('[27]ANEXO 9b'!$E$66/'[27]ANEXO 9b'!$E$69)</f>
        <v>0</v>
      </c>
      <c r="AO46" s="847">
        <f>+'CUADRO 2 (Retrib titular c_IVA)'!R76</f>
        <v>0</v>
      </c>
      <c r="AP46" s="846">
        <f>+AR46*('[27]ANEXO 9b'!$E$65/'[27]ANEXO 9b'!$E$69)</f>
        <v>0</v>
      </c>
      <c r="AQ46" s="846">
        <f>+AR46*('[27]ANEXO 9b'!$E$66/'[27]ANEXO 9b'!$E$69)</f>
        <v>0</v>
      </c>
      <c r="AR46" s="847">
        <f>+'CUADRO 2 (Retrib titular c_IVA)'!S76</f>
        <v>0</v>
      </c>
      <c r="AS46" s="846">
        <f>+AU46*('[27]ANEXO 9b'!$E$65/'[27]ANEXO 9b'!$E$69)</f>
        <v>0</v>
      </c>
      <c r="AT46" s="846">
        <f>+AU46*('[27]ANEXO 9b'!$E$66/'[27]ANEXO 9b'!$E$69)</f>
        <v>0</v>
      </c>
      <c r="AU46" s="847">
        <f>+'CUADRO 2 (Retrib titular c_IVA)'!T76</f>
        <v>0</v>
      </c>
      <c r="AV46" s="846">
        <f>+AX46*('[27]ANEXO 9b'!$E$65/'[27]ANEXO 9b'!$E$69)</f>
        <v>0</v>
      </c>
      <c r="AW46" s="846">
        <f>+AX46*('[27]ANEXO 9b'!$E$66/'[27]ANEXO 9b'!$E$69)</f>
        <v>0</v>
      </c>
      <c r="AX46" s="847">
        <f>+'CUADRO 2 (Retrib titular c_IVA)'!V76</f>
        <v>0</v>
      </c>
      <c r="AY46" s="846">
        <f>+BA46*('[27]ANEXO 9b'!$E$65/'[27]ANEXO 9b'!$E$69)</f>
        <v>0</v>
      </c>
      <c r="AZ46" s="846">
        <f>+BA46*('[27]ANEXO 9b'!$E$66/'[27]ANEXO 9b'!$E$69)</f>
        <v>0</v>
      </c>
      <c r="BA46" s="847">
        <f>+'CUADRO 2 (Retrib titular c_IVA)'!X76</f>
        <v>0</v>
      </c>
      <c r="BB46" s="108"/>
      <c r="BC46" s="825">
        <f>+BA46-'CUADRO 2 (Retrib titular c_IVA)'!X76</f>
        <v>0</v>
      </c>
      <c r="BD46" s="843">
        <f t="shared" si="0"/>
        <v>0</v>
      </c>
      <c r="BE46" s="844">
        <f t="shared" si="1"/>
        <v>0</v>
      </c>
      <c r="BF46" s="844">
        <f t="shared" si="2"/>
        <v>0</v>
      </c>
      <c r="BG46" s="844">
        <f t="shared" si="3"/>
        <v>0</v>
      </c>
      <c r="BH46" s="108"/>
      <c r="BI46" s="108"/>
      <c r="BJ46" s="108"/>
      <c r="BK46" s="108"/>
      <c r="BL46" s="108"/>
    </row>
    <row r="47" spans="1:64" s="825" customFormat="1" ht="15" customHeight="1">
      <c r="A47" s="108"/>
      <c r="B47" s="1529"/>
      <c r="C47" s="1523"/>
      <c r="D47" s="915" t="s">
        <v>420</v>
      </c>
      <c r="E47" s="890">
        <v>0.5</v>
      </c>
      <c r="F47" s="846">
        <f>+H47*('[27]ANEXO 9b'!$E$65/'[27]ANEXO 9b'!$E$69)</f>
        <v>0</v>
      </c>
      <c r="G47" s="846">
        <f>+H47*('[27]ANEXO 9b'!$E$66/'[27]ANEXO 9b'!$E$69)</f>
        <v>0</v>
      </c>
      <c r="H47" s="847">
        <f>+'CUADRO 2 (Retrib titular c_IVA)'!G77</f>
        <v>0</v>
      </c>
      <c r="I47" s="846">
        <f>+K47*('[27]ANEXO 9b'!$E$65/'[27]ANEXO 9b'!$E$69)</f>
        <v>0</v>
      </c>
      <c r="J47" s="846">
        <f>+K47*('[27]ANEXO 9b'!$E$66/'[27]ANEXO 9b'!$E$69)</f>
        <v>0</v>
      </c>
      <c r="K47" s="840">
        <f>+'CUADRO 2 (Retrib titular c_IVA)'!H77</f>
        <v>0</v>
      </c>
      <c r="L47" s="846">
        <f>+N47*('[27]ANEXO 9b'!$E$65/'[27]ANEXO 9b'!$E$69)</f>
        <v>0</v>
      </c>
      <c r="M47" s="846">
        <f>+N47*('[27]ANEXO 9b'!$E$66/'[27]ANEXO 9b'!$E$69)</f>
        <v>0</v>
      </c>
      <c r="N47" s="840">
        <f>+'CUADRO 2 (Retrib titular c_IVA)'!I77</f>
        <v>0</v>
      </c>
      <c r="O47" s="846">
        <f>+Q47*('[27]ANEXO 9b'!$E$65/'[27]ANEXO 9b'!$E$69)</f>
        <v>0</v>
      </c>
      <c r="P47" s="846">
        <f>+Q47*('[27]ANEXO 9b'!$E$66/'[27]ANEXO 9b'!$E$69)</f>
        <v>0</v>
      </c>
      <c r="Q47" s="840">
        <f>+'CUADRO 2 (Retrib titular c_IVA)'!J77</f>
        <v>0</v>
      </c>
      <c r="R47" s="846">
        <f>+T47*('[27]ANEXO 9b'!$E$65/'[27]ANEXO 9b'!$E$69)</f>
        <v>0</v>
      </c>
      <c r="S47" s="846">
        <f>+T47*('[27]ANEXO 9b'!$E$66/'[27]ANEXO 9b'!$E$69)</f>
        <v>0</v>
      </c>
      <c r="T47" s="840">
        <f>+'CUADRO 2 (Retrib titular c_IVA)'!K77</f>
        <v>0</v>
      </c>
      <c r="U47" s="846">
        <f>+W47*('[27]ANEXO 9b'!$E$65/'[27]ANEXO 9b'!$E$69)</f>
        <v>0</v>
      </c>
      <c r="V47" s="846">
        <f>+W47*('[27]ANEXO 9b'!$E$66/'[27]ANEXO 9b'!$E$69)</f>
        <v>0</v>
      </c>
      <c r="W47" s="840">
        <f>+'CUADRO 2 (Retrib titular c_IVA)'!L77</f>
        <v>0</v>
      </c>
      <c r="X47" s="846">
        <f>+Z47*('[27]ANEXO 9b'!$E$65/'[27]ANEXO 9b'!$E$69)</f>
        <v>0</v>
      </c>
      <c r="Y47" s="846">
        <f>+Z47*('[27]ANEXO 9b'!$E$66/'[27]ANEXO 9b'!$E$69)</f>
        <v>0</v>
      </c>
      <c r="Z47" s="840">
        <f>+'CUADRO 2 (Retrib titular c_IVA)'!M77</f>
        <v>0</v>
      </c>
      <c r="AA47" s="846">
        <f>+AC47*('[27]ANEXO 9b'!$E$65/'[27]ANEXO 9b'!$E$69)</f>
        <v>0</v>
      </c>
      <c r="AB47" s="846">
        <f>+AC47*('[27]ANEXO 9b'!$E$66/'[27]ANEXO 9b'!$E$69)</f>
        <v>0</v>
      </c>
      <c r="AC47" s="840">
        <f>+'CUADRO 2 (Retrib titular c_IVA)'!N77</f>
        <v>0</v>
      </c>
      <c r="AD47" s="846">
        <f>+AF47*('[27]ANEXO 9b'!$E$65/'[27]ANEXO 9b'!$E$69)</f>
        <v>0</v>
      </c>
      <c r="AE47" s="846">
        <f>+AF47*('[27]ANEXO 9b'!$E$66/'[27]ANEXO 9b'!$E$69)</f>
        <v>0</v>
      </c>
      <c r="AF47" s="840">
        <f>+'CUADRO 2 (Retrib titular c_IVA)'!O77</f>
        <v>0</v>
      </c>
      <c r="AG47" s="846">
        <f>+AI47*('[27]ANEXO 9b'!$E$65/'[27]ANEXO 9b'!$E$69)</f>
        <v>0</v>
      </c>
      <c r="AH47" s="846">
        <f>+AI47*('[27]ANEXO 9b'!$E$66/'[27]ANEXO 9b'!$E$69)</f>
        <v>0</v>
      </c>
      <c r="AI47" s="840">
        <f>+'CUADRO 2 (Retrib titular c_IVA)'!P77</f>
        <v>0</v>
      </c>
      <c r="AJ47" s="846">
        <f>+AL47*('[27]ANEXO 9b'!$E$65/'[27]ANEXO 9b'!$E$69)</f>
        <v>0</v>
      </c>
      <c r="AK47" s="846">
        <f>+AL47*('[27]ANEXO 9b'!$E$66/'[27]ANEXO 9b'!$E$69)</f>
        <v>0</v>
      </c>
      <c r="AL47" s="847">
        <f>+'CUADRO 2 (Retrib titular c_IVA)'!Q77</f>
        <v>0</v>
      </c>
      <c r="AM47" s="846">
        <f>+AO47*('[27]ANEXO 9b'!$E$65/'[27]ANEXO 9b'!$E$69)</f>
        <v>0</v>
      </c>
      <c r="AN47" s="846">
        <f>+AO47*('[27]ANEXO 9b'!$E$66/'[27]ANEXO 9b'!$E$69)</f>
        <v>0</v>
      </c>
      <c r="AO47" s="847">
        <f>+'CUADRO 2 (Retrib titular c_IVA)'!R77</f>
        <v>0</v>
      </c>
      <c r="AP47" s="846">
        <f>+AR47*('[27]ANEXO 9b'!$E$65/'[27]ANEXO 9b'!$E$69)</f>
        <v>0</v>
      </c>
      <c r="AQ47" s="846">
        <f>+AR47*('[27]ANEXO 9b'!$E$66/'[27]ANEXO 9b'!$E$69)</f>
        <v>0</v>
      </c>
      <c r="AR47" s="847">
        <f>+'CUADRO 2 (Retrib titular c_IVA)'!S77</f>
        <v>0</v>
      </c>
      <c r="AS47" s="846">
        <f>+AU47*('[27]ANEXO 9b'!$E$65/'[27]ANEXO 9b'!$E$69)</f>
        <v>0</v>
      </c>
      <c r="AT47" s="846">
        <f>+AU47*('[27]ANEXO 9b'!$E$66/'[27]ANEXO 9b'!$E$69)</f>
        <v>0</v>
      </c>
      <c r="AU47" s="847">
        <f>+'CUADRO 2 (Retrib titular c_IVA)'!T77</f>
        <v>0</v>
      </c>
      <c r="AV47" s="846">
        <f>+AX47*('[27]ANEXO 9b'!$E$65/'[27]ANEXO 9b'!$E$69)</f>
        <v>0</v>
      </c>
      <c r="AW47" s="846">
        <f>+AX47*('[27]ANEXO 9b'!$E$66/'[27]ANEXO 9b'!$E$69)</f>
        <v>0</v>
      </c>
      <c r="AX47" s="847">
        <f>+'CUADRO 2 (Retrib titular c_IVA)'!V77</f>
        <v>0</v>
      </c>
      <c r="AY47" s="846">
        <f>+BA47*('[27]ANEXO 9b'!$E$65/'[27]ANEXO 9b'!$E$69)</f>
        <v>0</v>
      </c>
      <c r="AZ47" s="846">
        <f>+BA47*('[27]ANEXO 9b'!$E$66/'[27]ANEXO 9b'!$E$69)</f>
        <v>0</v>
      </c>
      <c r="BA47" s="847">
        <f>+'CUADRO 2 (Retrib titular c_IVA)'!X77</f>
        <v>0</v>
      </c>
      <c r="BB47" s="108"/>
      <c r="BC47" s="825">
        <f>+BA47-'CUADRO 2 (Retrib titular c_IVA)'!X77</f>
        <v>0</v>
      </c>
      <c r="BD47" s="843">
        <f t="shared" si="0"/>
        <v>0</v>
      </c>
      <c r="BE47" s="844">
        <f t="shared" si="1"/>
        <v>0</v>
      </c>
      <c r="BF47" s="844">
        <f t="shared" si="2"/>
        <v>0</v>
      </c>
      <c r="BG47" s="844">
        <f t="shared" si="3"/>
        <v>0</v>
      </c>
      <c r="BH47" s="108"/>
      <c r="BI47" s="108"/>
      <c r="BJ47" s="108"/>
      <c r="BK47" s="108"/>
      <c r="BL47" s="108"/>
    </row>
    <row r="48" spans="1:64" s="825" customFormat="1" ht="15" customHeight="1">
      <c r="A48" s="108"/>
      <c r="B48" s="1529"/>
      <c r="C48" s="1524"/>
      <c r="D48" s="837" t="s">
        <v>200</v>
      </c>
      <c r="E48" s="892">
        <v>0.15</v>
      </c>
      <c r="F48" s="846">
        <f>+H48*('[27]ANEXO 9b'!$E$65/'[27]ANEXO 9b'!$E$69)</f>
        <v>0</v>
      </c>
      <c r="G48" s="846">
        <f>+H48*('[27]ANEXO 9b'!$E$66/'[27]ANEXO 9b'!$E$69)</f>
        <v>0</v>
      </c>
      <c r="H48" s="847">
        <f>+'CUADRO 2 (Retrib titular c_IVA)'!G78</f>
        <v>0</v>
      </c>
      <c r="I48" s="846">
        <f>+K48*('[27]ANEXO 9b'!$E$65/'[27]ANEXO 9b'!$E$69)</f>
        <v>0</v>
      </c>
      <c r="J48" s="846">
        <f>+K48*('[27]ANEXO 9b'!$E$66/'[27]ANEXO 9b'!$E$69)</f>
        <v>0</v>
      </c>
      <c r="K48" s="840">
        <f>+'CUADRO 2 (Retrib titular c_IVA)'!H78</f>
        <v>0</v>
      </c>
      <c r="L48" s="846">
        <f>+N48*('[27]ANEXO 9b'!$E$65/'[27]ANEXO 9b'!$E$69)</f>
        <v>0</v>
      </c>
      <c r="M48" s="846">
        <f>+N48*('[27]ANEXO 9b'!$E$66/'[27]ANEXO 9b'!$E$69)</f>
        <v>0</v>
      </c>
      <c r="N48" s="840">
        <f>+'CUADRO 2 (Retrib titular c_IVA)'!I78</f>
        <v>0</v>
      </c>
      <c r="O48" s="846">
        <f>+Q48*('[27]ANEXO 9b'!$E$65/'[27]ANEXO 9b'!$E$69)</f>
        <v>0</v>
      </c>
      <c r="P48" s="846">
        <f>+Q48*('[27]ANEXO 9b'!$E$66/'[27]ANEXO 9b'!$E$69)</f>
        <v>0</v>
      </c>
      <c r="Q48" s="840">
        <f>+'CUADRO 2 (Retrib titular c_IVA)'!J78</f>
        <v>0</v>
      </c>
      <c r="R48" s="846">
        <f>+T48*('[27]ANEXO 9b'!$E$65/'[27]ANEXO 9b'!$E$69)</f>
        <v>0</v>
      </c>
      <c r="S48" s="846">
        <f>+T48*('[27]ANEXO 9b'!$E$66/'[27]ANEXO 9b'!$E$69)</f>
        <v>0</v>
      </c>
      <c r="T48" s="840">
        <f>+'CUADRO 2 (Retrib titular c_IVA)'!K78</f>
        <v>0</v>
      </c>
      <c r="U48" s="846">
        <f>+W48*('[27]ANEXO 9b'!$E$65/'[27]ANEXO 9b'!$E$69)</f>
        <v>0</v>
      </c>
      <c r="V48" s="846">
        <f>+W48*('[27]ANEXO 9b'!$E$66/'[27]ANEXO 9b'!$E$69)</f>
        <v>0</v>
      </c>
      <c r="W48" s="840">
        <f>+'CUADRO 2 (Retrib titular c_IVA)'!L78</f>
        <v>0</v>
      </c>
      <c r="X48" s="846">
        <f>+Z48*('[27]ANEXO 9b'!$E$65/'[27]ANEXO 9b'!$E$69)</f>
        <v>0</v>
      </c>
      <c r="Y48" s="846">
        <f>+Z48*('[27]ANEXO 9b'!$E$66/'[27]ANEXO 9b'!$E$69)</f>
        <v>0</v>
      </c>
      <c r="Z48" s="840">
        <f>+'CUADRO 2 (Retrib titular c_IVA)'!M78</f>
        <v>0</v>
      </c>
      <c r="AA48" s="846">
        <f>+AC48*('[27]ANEXO 9b'!$E$65/'[27]ANEXO 9b'!$E$69)</f>
        <v>0</v>
      </c>
      <c r="AB48" s="846">
        <f>+AC48*('[27]ANEXO 9b'!$E$66/'[27]ANEXO 9b'!$E$69)</f>
        <v>0</v>
      </c>
      <c r="AC48" s="840">
        <f>+'CUADRO 2 (Retrib titular c_IVA)'!N78</f>
        <v>0</v>
      </c>
      <c r="AD48" s="846">
        <f>+AF48*('[27]ANEXO 9b'!$E$65/'[27]ANEXO 9b'!$E$69)</f>
        <v>0</v>
      </c>
      <c r="AE48" s="846">
        <f>+AF48*('[27]ANEXO 9b'!$E$66/'[27]ANEXO 9b'!$E$69)</f>
        <v>0</v>
      </c>
      <c r="AF48" s="840">
        <f>+'CUADRO 2 (Retrib titular c_IVA)'!O78</f>
        <v>0</v>
      </c>
      <c r="AG48" s="846">
        <f>+AI48*('[27]ANEXO 9b'!$E$65/'[27]ANEXO 9b'!$E$69)</f>
        <v>0</v>
      </c>
      <c r="AH48" s="846">
        <f>+AI48*('[27]ANEXO 9b'!$E$66/'[27]ANEXO 9b'!$E$69)</f>
        <v>0</v>
      </c>
      <c r="AI48" s="840">
        <f>+'CUADRO 2 (Retrib titular c_IVA)'!P78</f>
        <v>0</v>
      </c>
      <c r="AJ48" s="846">
        <f>+AL48*('[27]ANEXO 9b'!$E$65/'[27]ANEXO 9b'!$E$69)</f>
        <v>0</v>
      </c>
      <c r="AK48" s="846">
        <f>+AL48*('[27]ANEXO 9b'!$E$66/'[27]ANEXO 9b'!$E$69)</f>
        <v>0</v>
      </c>
      <c r="AL48" s="847">
        <f>+'CUADRO 2 (Retrib titular c_IVA)'!Q78</f>
        <v>0</v>
      </c>
      <c r="AM48" s="846">
        <f>+AO48*('[27]ANEXO 9b'!$E$65/'[27]ANEXO 9b'!$E$69)</f>
        <v>0</v>
      </c>
      <c r="AN48" s="846">
        <f>+AO48*('[27]ANEXO 9b'!$E$66/'[27]ANEXO 9b'!$E$69)</f>
        <v>0</v>
      </c>
      <c r="AO48" s="847">
        <f>+'CUADRO 2 (Retrib titular c_IVA)'!R78</f>
        <v>0</v>
      </c>
      <c r="AP48" s="846">
        <f>+AR48*('[27]ANEXO 9b'!$E$65/'[27]ANEXO 9b'!$E$69)</f>
        <v>0</v>
      </c>
      <c r="AQ48" s="846">
        <f>+AR48*('[27]ANEXO 9b'!$E$66/'[27]ANEXO 9b'!$E$69)</f>
        <v>0</v>
      </c>
      <c r="AR48" s="847">
        <f>+'CUADRO 2 (Retrib titular c_IVA)'!S78</f>
        <v>0</v>
      </c>
      <c r="AS48" s="846">
        <f>+AU48*('[27]ANEXO 9b'!$E$65/'[27]ANEXO 9b'!$E$69)</f>
        <v>0</v>
      </c>
      <c r="AT48" s="846">
        <f>+AU48*('[27]ANEXO 9b'!$E$66/'[27]ANEXO 9b'!$E$69)</f>
        <v>0</v>
      </c>
      <c r="AU48" s="847">
        <f>+'CUADRO 2 (Retrib titular c_IVA)'!T78</f>
        <v>0</v>
      </c>
      <c r="AV48" s="846">
        <f>+AX48*('[27]ANEXO 9b'!$E$65/'[27]ANEXO 9b'!$E$69)</f>
        <v>0</v>
      </c>
      <c r="AW48" s="846">
        <f>+AX48*('[27]ANEXO 9b'!$E$66/'[27]ANEXO 9b'!$E$69)</f>
        <v>0</v>
      </c>
      <c r="AX48" s="847">
        <f>+'CUADRO 2 (Retrib titular c_IVA)'!V78</f>
        <v>0</v>
      </c>
      <c r="AY48" s="846">
        <f>+BA48*('[27]ANEXO 9b'!$E$65/'[27]ANEXO 9b'!$E$69)</f>
        <v>0</v>
      </c>
      <c r="AZ48" s="846">
        <f>+BA48*('[27]ANEXO 9b'!$E$66/'[27]ANEXO 9b'!$E$69)</f>
        <v>0</v>
      </c>
      <c r="BA48" s="847">
        <f>+'CUADRO 2 (Retrib titular c_IVA)'!X78</f>
        <v>0</v>
      </c>
      <c r="BB48" s="108"/>
      <c r="BC48" s="825">
        <f>+BA48-'CUADRO 2 (Retrib titular c_IVA)'!X78</f>
        <v>0</v>
      </c>
      <c r="BD48" s="843">
        <f t="shared" si="0"/>
        <v>0</v>
      </c>
      <c r="BE48" s="844">
        <f t="shared" si="1"/>
        <v>0</v>
      </c>
      <c r="BF48" s="844">
        <f t="shared" si="2"/>
        <v>0</v>
      </c>
      <c r="BG48" s="844">
        <f t="shared" si="3"/>
        <v>0</v>
      </c>
      <c r="BH48" s="108"/>
      <c r="BI48" s="108"/>
      <c r="BJ48" s="108"/>
      <c r="BK48" s="108"/>
      <c r="BL48" s="108"/>
    </row>
    <row r="49" spans="1:64" s="825" customFormat="1" ht="15" customHeight="1">
      <c r="A49" s="108"/>
      <c r="B49" s="1529"/>
      <c r="C49" s="1532" t="s">
        <v>236</v>
      </c>
      <c r="D49" s="914" t="s">
        <v>182</v>
      </c>
      <c r="E49" s="916">
        <v>0.3</v>
      </c>
      <c r="F49" s="846">
        <f>+H49*('[27]ANEXO 9c'!$E$65/'[27]ANEXO 9c'!$E$69)</f>
        <v>0</v>
      </c>
      <c r="G49" s="846">
        <f>+H49*('[27]ANEXO 9c'!$E$66/'[27]ANEXO 9c'!$E$69)</f>
        <v>0</v>
      </c>
      <c r="H49" s="847">
        <f>+'CUADRO 2 (Retrib titular c_IVA)'!G79</f>
        <v>0</v>
      </c>
      <c r="I49" s="846">
        <f>+K49*('[27]ANEXO 9c'!$E$65/'[27]ANEXO 9c'!$E$69)</f>
        <v>0</v>
      </c>
      <c r="J49" s="846">
        <f>+K49*('[27]ANEXO 9c'!$E$66/'[27]ANEXO 9c'!$E$69)</f>
        <v>0</v>
      </c>
      <c r="K49" s="840">
        <f>+'CUADRO 2 (Retrib titular c_IVA)'!H79</f>
        <v>0</v>
      </c>
      <c r="L49" s="846">
        <f>+N49*('[27]ANEXO 9c'!$E$65/'[27]ANEXO 9c'!$E$69)</f>
        <v>0</v>
      </c>
      <c r="M49" s="846">
        <f>+N49*('[27]ANEXO 9c'!$E$66/'[27]ANEXO 9c'!$E$69)</f>
        <v>0</v>
      </c>
      <c r="N49" s="840">
        <f>+'CUADRO 2 (Retrib titular c_IVA)'!I79</f>
        <v>0</v>
      </c>
      <c r="O49" s="846">
        <f>+Q49*('[27]ANEXO 9c'!$E$65/'[27]ANEXO 9c'!$E$69)</f>
        <v>0</v>
      </c>
      <c r="P49" s="846">
        <f>+Q49*('[27]ANEXO 9c'!$E$66/'[27]ANEXO 9c'!$E$69)</f>
        <v>0</v>
      </c>
      <c r="Q49" s="840">
        <f>+'CUADRO 2 (Retrib titular c_IVA)'!J79</f>
        <v>0</v>
      </c>
      <c r="R49" s="846">
        <f>+T49*('[27]ANEXO 9c'!$E$65/'[27]ANEXO 9c'!$E$69)</f>
        <v>0</v>
      </c>
      <c r="S49" s="846">
        <f>+T49*('[27]ANEXO 9c'!$E$66/'[27]ANEXO 9c'!$E$69)</f>
        <v>0</v>
      </c>
      <c r="T49" s="840">
        <f>+'CUADRO 2 (Retrib titular c_IVA)'!K79</f>
        <v>0</v>
      </c>
      <c r="U49" s="846">
        <f>+W49*('[27]ANEXO 9c'!$E$65/'[27]ANEXO 9c'!$E$69)</f>
        <v>0</v>
      </c>
      <c r="V49" s="846">
        <f>+W49*('[27]ANEXO 9c'!$E$66/'[27]ANEXO 9c'!$E$69)</f>
        <v>0</v>
      </c>
      <c r="W49" s="840">
        <f>+'CUADRO 2 (Retrib titular c_IVA)'!L79</f>
        <v>0</v>
      </c>
      <c r="X49" s="846">
        <f>+Z49*('[27]ANEXO 9c'!$E$65/'[27]ANEXO 9c'!$E$69)</f>
        <v>0</v>
      </c>
      <c r="Y49" s="846">
        <f>+Z49*('[27]ANEXO 9c'!$E$66/'[27]ANEXO 9c'!$E$69)</f>
        <v>0</v>
      </c>
      <c r="Z49" s="840">
        <f>+'CUADRO 2 (Retrib titular c_IVA)'!M79</f>
        <v>0</v>
      </c>
      <c r="AA49" s="846">
        <f>+AC49*('[27]ANEXO 9c'!$E$65/'[27]ANEXO 9c'!$E$69)</f>
        <v>0</v>
      </c>
      <c r="AB49" s="846">
        <f>+AC49*('[27]ANEXO 9c'!$E$66/'[27]ANEXO 9c'!$E$69)</f>
        <v>0</v>
      </c>
      <c r="AC49" s="840">
        <f>+'CUADRO 2 (Retrib titular c_IVA)'!N79</f>
        <v>0</v>
      </c>
      <c r="AD49" s="846">
        <f>+AF49*('[27]ANEXO 9c'!$E$65/'[27]ANEXO 9c'!$E$69)</f>
        <v>0</v>
      </c>
      <c r="AE49" s="846">
        <f>+AF49*('[27]ANEXO 9c'!$E$66/'[27]ANEXO 9c'!$E$69)</f>
        <v>0</v>
      </c>
      <c r="AF49" s="840">
        <f>+'CUADRO 2 (Retrib titular c_IVA)'!O79</f>
        <v>0</v>
      </c>
      <c r="AG49" s="846">
        <f>+AI49*('[27]ANEXO 9c'!$E$65/'[27]ANEXO 9c'!$E$69)</f>
        <v>0</v>
      </c>
      <c r="AH49" s="846">
        <f>+AI49*('[27]ANEXO 9c'!$E$66/'[27]ANEXO 9c'!$E$69)</f>
        <v>0</v>
      </c>
      <c r="AI49" s="840">
        <f>+'CUADRO 2 (Retrib titular c_IVA)'!P79</f>
        <v>0</v>
      </c>
      <c r="AJ49" s="846">
        <f>+AL49*('[27]ANEXO 9c'!$E$65/'[27]ANEXO 9c'!$E$69)</f>
        <v>0</v>
      </c>
      <c r="AK49" s="846">
        <f>+AL49*('[27]ANEXO 9c'!$E$66/'[27]ANEXO 9c'!$E$69)</f>
        <v>0</v>
      </c>
      <c r="AL49" s="847">
        <f>+'CUADRO 2 (Retrib titular c_IVA)'!Q79</f>
        <v>0</v>
      </c>
      <c r="AM49" s="846">
        <f>+AO49*('[27]ANEXO 9c'!$E$65/'[27]ANEXO 9c'!$E$69)</f>
        <v>0</v>
      </c>
      <c r="AN49" s="846">
        <f>+AO49*('[27]ANEXO 9c'!$E$66/'[27]ANEXO 9c'!$E$69)</f>
        <v>0</v>
      </c>
      <c r="AO49" s="847">
        <f>+'CUADRO 2 (Retrib titular c_IVA)'!R79</f>
        <v>0</v>
      </c>
      <c r="AP49" s="846">
        <f>+AR49*('[27]ANEXO 9c'!$E$65/'[27]ANEXO 9c'!$E$69)</f>
        <v>0</v>
      </c>
      <c r="AQ49" s="846">
        <f>+AR49*('[27]ANEXO 9c'!$E$66/'[27]ANEXO 9c'!$E$69)</f>
        <v>0</v>
      </c>
      <c r="AR49" s="847">
        <f>+'CUADRO 2 (Retrib titular c_IVA)'!S79</f>
        <v>0</v>
      </c>
      <c r="AS49" s="846">
        <f>+AU49*('[27]ANEXO 9c'!$E$65/'[27]ANEXO 9c'!$E$69)</f>
        <v>0</v>
      </c>
      <c r="AT49" s="846">
        <f>+AU49*('[27]ANEXO 9c'!$E$66/'[27]ANEXO 9c'!$E$69)</f>
        <v>0</v>
      </c>
      <c r="AU49" s="847">
        <f>+'CUADRO 2 (Retrib titular c_IVA)'!T79</f>
        <v>0</v>
      </c>
      <c r="AV49" s="846">
        <f>+AX49*('[27]ANEXO 9c'!$E$65/'[27]ANEXO 9c'!$E$69)</f>
        <v>0</v>
      </c>
      <c r="AW49" s="846">
        <f>+AX49*('[27]ANEXO 9c'!$E$66/'[27]ANEXO 9c'!$E$69)</f>
        <v>0</v>
      </c>
      <c r="AX49" s="847">
        <f>+'CUADRO 2 (Retrib titular c_IVA)'!V79</f>
        <v>0</v>
      </c>
      <c r="AY49" s="846">
        <f>+BA49*('[27]ANEXO 9c'!$E$65/'[27]ANEXO 9c'!$E$69)</f>
        <v>0</v>
      </c>
      <c r="AZ49" s="846">
        <f>+BA49*('[27]ANEXO 9c'!$E$66/'[27]ANEXO 9c'!$E$69)</f>
        <v>0</v>
      </c>
      <c r="BA49" s="847">
        <f>+'CUADRO 2 (Retrib titular c_IVA)'!X79</f>
        <v>0</v>
      </c>
      <c r="BB49" s="108"/>
      <c r="BC49" s="825">
        <f>+BA49-'CUADRO 2 (Retrib titular c_IVA)'!X79</f>
        <v>0</v>
      </c>
      <c r="BD49" s="843">
        <f t="shared" si="0"/>
        <v>0</v>
      </c>
      <c r="BE49" s="844">
        <f t="shared" si="1"/>
        <v>0</v>
      </c>
      <c r="BF49" s="844">
        <f t="shared" si="2"/>
        <v>0</v>
      </c>
      <c r="BG49" s="844">
        <f t="shared" si="3"/>
        <v>0</v>
      </c>
      <c r="BH49" s="108"/>
      <c r="BI49" s="108"/>
      <c r="BJ49" s="108"/>
      <c r="BK49" s="108"/>
      <c r="BL49" s="108"/>
    </row>
    <row r="50" spans="1:64" s="825" customFormat="1" ht="15" customHeight="1">
      <c r="A50" s="108"/>
      <c r="B50" s="1529"/>
      <c r="C50" s="1533"/>
      <c r="D50" s="845" t="s">
        <v>200</v>
      </c>
      <c r="E50" s="916">
        <v>0.41</v>
      </c>
      <c r="F50" s="846">
        <f>+H50*('[27]ANEXO 9c'!$E$65/'[27]ANEXO 9c'!$E$69)</f>
        <v>0</v>
      </c>
      <c r="G50" s="846">
        <f>+H50*('[27]ANEXO 9c'!$E$66/'[27]ANEXO 9c'!$E$69)</f>
        <v>0</v>
      </c>
      <c r="H50" s="847">
        <f>+'CUADRO 2 (Retrib titular c_IVA)'!G80</f>
        <v>0</v>
      </c>
      <c r="I50" s="846">
        <f>+K50*('[27]ANEXO 9c'!$E$65/'[27]ANEXO 9c'!$E$69)</f>
        <v>0</v>
      </c>
      <c r="J50" s="846">
        <f>+K50*('[27]ANEXO 9c'!$E$66/'[27]ANEXO 9c'!$E$69)</f>
        <v>0</v>
      </c>
      <c r="K50" s="840">
        <f>+'CUADRO 2 (Retrib titular c_IVA)'!H80</f>
        <v>0</v>
      </c>
      <c r="L50" s="846">
        <f>+N50*('[27]ANEXO 9c'!$E$65/'[27]ANEXO 9c'!$E$69)</f>
        <v>0</v>
      </c>
      <c r="M50" s="846">
        <f>+N50*('[27]ANEXO 9c'!$E$66/'[27]ANEXO 9c'!$E$69)</f>
        <v>0</v>
      </c>
      <c r="N50" s="840">
        <f>+'CUADRO 2 (Retrib titular c_IVA)'!I80</f>
        <v>0</v>
      </c>
      <c r="O50" s="846">
        <f>+Q50*('[27]ANEXO 9c'!$E$65/'[27]ANEXO 9c'!$E$69)</f>
        <v>0</v>
      </c>
      <c r="P50" s="846">
        <f>+Q50*('[27]ANEXO 9c'!$E$66/'[27]ANEXO 9c'!$E$69)</f>
        <v>0</v>
      </c>
      <c r="Q50" s="840">
        <f>+'CUADRO 2 (Retrib titular c_IVA)'!J80</f>
        <v>0</v>
      </c>
      <c r="R50" s="846">
        <f>+T50*('[27]ANEXO 9c'!$E$65/'[27]ANEXO 9c'!$E$69)</f>
        <v>0</v>
      </c>
      <c r="S50" s="846">
        <f>+T50*('[27]ANEXO 9c'!$E$66/'[27]ANEXO 9c'!$E$69)</f>
        <v>0</v>
      </c>
      <c r="T50" s="840">
        <f>+'CUADRO 2 (Retrib titular c_IVA)'!K80</f>
        <v>0</v>
      </c>
      <c r="U50" s="846">
        <f>+W50*('[27]ANEXO 9c'!$E$65/'[27]ANEXO 9c'!$E$69)</f>
        <v>0</v>
      </c>
      <c r="V50" s="846">
        <f>+W50*('[27]ANEXO 9c'!$E$66/'[27]ANEXO 9c'!$E$69)</f>
        <v>0</v>
      </c>
      <c r="W50" s="840">
        <f>+'CUADRO 2 (Retrib titular c_IVA)'!L80</f>
        <v>0</v>
      </c>
      <c r="X50" s="846">
        <f>+Z50*('[27]ANEXO 9c'!$E$65/'[27]ANEXO 9c'!$E$69)</f>
        <v>0</v>
      </c>
      <c r="Y50" s="846">
        <f>+Z50*('[27]ANEXO 9c'!$E$66/'[27]ANEXO 9c'!$E$69)</f>
        <v>0</v>
      </c>
      <c r="Z50" s="840">
        <f>+'CUADRO 2 (Retrib titular c_IVA)'!M80</f>
        <v>0</v>
      </c>
      <c r="AA50" s="846">
        <f>+AC50*('[27]ANEXO 9c'!$E$65/'[27]ANEXO 9c'!$E$69)</f>
        <v>0</v>
      </c>
      <c r="AB50" s="846">
        <f>+AC50*('[27]ANEXO 9c'!$E$66/'[27]ANEXO 9c'!$E$69)</f>
        <v>0</v>
      </c>
      <c r="AC50" s="840">
        <f>+'CUADRO 2 (Retrib titular c_IVA)'!N80</f>
        <v>0</v>
      </c>
      <c r="AD50" s="846">
        <f>+AF50*('[27]ANEXO 9c'!$E$65/'[27]ANEXO 9c'!$E$69)</f>
        <v>0</v>
      </c>
      <c r="AE50" s="846">
        <f>+AF50*('[27]ANEXO 9c'!$E$66/'[27]ANEXO 9c'!$E$69)</f>
        <v>0</v>
      </c>
      <c r="AF50" s="840">
        <f>+'CUADRO 2 (Retrib titular c_IVA)'!O80</f>
        <v>0</v>
      </c>
      <c r="AG50" s="846">
        <f>+AI50*('[27]ANEXO 9c'!$E$65/'[27]ANEXO 9c'!$E$69)</f>
        <v>0</v>
      </c>
      <c r="AH50" s="846">
        <f>+AI50*('[27]ANEXO 9c'!$E$66/'[27]ANEXO 9c'!$E$69)</f>
        <v>0</v>
      </c>
      <c r="AI50" s="840">
        <f>+'CUADRO 2 (Retrib titular c_IVA)'!P80</f>
        <v>0</v>
      </c>
      <c r="AJ50" s="846">
        <f>+AL50*('[27]ANEXO 9c'!$E$65/'[27]ANEXO 9c'!$E$69)</f>
        <v>0</v>
      </c>
      <c r="AK50" s="846">
        <f>+AL50*('[27]ANEXO 9c'!$E$66/'[27]ANEXO 9c'!$E$69)</f>
        <v>0</v>
      </c>
      <c r="AL50" s="847">
        <f>+'CUADRO 2 (Retrib titular c_IVA)'!Q80</f>
        <v>0</v>
      </c>
      <c r="AM50" s="846">
        <f>+AO50*('[27]ANEXO 9c'!$E$65/'[27]ANEXO 9c'!$E$69)</f>
        <v>0</v>
      </c>
      <c r="AN50" s="846">
        <f>+AO50*('[27]ANEXO 9c'!$E$66/'[27]ANEXO 9c'!$E$69)</f>
        <v>0</v>
      </c>
      <c r="AO50" s="847">
        <f>+'CUADRO 2 (Retrib titular c_IVA)'!R80</f>
        <v>0</v>
      </c>
      <c r="AP50" s="846">
        <f>+AR50*('[27]ANEXO 9c'!$E$65/'[27]ANEXO 9c'!$E$69)</f>
        <v>0</v>
      </c>
      <c r="AQ50" s="846">
        <f>+AR50*('[27]ANEXO 9c'!$E$66/'[27]ANEXO 9c'!$E$69)</f>
        <v>0</v>
      </c>
      <c r="AR50" s="847">
        <f>+'CUADRO 2 (Retrib titular c_IVA)'!S80</f>
        <v>0</v>
      </c>
      <c r="AS50" s="846">
        <f>+AU50*('[27]ANEXO 9c'!$E$65/'[27]ANEXO 9c'!$E$69)</f>
        <v>0</v>
      </c>
      <c r="AT50" s="846">
        <f>+AU50*('[27]ANEXO 9c'!$E$66/'[27]ANEXO 9c'!$E$69)</f>
        <v>0</v>
      </c>
      <c r="AU50" s="847">
        <f>+'CUADRO 2 (Retrib titular c_IVA)'!T80</f>
        <v>0</v>
      </c>
      <c r="AV50" s="846">
        <f>+AX50*('[27]ANEXO 9c'!$E$65/'[27]ANEXO 9c'!$E$69)</f>
        <v>0</v>
      </c>
      <c r="AW50" s="846">
        <f>+AX50*('[27]ANEXO 9c'!$E$66/'[27]ANEXO 9c'!$E$69)</f>
        <v>0</v>
      </c>
      <c r="AX50" s="847">
        <f>+'CUADRO 2 (Retrib titular c_IVA)'!V80</f>
        <v>0</v>
      </c>
      <c r="AY50" s="846">
        <f>+BA50*('[27]ANEXO 9c'!$E$65/'[27]ANEXO 9c'!$E$69)</f>
        <v>0</v>
      </c>
      <c r="AZ50" s="846">
        <f>+BA50*('[27]ANEXO 9c'!$E$66/'[27]ANEXO 9c'!$E$69)</f>
        <v>0</v>
      </c>
      <c r="BA50" s="847">
        <f>+'CUADRO 2 (Retrib titular c_IVA)'!X80</f>
        <v>0</v>
      </c>
      <c r="BB50" s="108"/>
      <c r="BC50" s="825">
        <f>+BA50-'CUADRO 2 (Retrib titular c_IVA)'!X80</f>
        <v>0</v>
      </c>
      <c r="BD50" s="843">
        <f t="shared" si="0"/>
        <v>0</v>
      </c>
      <c r="BE50" s="844">
        <f t="shared" si="1"/>
        <v>0</v>
      </c>
      <c r="BF50" s="844">
        <f t="shared" si="2"/>
        <v>0</v>
      </c>
      <c r="BG50" s="844">
        <f t="shared" si="3"/>
        <v>0</v>
      </c>
      <c r="BH50" s="108"/>
      <c r="BI50" s="108"/>
      <c r="BJ50" s="108"/>
      <c r="BK50" s="108"/>
      <c r="BL50" s="108"/>
    </row>
    <row r="51" spans="1:64" s="825" customFormat="1" ht="15" customHeight="1">
      <c r="A51" s="108"/>
      <c r="B51" s="1529"/>
      <c r="C51" s="1533"/>
      <c r="D51" s="271" t="s">
        <v>190</v>
      </c>
      <c r="E51" s="916">
        <v>0.25</v>
      </c>
      <c r="F51" s="846">
        <f>+H51*('[27]ANEXO 9c'!$E$65/'[27]ANEXO 9c'!$E$69)</f>
        <v>0</v>
      </c>
      <c r="G51" s="846">
        <f>+H51*('[27]ANEXO 9c'!$E$66/'[27]ANEXO 9c'!$E$69)</f>
        <v>0</v>
      </c>
      <c r="H51" s="847">
        <f>+'CUADRO 2 (Retrib titular c_IVA)'!G81</f>
        <v>0</v>
      </c>
      <c r="I51" s="846">
        <f>+K51*('[27]ANEXO 9c'!$E$65/'[27]ANEXO 9c'!$E$69)</f>
        <v>0</v>
      </c>
      <c r="J51" s="846">
        <f>+K51*('[27]ANEXO 9c'!$E$66/'[27]ANEXO 9c'!$E$69)</f>
        <v>0</v>
      </c>
      <c r="K51" s="840">
        <f>+'CUADRO 2 (Retrib titular c_IVA)'!H81</f>
        <v>0</v>
      </c>
      <c r="L51" s="846">
        <f>+N51*('[27]ANEXO 9c'!$E$65/'[27]ANEXO 9c'!$E$69)</f>
        <v>0</v>
      </c>
      <c r="M51" s="846">
        <f>+N51*('[27]ANEXO 9c'!$E$66/'[27]ANEXO 9c'!$E$69)</f>
        <v>0</v>
      </c>
      <c r="N51" s="840">
        <f>+'CUADRO 2 (Retrib titular c_IVA)'!I81</f>
        <v>0</v>
      </c>
      <c r="O51" s="846">
        <f>+Q51*('[27]ANEXO 9c'!$E$65/'[27]ANEXO 9c'!$E$69)</f>
        <v>0</v>
      </c>
      <c r="P51" s="846">
        <f>+Q51*('[27]ANEXO 9c'!$E$66/'[27]ANEXO 9c'!$E$69)</f>
        <v>0</v>
      </c>
      <c r="Q51" s="840">
        <f>+'CUADRO 2 (Retrib titular c_IVA)'!J81</f>
        <v>0</v>
      </c>
      <c r="R51" s="846">
        <f>+T51*('[27]ANEXO 9c'!$E$65/'[27]ANEXO 9c'!$E$69)</f>
        <v>0</v>
      </c>
      <c r="S51" s="846">
        <f>+T51*('[27]ANEXO 9c'!$E$66/'[27]ANEXO 9c'!$E$69)</f>
        <v>0</v>
      </c>
      <c r="T51" s="840">
        <f>+'CUADRO 2 (Retrib titular c_IVA)'!K81</f>
        <v>0</v>
      </c>
      <c r="U51" s="846">
        <f>+W51*('[27]ANEXO 9c'!$E$65/'[27]ANEXO 9c'!$E$69)</f>
        <v>0</v>
      </c>
      <c r="V51" s="846">
        <f>+W51*('[27]ANEXO 9c'!$E$66/'[27]ANEXO 9c'!$E$69)</f>
        <v>0</v>
      </c>
      <c r="W51" s="840">
        <f>+'CUADRO 2 (Retrib titular c_IVA)'!L81</f>
        <v>0</v>
      </c>
      <c r="X51" s="846">
        <f>+Z51*('[27]ANEXO 9c'!$E$65/'[27]ANEXO 9c'!$E$69)</f>
        <v>0</v>
      </c>
      <c r="Y51" s="846">
        <f>+Z51*('[27]ANEXO 9c'!$E$66/'[27]ANEXO 9c'!$E$69)</f>
        <v>0</v>
      </c>
      <c r="Z51" s="840">
        <f>+'CUADRO 2 (Retrib titular c_IVA)'!M81</f>
        <v>0</v>
      </c>
      <c r="AA51" s="846">
        <f>+AC51*('[27]ANEXO 9c'!$E$65/'[27]ANEXO 9c'!$E$69)</f>
        <v>0</v>
      </c>
      <c r="AB51" s="846">
        <f>+AC51*('[27]ANEXO 9c'!$E$66/'[27]ANEXO 9c'!$E$69)</f>
        <v>0</v>
      </c>
      <c r="AC51" s="840">
        <f>+'CUADRO 2 (Retrib titular c_IVA)'!N81</f>
        <v>0</v>
      </c>
      <c r="AD51" s="846">
        <f>+AF51*('[27]ANEXO 9c'!$E$65/'[27]ANEXO 9c'!$E$69)</f>
        <v>0</v>
      </c>
      <c r="AE51" s="846">
        <f>+AF51*('[27]ANEXO 9c'!$E$66/'[27]ANEXO 9c'!$E$69)</f>
        <v>0</v>
      </c>
      <c r="AF51" s="840">
        <f>+'CUADRO 2 (Retrib titular c_IVA)'!O81</f>
        <v>0</v>
      </c>
      <c r="AG51" s="846">
        <f>+AI51*('[27]ANEXO 9c'!$E$65/'[27]ANEXO 9c'!$E$69)</f>
        <v>0</v>
      </c>
      <c r="AH51" s="846">
        <f>+AI51*('[27]ANEXO 9c'!$E$66/'[27]ANEXO 9c'!$E$69)</f>
        <v>0</v>
      </c>
      <c r="AI51" s="840">
        <f>+'CUADRO 2 (Retrib titular c_IVA)'!P81</f>
        <v>0</v>
      </c>
      <c r="AJ51" s="846">
        <f>+AL51*('[27]ANEXO 9c'!$E$65/'[27]ANEXO 9c'!$E$69)</f>
        <v>0</v>
      </c>
      <c r="AK51" s="846">
        <f>+AL51*('[27]ANEXO 9c'!$E$66/'[27]ANEXO 9c'!$E$69)</f>
        <v>0</v>
      </c>
      <c r="AL51" s="847">
        <f>+'CUADRO 2 (Retrib titular c_IVA)'!Q81</f>
        <v>0</v>
      </c>
      <c r="AM51" s="846">
        <f>+AO51*('[27]ANEXO 9c'!$E$65/'[27]ANEXO 9c'!$E$69)</f>
        <v>0</v>
      </c>
      <c r="AN51" s="846">
        <f>+AO51*('[27]ANEXO 9c'!$E$66/'[27]ANEXO 9c'!$E$69)</f>
        <v>0</v>
      </c>
      <c r="AO51" s="847">
        <f>+'CUADRO 2 (Retrib titular c_IVA)'!R81</f>
        <v>0</v>
      </c>
      <c r="AP51" s="846">
        <f>+AR51*('[27]ANEXO 9c'!$E$65/'[27]ANEXO 9c'!$E$69)</f>
        <v>0</v>
      </c>
      <c r="AQ51" s="846">
        <f>+AR51*('[27]ANEXO 9c'!$E$66/'[27]ANEXO 9c'!$E$69)</f>
        <v>0</v>
      </c>
      <c r="AR51" s="847">
        <f>+'CUADRO 2 (Retrib titular c_IVA)'!S81</f>
        <v>0</v>
      </c>
      <c r="AS51" s="846">
        <f>+AU51*('[27]ANEXO 9c'!$E$65/'[27]ANEXO 9c'!$E$69)</f>
        <v>0</v>
      </c>
      <c r="AT51" s="846">
        <f>+AU51*('[27]ANEXO 9c'!$E$66/'[27]ANEXO 9c'!$E$69)</f>
        <v>0</v>
      </c>
      <c r="AU51" s="847">
        <f>+'CUADRO 2 (Retrib titular c_IVA)'!T81</f>
        <v>0</v>
      </c>
      <c r="AV51" s="846">
        <f>+AX51*('[27]ANEXO 9c'!$E$65/'[27]ANEXO 9c'!$E$69)</f>
        <v>0</v>
      </c>
      <c r="AW51" s="846">
        <f>+AX51*('[27]ANEXO 9c'!$E$66/'[27]ANEXO 9c'!$E$69)</f>
        <v>0</v>
      </c>
      <c r="AX51" s="847">
        <f>+'CUADRO 2 (Retrib titular c_IVA)'!V81</f>
        <v>0</v>
      </c>
      <c r="AY51" s="846">
        <f>+BA51*('[27]ANEXO 9c'!$E$65/'[27]ANEXO 9c'!$E$69)</f>
        <v>0</v>
      </c>
      <c r="AZ51" s="846">
        <f>+BA51*('[27]ANEXO 9c'!$E$66/'[27]ANEXO 9c'!$E$69)</f>
        <v>0</v>
      </c>
      <c r="BA51" s="847">
        <f>+'CUADRO 2 (Retrib titular c_IVA)'!X81</f>
        <v>0</v>
      </c>
      <c r="BB51" s="108"/>
      <c r="BC51" s="825">
        <f>+BA51-'CUADRO 2 (Retrib titular c_IVA)'!X81</f>
        <v>0</v>
      </c>
      <c r="BD51" s="843">
        <f t="shared" si="0"/>
        <v>0</v>
      </c>
      <c r="BE51" s="844">
        <f t="shared" si="1"/>
        <v>0</v>
      </c>
      <c r="BF51" s="844">
        <f t="shared" si="2"/>
        <v>0</v>
      </c>
      <c r="BG51" s="844">
        <f t="shared" si="3"/>
        <v>0</v>
      </c>
      <c r="BH51" s="108"/>
      <c r="BI51" s="108"/>
      <c r="BJ51" s="108"/>
      <c r="BK51" s="108"/>
      <c r="BL51" s="108"/>
    </row>
    <row r="52" spans="1:64" s="825" customFormat="1" ht="15" customHeight="1">
      <c r="A52" s="108"/>
      <c r="B52" s="1530"/>
      <c r="C52" s="1534"/>
      <c r="D52" s="914" t="s">
        <v>140</v>
      </c>
      <c r="E52" s="916">
        <v>0.04</v>
      </c>
      <c r="F52" s="846">
        <f>+H52*('[27]ANEXO 9c'!$E$65/'[27]ANEXO 9c'!$E$69)</f>
        <v>0</v>
      </c>
      <c r="G52" s="846">
        <f>+H52*('[27]ANEXO 9c'!$E$66/'[27]ANEXO 9c'!$E$69)</f>
        <v>0</v>
      </c>
      <c r="H52" s="847">
        <f>+'CUADRO 2 (Retrib titular c_IVA)'!G82</f>
        <v>0</v>
      </c>
      <c r="I52" s="846">
        <f>+K52*('[27]ANEXO 9c'!$E$65/'[27]ANEXO 9c'!$E$69)</f>
        <v>0</v>
      </c>
      <c r="J52" s="846">
        <f>+K52*('[27]ANEXO 9c'!$E$66/'[27]ANEXO 9c'!$E$69)</f>
        <v>0</v>
      </c>
      <c r="K52" s="840">
        <f>+'CUADRO 2 (Retrib titular c_IVA)'!H82</f>
        <v>0</v>
      </c>
      <c r="L52" s="846">
        <f>+N52*('[27]ANEXO 9c'!$E$65/'[27]ANEXO 9c'!$E$69)</f>
        <v>0</v>
      </c>
      <c r="M52" s="846">
        <f>+N52*('[27]ANEXO 9c'!$E$66/'[27]ANEXO 9c'!$E$69)</f>
        <v>0</v>
      </c>
      <c r="N52" s="840">
        <f>+'CUADRO 2 (Retrib titular c_IVA)'!I82</f>
        <v>0</v>
      </c>
      <c r="O52" s="846">
        <f>+Q52*('[27]ANEXO 9c'!$E$65/'[27]ANEXO 9c'!$E$69)</f>
        <v>0</v>
      </c>
      <c r="P52" s="846">
        <f>+Q52*('[27]ANEXO 9c'!$E$66/'[27]ANEXO 9c'!$E$69)</f>
        <v>0</v>
      </c>
      <c r="Q52" s="840">
        <f>+'CUADRO 2 (Retrib titular c_IVA)'!J82</f>
        <v>0</v>
      </c>
      <c r="R52" s="846">
        <f>+T52*('[27]ANEXO 9c'!$E$65/'[27]ANEXO 9c'!$E$69)</f>
        <v>0</v>
      </c>
      <c r="S52" s="846">
        <f>+T52*('[27]ANEXO 9c'!$E$66/'[27]ANEXO 9c'!$E$69)</f>
        <v>0</v>
      </c>
      <c r="T52" s="840">
        <f>+'CUADRO 2 (Retrib titular c_IVA)'!K82</f>
        <v>0</v>
      </c>
      <c r="U52" s="846">
        <f>+W52*('[27]ANEXO 9c'!$E$65/'[27]ANEXO 9c'!$E$69)</f>
        <v>0</v>
      </c>
      <c r="V52" s="846">
        <f>+W52*('[27]ANEXO 9c'!$E$66/'[27]ANEXO 9c'!$E$69)</f>
        <v>0</v>
      </c>
      <c r="W52" s="840">
        <f>+'CUADRO 2 (Retrib titular c_IVA)'!L82</f>
        <v>0</v>
      </c>
      <c r="X52" s="846">
        <f>+Z52*('[27]ANEXO 9c'!$E$65/'[27]ANEXO 9c'!$E$69)</f>
        <v>0</v>
      </c>
      <c r="Y52" s="846">
        <f>+Z52*('[27]ANEXO 9c'!$E$66/'[27]ANEXO 9c'!$E$69)</f>
        <v>0</v>
      </c>
      <c r="Z52" s="840">
        <f>+'CUADRO 2 (Retrib titular c_IVA)'!M82</f>
        <v>0</v>
      </c>
      <c r="AA52" s="846">
        <f>+AC52*('[27]ANEXO 9c'!$E$65/'[27]ANEXO 9c'!$E$69)</f>
        <v>0</v>
      </c>
      <c r="AB52" s="846">
        <f>+AC52*('[27]ANEXO 9c'!$E$66/'[27]ANEXO 9c'!$E$69)</f>
        <v>0</v>
      </c>
      <c r="AC52" s="840">
        <f>+'CUADRO 2 (Retrib titular c_IVA)'!N82</f>
        <v>0</v>
      </c>
      <c r="AD52" s="846">
        <f>+AF52*('[27]ANEXO 9c'!$E$65/'[27]ANEXO 9c'!$E$69)</f>
        <v>0</v>
      </c>
      <c r="AE52" s="846">
        <f>+AF52*('[27]ANEXO 9c'!$E$66/'[27]ANEXO 9c'!$E$69)</f>
        <v>0</v>
      </c>
      <c r="AF52" s="840">
        <f>+'CUADRO 2 (Retrib titular c_IVA)'!O82</f>
        <v>0</v>
      </c>
      <c r="AG52" s="846">
        <f>+AI52*('[27]ANEXO 9c'!$E$65/'[27]ANEXO 9c'!$E$69)</f>
        <v>0</v>
      </c>
      <c r="AH52" s="846">
        <f>+AI52*('[27]ANEXO 9c'!$E$66/'[27]ANEXO 9c'!$E$69)</f>
        <v>0</v>
      </c>
      <c r="AI52" s="840">
        <f>+'CUADRO 2 (Retrib titular c_IVA)'!P82</f>
        <v>0</v>
      </c>
      <c r="AJ52" s="846">
        <f>+AL52*('[27]ANEXO 9c'!$E$65/'[27]ANEXO 9c'!$E$69)</f>
        <v>0</v>
      </c>
      <c r="AK52" s="846">
        <f>+AL52*('[27]ANEXO 9c'!$E$66/'[27]ANEXO 9c'!$E$69)</f>
        <v>0</v>
      </c>
      <c r="AL52" s="847">
        <f>+'CUADRO 2 (Retrib titular c_IVA)'!Q82</f>
        <v>0</v>
      </c>
      <c r="AM52" s="846">
        <f>+AO52*('[27]ANEXO 9c'!$E$65/'[27]ANEXO 9c'!$E$69)</f>
        <v>0</v>
      </c>
      <c r="AN52" s="846">
        <f>+AO52*('[27]ANEXO 9c'!$E$66/'[27]ANEXO 9c'!$E$69)</f>
        <v>0</v>
      </c>
      <c r="AO52" s="847">
        <f>+'CUADRO 2 (Retrib titular c_IVA)'!R82</f>
        <v>0</v>
      </c>
      <c r="AP52" s="846">
        <f>+AR52*('[27]ANEXO 9c'!$E$65/'[27]ANEXO 9c'!$E$69)</f>
        <v>0</v>
      </c>
      <c r="AQ52" s="846">
        <f>+AR52*('[27]ANEXO 9c'!$E$66/'[27]ANEXO 9c'!$E$69)</f>
        <v>0</v>
      </c>
      <c r="AR52" s="847">
        <f>+'CUADRO 2 (Retrib titular c_IVA)'!S82</f>
        <v>0</v>
      </c>
      <c r="AS52" s="846">
        <f>+AU52*('[27]ANEXO 9c'!$E$65/'[27]ANEXO 9c'!$E$69)</f>
        <v>0</v>
      </c>
      <c r="AT52" s="846">
        <f>+AU52*('[27]ANEXO 9c'!$E$66/'[27]ANEXO 9c'!$E$69)</f>
        <v>0</v>
      </c>
      <c r="AU52" s="847">
        <f>+'CUADRO 2 (Retrib titular c_IVA)'!T82</f>
        <v>0</v>
      </c>
      <c r="AV52" s="846">
        <f>+AX52*('[27]ANEXO 9c'!$E$65/'[27]ANEXO 9c'!$E$69)</f>
        <v>0</v>
      </c>
      <c r="AW52" s="846">
        <f>+AX52*('[27]ANEXO 9c'!$E$66/'[27]ANEXO 9c'!$E$69)</f>
        <v>0</v>
      </c>
      <c r="AX52" s="847">
        <f>+'CUADRO 2 (Retrib titular c_IVA)'!V82</f>
        <v>0</v>
      </c>
      <c r="AY52" s="846">
        <f>+BA52*('[27]ANEXO 9c'!$E$65/'[27]ANEXO 9c'!$E$69)</f>
        <v>0</v>
      </c>
      <c r="AZ52" s="846">
        <f>+BA52*('[27]ANEXO 9c'!$E$66/'[27]ANEXO 9c'!$E$69)</f>
        <v>0</v>
      </c>
      <c r="BA52" s="847">
        <f>+'CUADRO 2 (Retrib titular c_IVA)'!X82</f>
        <v>0</v>
      </c>
      <c r="BB52" s="108"/>
      <c r="BC52" s="825">
        <f>+BA52-'CUADRO 2 (Retrib titular c_IVA)'!X82</f>
        <v>0</v>
      </c>
      <c r="BD52" s="843">
        <f t="shared" si="0"/>
        <v>0</v>
      </c>
      <c r="BE52" s="844">
        <f t="shared" si="1"/>
        <v>0</v>
      </c>
      <c r="BF52" s="844">
        <f t="shared" si="2"/>
        <v>0</v>
      </c>
      <c r="BG52" s="844">
        <f t="shared" si="3"/>
        <v>0</v>
      </c>
      <c r="BH52" s="108"/>
      <c r="BI52" s="108"/>
      <c r="BJ52" s="108"/>
      <c r="BK52" s="108"/>
      <c r="BL52" s="108"/>
    </row>
    <row r="53" spans="1:64" s="825" customFormat="1" ht="15" customHeight="1" thickBot="1">
      <c r="A53" s="108"/>
      <c r="B53" s="917"/>
      <c r="C53" s="859" t="s">
        <v>204</v>
      </c>
      <c r="D53" s="859"/>
      <c r="E53" s="860"/>
      <c r="F53" s="900">
        <f>+SUM(F43:F52)</f>
        <v>0</v>
      </c>
      <c r="G53" s="900">
        <f>+SUM(G43:G52)</f>
        <v>0</v>
      </c>
      <c r="H53" s="918">
        <f>+SUM(F53:G53)</f>
        <v>0</v>
      </c>
      <c r="I53" s="900">
        <f>+SUM(I43:I52)</f>
        <v>0</v>
      </c>
      <c r="J53" s="900">
        <f>+SUM(J43:J52)</f>
        <v>0</v>
      </c>
      <c r="K53" s="918">
        <f>+SUM(I53:J53)</f>
        <v>0</v>
      </c>
      <c r="L53" s="900">
        <f>+SUM(L43:L52)</f>
        <v>0</v>
      </c>
      <c r="M53" s="900">
        <f>+SUM(M43:M52)</f>
        <v>0</v>
      </c>
      <c r="N53" s="918">
        <f>+SUM(L53:M53)</f>
        <v>0</v>
      </c>
      <c r="O53" s="900">
        <f>+SUM(O43:O52)</f>
        <v>0</v>
      </c>
      <c r="P53" s="900">
        <f>+SUM(P43:P52)</f>
        <v>0</v>
      </c>
      <c r="Q53" s="918">
        <f>+SUM(O53:P53)</f>
        <v>0</v>
      </c>
      <c r="R53" s="900">
        <f>+SUM(R43:R52)</f>
        <v>0</v>
      </c>
      <c r="S53" s="900">
        <f>+SUM(S43:S52)</f>
        <v>0</v>
      </c>
      <c r="T53" s="918">
        <f>+SUM(R53:S53)</f>
        <v>0</v>
      </c>
      <c r="U53" s="900">
        <f>+SUM(U43:U52)</f>
        <v>0</v>
      </c>
      <c r="V53" s="900">
        <f>+SUM(V43:V52)</f>
        <v>0</v>
      </c>
      <c r="W53" s="918">
        <f>+SUM(U53:V53)</f>
        <v>0</v>
      </c>
      <c r="X53" s="900">
        <f>+SUM(X43:X52)</f>
        <v>0</v>
      </c>
      <c r="Y53" s="900">
        <f>+SUM(Y43:Y52)</f>
        <v>0</v>
      </c>
      <c r="Z53" s="918">
        <f>+SUM(X53:Y53)</f>
        <v>0</v>
      </c>
      <c r="AA53" s="900">
        <f>+SUM(AA43:AA52)</f>
        <v>0</v>
      </c>
      <c r="AB53" s="900">
        <f>+SUM(AB43:AB52)</f>
        <v>0</v>
      </c>
      <c r="AC53" s="918">
        <f>+SUM(AA53:AB53)</f>
        <v>0</v>
      </c>
      <c r="AD53" s="900">
        <f>+SUM(AD43:AD52)</f>
        <v>0</v>
      </c>
      <c r="AE53" s="900">
        <f t="shared" ref="AE53:AI53" si="11">+SUM(AE43:AE52)</f>
        <v>0</v>
      </c>
      <c r="AF53" s="900">
        <f t="shared" si="11"/>
        <v>0</v>
      </c>
      <c r="AG53" s="900">
        <f t="shared" si="11"/>
        <v>0</v>
      </c>
      <c r="AH53" s="900">
        <f t="shared" si="11"/>
        <v>0</v>
      </c>
      <c r="AI53" s="900">
        <f t="shared" si="11"/>
        <v>0</v>
      </c>
      <c r="AJ53" s="900">
        <f>+SUM(AJ43:AJ52)</f>
        <v>0</v>
      </c>
      <c r="AK53" s="900">
        <f>+SUM(AK43:AK52)</f>
        <v>0</v>
      </c>
      <c r="AL53" s="918">
        <f>+SUM(AJ53:AK53)</f>
        <v>0</v>
      </c>
      <c r="AM53" s="900">
        <f>+SUM(AM43:AM52)</f>
        <v>0</v>
      </c>
      <c r="AN53" s="900">
        <f>+SUM(AN43:AN52)</f>
        <v>0</v>
      </c>
      <c r="AO53" s="918">
        <f>+SUM(AM53:AN53)</f>
        <v>0</v>
      </c>
      <c r="AP53" s="900">
        <f>+SUM(AP43:AP52)</f>
        <v>0</v>
      </c>
      <c r="AQ53" s="900">
        <f>+SUM(AQ43:AQ52)</f>
        <v>0</v>
      </c>
      <c r="AR53" s="918">
        <f>+SUM(AP53:AQ53)</f>
        <v>0</v>
      </c>
      <c r="AS53" s="900">
        <f>+SUM(AS43:AS52)</f>
        <v>0</v>
      </c>
      <c r="AT53" s="900">
        <f>+SUM(AT43:AT52)</f>
        <v>0</v>
      </c>
      <c r="AU53" s="918">
        <f>+SUM(AS53:AT53)</f>
        <v>0</v>
      </c>
      <c r="AV53" s="900">
        <f>+SUM(AV43:AV52)</f>
        <v>0</v>
      </c>
      <c r="AW53" s="900">
        <f>+SUM(AW43:AW52)</f>
        <v>0</v>
      </c>
      <c r="AX53" s="918">
        <f>+SUM(AV53:AW53)</f>
        <v>0</v>
      </c>
      <c r="AY53" s="900">
        <f>+SUM(AY43:AY52)</f>
        <v>0</v>
      </c>
      <c r="AZ53" s="900">
        <f>+SUM(AZ43:AZ52)</f>
        <v>0</v>
      </c>
      <c r="BA53" s="918">
        <f>+SUM(AY53:AZ53)</f>
        <v>0</v>
      </c>
      <c r="BB53" s="108"/>
      <c r="BC53" s="825">
        <f>+BA53-'CUADRO 2 (Retrib titular c_IVA)'!X83</f>
        <v>0</v>
      </c>
      <c r="BD53" s="843">
        <f t="shared" si="0"/>
        <v>0</v>
      </c>
      <c r="BE53" s="844">
        <f t="shared" si="1"/>
        <v>0</v>
      </c>
      <c r="BF53" s="844">
        <f t="shared" si="2"/>
        <v>0</v>
      </c>
      <c r="BG53" s="844">
        <f t="shared" si="3"/>
        <v>0</v>
      </c>
      <c r="BH53" s="108"/>
      <c r="BI53" s="108"/>
      <c r="BJ53" s="108"/>
      <c r="BK53" s="108"/>
      <c r="BL53" s="108"/>
    </row>
    <row r="54" spans="1:64" s="825" customFormat="1" ht="15" customHeight="1">
      <c r="A54" s="108"/>
      <c r="B54" s="1400" t="s">
        <v>205</v>
      </c>
      <c r="C54" s="919" t="s">
        <v>426</v>
      </c>
      <c r="D54" s="919" t="s">
        <v>205</v>
      </c>
      <c r="E54" s="920">
        <v>1</v>
      </c>
      <c r="F54" s="839">
        <f>IF(H54=0,0,H54*('[27]ANEXO 10a'!$X$78/'[27]ANEXO 10a'!$X$82))</f>
        <v>0</v>
      </c>
      <c r="G54" s="839">
        <f>IF(H54=0,0,H54*('[27]ANEXO 10a'!$X$79/'[27]ANEXO 10a'!$X$82))</f>
        <v>0</v>
      </c>
      <c r="H54" s="840">
        <f>+SUM('CUADRO 2 (Retrib titular c_IVA)'!G84:'CUADRO 2 (Retrib titular c_IVA)'!G86)</f>
        <v>0</v>
      </c>
      <c r="I54" s="839">
        <f>IF(K54=0,0,K54*('[27]ANEXO 10a'!$X$78/'[27]ANEXO 10a'!$X$82))</f>
        <v>0</v>
      </c>
      <c r="J54" s="839">
        <f>IF(K54=0,0,K54*('[27]ANEXO 10a'!$X$79/'[27]ANEXO 10a'!$X$82))</f>
        <v>0</v>
      </c>
      <c r="K54" s="840">
        <f>+SUM('CUADRO 2 (Retrib titular c_IVA)'!H84:'CUADRO 2 (Retrib titular c_IVA)'!H86)</f>
        <v>0</v>
      </c>
      <c r="L54" s="839">
        <f>IF(N54=0,0,N54*('[27]ANEXO 10a'!$X$78/'[27]ANEXO 10a'!$X$82))</f>
        <v>0</v>
      </c>
      <c r="M54" s="839">
        <f>IF(N54=0,0,N54*('[27]ANEXO 10a'!$X$79/'[27]ANEXO 10a'!$X$82))</f>
        <v>0</v>
      </c>
      <c r="N54" s="840">
        <f>+SUM('CUADRO 2 (Retrib titular c_IVA)'!I84:'CUADRO 2 (Retrib titular c_IVA)'!I86)</f>
        <v>0</v>
      </c>
      <c r="O54" s="839">
        <f>IF(Q54=0,0,Q54*('[27]ANEXO 10a'!$X$78/'[27]ANEXO 10a'!$X$82))</f>
        <v>0</v>
      </c>
      <c r="P54" s="839">
        <f>IF(Q54=0,0,Q54*('[27]ANEXO 10a'!$X$79/'[27]ANEXO 10a'!$X$82))</f>
        <v>0</v>
      </c>
      <c r="Q54" s="840">
        <f>+SUM('CUADRO 2 (Retrib titular c_IVA)'!J84:'CUADRO 2 (Retrib titular c_IVA)'!J86)</f>
        <v>0</v>
      </c>
      <c r="R54" s="839">
        <f>IF(T54=0,0,T54*('[27]ANEXO 10a'!$X$78/'[27]ANEXO 10a'!$X$82))</f>
        <v>0</v>
      </c>
      <c r="S54" s="839">
        <f>IF(T54=0,0,T54*('[27]ANEXO 10a'!$X$79/'[27]ANEXO 10a'!$X$82))</f>
        <v>0</v>
      </c>
      <c r="T54" s="840">
        <f>+SUM('CUADRO 2 (Retrib titular c_IVA)'!K84:'CUADRO 2 (Retrib titular c_IVA)'!K86)</f>
        <v>0</v>
      </c>
      <c r="U54" s="839">
        <f>IF(W54=0,0,W54*('[27]ANEXO 10a'!$X$78/'[27]ANEXO 10a'!$X$82))</f>
        <v>0</v>
      </c>
      <c r="V54" s="839">
        <f>IF(W54=0,0,W54*('[27]ANEXO 10a'!$X$79/'[27]ANEXO 10a'!$X$82))</f>
        <v>0</v>
      </c>
      <c r="W54" s="840">
        <f>+SUM('CUADRO 2 (Retrib titular c_IVA)'!L84:'CUADRO 2 (Retrib titular c_IVA)'!L86)</f>
        <v>0</v>
      </c>
      <c r="X54" s="839">
        <f>IF(Z54=0,0,Z54*('[27]ANEXO 10a'!$X$78/'[27]ANEXO 10a'!$X$82))</f>
        <v>0</v>
      </c>
      <c r="Y54" s="839">
        <f>IF(Z54=0,0,Z54*('[27]ANEXO 10a'!$X$79/'[27]ANEXO 10a'!$X$82))</f>
        <v>0</v>
      </c>
      <c r="Z54" s="840">
        <f>+SUM('CUADRO 2 (Retrib titular c_IVA)'!M84:'CUADRO 2 (Retrib titular c_IVA)'!M86)</f>
        <v>0</v>
      </c>
      <c r="AA54" s="839">
        <f>IF(AC54=0,0,AC54*('[27]ANEXO 10a'!$X$78/'[27]ANEXO 10a'!$X$82))</f>
        <v>0</v>
      </c>
      <c r="AB54" s="839">
        <f>IF(AC54=0,0,AC54*('[27]ANEXO 10a'!$X$79/'[27]ANEXO 10a'!$X$82))</f>
        <v>0</v>
      </c>
      <c r="AC54" s="840">
        <f>+SUM('CUADRO 2 (Retrib titular c_IVA)'!N84:'CUADRO 2 (Retrib titular c_IVA)'!N86)</f>
        <v>0</v>
      </c>
      <c r="AD54" s="839">
        <v>0</v>
      </c>
      <c r="AE54" s="839">
        <v>0</v>
      </c>
      <c r="AF54" s="840">
        <v>0</v>
      </c>
      <c r="AG54" s="839">
        <v>0</v>
      </c>
      <c r="AH54" s="839">
        <v>0</v>
      </c>
      <c r="AI54" s="840">
        <v>0</v>
      </c>
      <c r="AJ54" s="839">
        <f>IF(AL54=0,0,AL54*('[27]ANEXO 10a'!$X$78/'[27]ANEXO 10a'!$X$82))</f>
        <v>0</v>
      </c>
      <c r="AK54" s="839">
        <f>IF(AL54=0,0,AL54*('[27]ANEXO 10a'!$X$79/'[27]ANEXO 10a'!$X$82))</f>
        <v>0</v>
      </c>
      <c r="AL54" s="840">
        <f>+SUM('CUADRO 2 (Retrib titular c_IVA)'!Q84:'CUADRO 2 (Retrib titular c_IVA)'!Q86)</f>
        <v>0</v>
      </c>
      <c r="AM54" s="839">
        <f>IF(AO54=0,0,AO54*('[27]ANEXO 10a'!$X$78/'[27]ANEXO 10a'!$X$82))</f>
        <v>0</v>
      </c>
      <c r="AN54" s="839">
        <f>IF(AO54=0,0,AO54*('[27]ANEXO 10a'!$X$79/'[27]ANEXO 10a'!$X$82))</f>
        <v>0</v>
      </c>
      <c r="AO54" s="840">
        <f>+SUM('CUADRO 2 (Retrib titular c_IVA)'!R84:'CUADRO 2 (Retrib titular c_IVA)'!R86)</f>
        <v>0</v>
      </c>
      <c r="AP54" s="839">
        <f>IF(AR54=0,0,AR54*('[27]ANEXO 10a'!$X$78/'[27]ANEXO 10a'!$X$82))</f>
        <v>0</v>
      </c>
      <c r="AQ54" s="839">
        <f>IF(AR54=0,0,AR54*('[27]ANEXO 10a'!$X$79/'[27]ANEXO 10a'!$X$82))</f>
        <v>0</v>
      </c>
      <c r="AR54" s="840">
        <f>+SUM('CUADRO 2 (Retrib titular c_IVA)'!S84:'CUADRO 2 (Retrib titular c_IVA)'!S86)</f>
        <v>0</v>
      </c>
      <c r="AS54" s="839">
        <f>IF(AU54=0,0,AU54*('[27]ANEXO 10a'!$X$78/'[27]ANEXO 10a'!$X$82))</f>
        <v>0</v>
      </c>
      <c r="AT54" s="839">
        <f>IF(AU54=0,0,AU54*('[27]ANEXO 10a'!$X$79/'[27]ANEXO 10a'!$X$82))</f>
        <v>0</v>
      </c>
      <c r="AU54" s="840">
        <f>+SUM('CUADRO 2 (Retrib titular c_IVA)'!T84:'CUADRO 2 (Retrib titular c_IVA)'!T86)</f>
        <v>0</v>
      </c>
      <c r="AV54" s="839">
        <f>IF(AX54=0,0,AX54*('[27]ANEXO 10a'!$X$78/'[27]ANEXO 10a'!$X$82))</f>
        <v>0</v>
      </c>
      <c r="AW54" s="839">
        <f>IF(AX54=0,0,AX54*('[27]ANEXO 10a'!$X$79/'[27]ANEXO 10a'!$X$82))</f>
        <v>0</v>
      </c>
      <c r="AX54" s="840">
        <f>+SUM('CUADRO 2 (Retrib titular c_IVA)'!V84:'CUADRO 2 (Retrib titular c_IVA)'!V86)</f>
        <v>0</v>
      </c>
      <c r="AY54" s="839">
        <f>IF(BA54=0,0,BA54*('[27]ANEXO 10a'!$X$78/'[27]ANEXO 10a'!$X$82))</f>
        <v>0</v>
      </c>
      <c r="AZ54" s="839">
        <f>IF(BA54=0,0,BA54*('[27]ANEXO 10a'!$X$79/'[27]ANEXO 10a'!$X$82))</f>
        <v>0</v>
      </c>
      <c r="BA54" s="840">
        <f>+SUM('CUADRO 2 (Retrib titular c_IVA)'!X84:'CUADRO 2 (Retrib titular c_IVA)'!X86)</f>
        <v>0</v>
      </c>
      <c r="BB54" s="108"/>
      <c r="BC54" s="825">
        <f>+BA54-'CUADRO 2 (Retrib titular c_IVA)'!X84-'CUADRO 2 (Retrib titular c_IVA)'!X85-'CUADRO 2 (Retrib titular c_IVA)'!X86</f>
        <v>0</v>
      </c>
      <c r="BD54" s="843">
        <f t="shared" si="0"/>
        <v>0</v>
      </c>
      <c r="BE54" s="844">
        <f t="shared" si="1"/>
        <v>0</v>
      </c>
      <c r="BF54" s="844">
        <f t="shared" si="2"/>
        <v>0</v>
      </c>
      <c r="BG54" s="844">
        <f t="shared" si="3"/>
        <v>0</v>
      </c>
      <c r="BH54" s="108"/>
      <c r="BI54" s="108"/>
      <c r="BJ54" s="108"/>
      <c r="BK54" s="108"/>
      <c r="BL54" s="108"/>
    </row>
    <row r="55" spans="1:64" s="825" customFormat="1" ht="15" customHeight="1">
      <c r="A55" s="108"/>
      <c r="B55" s="1517"/>
      <c r="C55" s="889" t="s">
        <v>427</v>
      </c>
      <c r="D55" s="271" t="s">
        <v>205</v>
      </c>
      <c r="E55" s="892">
        <v>1</v>
      </c>
      <c r="F55" s="846">
        <f>+H55*('[27]ANEXO 10b'!$X$78/'[27]ANEXO 10b'!$X$82)</f>
        <v>0</v>
      </c>
      <c r="G55" s="846">
        <f>+H55*('[27]ANEXO 10b'!$X$79/'[27]ANEXO 10b'!$X$82)</f>
        <v>0</v>
      </c>
      <c r="H55" s="847">
        <f>+SUM('CUADRO 2 (Retrib titular c_IVA)'!G87:'CUADRO 2 (Retrib titular c_IVA)'!G89)</f>
        <v>0</v>
      </c>
      <c r="I55" s="846">
        <f>+K55*('[27]ANEXO 10b'!$X$78/'[27]ANEXO 10b'!$X$82)</f>
        <v>0</v>
      </c>
      <c r="J55" s="846">
        <f>+K55*('[27]ANEXO 10b'!$X$79/'[27]ANEXO 10b'!$X$82)</f>
        <v>0</v>
      </c>
      <c r="K55" s="847">
        <f>+SUM('CUADRO 2 (Retrib titular c_IVA)'!H87:'CUADRO 2 (Retrib titular c_IVA)'!H89)</f>
        <v>0</v>
      </c>
      <c r="L55" s="846">
        <f>+N55*('[27]ANEXO 10b'!$X$78/'[27]ANEXO 10b'!$X$82)</f>
        <v>0</v>
      </c>
      <c r="M55" s="846">
        <f>+N55*('[27]ANEXO 10b'!$X$79/'[27]ANEXO 10b'!$X$82)</f>
        <v>0</v>
      </c>
      <c r="N55" s="847">
        <f>+SUM('CUADRO 2 (Retrib titular c_IVA)'!I87:'CUADRO 2 (Retrib titular c_IVA)'!I89)</f>
        <v>0</v>
      </c>
      <c r="O55" s="846">
        <f>+Q55*('[27]ANEXO 10b'!$X$78/'[27]ANEXO 10b'!$X$82)</f>
        <v>0</v>
      </c>
      <c r="P55" s="846">
        <f>+Q55*('[27]ANEXO 10b'!$X$79/'[27]ANEXO 10b'!$X$82)</f>
        <v>0</v>
      </c>
      <c r="Q55" s="847">
        <f>+SUM('CUADRO 2 (Retrib titular c_IVA)'!J87:'CUADRO 2 (Retrib titular c_IVA)'!J89)</f>
        <v>0</v>
      </c>
      <c r="R55" s="846">
        <f>+T55*('[27]ANEXO 10b'!$X$78/'[27]ANEXO 10b'!$X$82)</f>
        <v>0</v>
      </c>
      <c r="S55" s="846">
        <f>+T55*('[27]ANEXO 10b'!$X$79/'[27]ANEXO 10b'!$X$82)</f>
        <v>0</v>
      </c>
      <c r="T55" s="847">
        <f>+SUM('CUADRO 2 (Retrib titular c_IVA)'!K87:'CUADRO 2 (Retrib titular c_IVA)'!K89)</f>
        <v>0</v>
      </c>
      <c r="U55" s="846">
        <f>+W55*('[27]ANEXO 10b'!$X$78/'[27]ANEXO 10b'!$X$82)</f>
        <v>0</v>
      </c>
      <c r="V55" s="846">
        <f>+W55*('[27]ANEXO 10b'!$X$79/'[27]ANEXO 10b'!$X$82)</f>
        <v>0</v>
      </c>
      <c r="W55" s="847">
        <f>+SUM('CUADRO 2 (Retrib titular c_IVA)'!L87:'CUADRO 2 (Retrib titular c_IVA)'!L89)</f>
        <v>0</v>
      </c>
      <c r="X55" s="846">
        <f>+Z55*('[27]ANEXO 10b'!$X$78/'[27]ANEXO 10b'!$X$82)</f>
        <v>0</v>
      </c>
      <c r="Y55" s="846">
        <f>+Z55*('[27]ANEXO 10b'!$X$79/'[27]ANEXO 10b'!$X$82)</f>
        <v>0</v>
      </c>
      <c r="Z55" s="847">
        <f>+SUM('CUADRO 2 (Retrib titular c_IVA)'!M87:'CUADRO 2 (Retrib titular c_IVA)'!M89)</f>
        <v>0</v>
      </c>
      <c r="AA55" s="846">
        <f>+AC55*('[27]ANEXO 10b'!$X$78/'[27]ANEXO 10b'!$X$82)</f>
        <v>0</v>
      </c>
      <c r="AB55" s="846">
        <f>+AC55*('[27]ANEXO 10b'!$X$79/'[27]ANEXO 10b'!$X$82)</f>
        <v>0</v>
      </c>
      <c r="AC55" s="847">
        <f>+SUM('CUADRO 2 (Retrib titular c_IVA)'!N87:'CUADRO 2 (Retrib titular c_IVA)'!N89)</f>
        <v>0</v>
      </c>
      <c r="AD55" s="846">
        <v>0</v>
      </c>
      <c r="AE55" s="846">
        <v>0</v>
      </c>
      <c r="AF55" s="847">
        <v>0</v>
      </c>
      <c r="AG55" s="846">
        <v>0</v>
      </c>
      <c r="AH55" s="846">
        <v>0</v>
      </c>
      <c r="AI55" s="847">
        <v>0</v>
      </c>
      <c r="AJ55" s="846">
        <f>+AL55*('[27]ANEXO 10b'!$X$78/'[27]ANEXO 10b'!$X$82)</f>
        <v>0</v>
      </c>
      <c r="AK55" s="846">
        <f>+AL55*('[27]ANEXO 10b'!$X$79/'[27]ANEXO 10b'!$X$82)</f>
        <v>0</v>
      </c>
      <c r="AL55" s="847">
        <f>+SUM('CUADRO 2 (Retrib titular c_IVA)'!Q87:'CUADRO 2 (Retrib titular c_IVA)'!Q89)</f>
        <v>0</v>
      </c>
      <c r="AM55" s="846">
        <f>+AO55*('[27]ANEXO 10b'!$X$78/'[27]ANEXO 10b'!$X$82)</f>
        <v>0</v>
      </c>
      <c r="AN55" s="846">
        <f>+AO55*('[27]ANEXO 10b'!$X$79/'[27]ANEXO 10b'!$X$82)</f>
        <v>0</v>
      </c>
      <c r="AO55" s="847">
        <f>+SUM('CUADRO 2 (Retrib titular c_IVA)'!R87:'CUADRO 2 (Retrib titular c_IVA)'!R89)</f>
        <v>0</v>
      </c>
      <c r="AP55" s="846">
        <f>+AR55*('[27]ANEXO 10b'!$X$78/'[27]ANEXO 10b'!$X$82)</f>
        <v>0</v>
      </c>
      <c r="AQ55" s="846">
        <f>+AR55*('[27]ANEXO 10b'!$X$79/'[27]ANEXO 10b'!$X$82)</f>
        <v>0</v>
      </c>
      <c r="AR55" s="847">
        <f>+SUM('CUADRO 2 (Retrib titular c_IVA)'!S87:'CUADRO 2 (Retrib titular c_IVA)'!S89)</f>
        <v>0</v>
      </c>
      <c r="AS55" s="846">
        <f>+AU55*('[27]ANEXO 10b'!$X$78/'[27]ANEXO 10b'!$X$82)</f>
        <v>0</v>
      </c>
      <c r="AT55" s="846">
        <f>+AU55*('[27]ANEXO 10b'!$X$79/'[27]ANEXO 10b'!$X$82)</f>
        <v>0</v>
      </c>
      <c r="AU55" s="847">
        <f>+SUM('CUADRO 2 (Retrib titular c_IVA)'!T87:'CUADRO 2 (Retrib titular c_IVA)'!T89)</f>
        <v>0</v>
      </c>
      <c r="AV55" s="846">
        <f>+AX55*('[27]ANEXO 10b'!$X$78/'[27]ANEXO 10b'!$X$82)</f>
        <v>0</v>
      </c>
      <c r="AW55" s="846">
        <f>+AX55*('[27]ANEXO 10b'!$X$79/'[27]ANEXO 10b'!$X$82)</f>
        <v>0</v>
      </c>
      <c r="AX55" s="847">
        <f>+SUM('CUADRO 2 (Retrib titular c_IVA)'!V87:'CUADRO 2 (Retrib titular c_IVA)'!V89)</f>
        <v>0</v>
      </c>
      <c r="AY55" s="846">
        <f>+BA55*('[27]ANEXO 10b'!$X$78/'[27]ANEXO 10b'!$X$82)</f>
        <v>0</v>
      </c>
      <c r="AZ55" s="846">
        <f>+BA55*('[27]ANEXO 10b'!$X$79/'[27]ANEXO 10b'!$X$82)</f>
        <v>0</v>
      </c>
      <c r="BA55" s="847">
        <f>+SUM('CUADRO 2 (Retrib titular c_IVA)'!X87:'CUADRO 2 (Retrib titular c_IVA)'!X89)</f>
        <v>0</v>
      </c>
      <c r="BB55" s="185"/>
      <c r="BC55" s="825">
        <f>+BA55-'CUADRO 2 (Retrib titular c_IVA)'!X87-'CUADRO 2 (Retrib titular c_IVA)'!X88-'CUADRO 2 (Retrib titular c_IVA)'!X89</f>
        <v>0</v>
      </c>
      <c r="BD55" s="843">
        <f>+BA55-AZ55-AY55</f>
        <v>0</v>
      </c>
      <c r="BE55" s="844">
        <f t="shared" si="1"/>
        <v>0</v>
      </c>
      <c r="BF55" s="844">
        <f t="shared" si="2"/>
        <v>0</v>
      </c>
      <c r="BG55" s="844">
        <f t="shared" si="3"/>
        <v>0</v>
      </c>
      <c r="BH55" s="108"/>
      <c r="BI55" s="108"/>
      <c r="BJ55" s="108"/>
      <c r="BK55" s="108"/>
      <c r="BL55" s="108"/>
    </row>
    <row r="56" spans="1:64" s="825" customFormat="1" ht="15" customHeight="1" thickBot="1">
      <c r="A56" s="108"/>
      <c r="B56" s="858"/>
      <c r="C56" s="911" t="s">
        <v>214</v>
      </c>
      <c r="D56" s="911"/>
      <c r="E56" s="921"/>
      <c r="F56" s="908">
        <f>+SUM(F54:F55)</f>
        <v>0</v>
      </c>
      <c r="G56" s="908">
        <f>+SUM(G54:G55)</f>
        <v>0</v>
      </c>
      <c r="H56" s="909">
        <f>+SUM(F56:G56)</f>
        <v>0</v>
      </c>
      <c r="I56" s="908">
        <f t="shared" ref="I56:J56" si="12">+SUM(I54:I55)</f>
        <v>0</v>
      </c>
      <c r="J56" s="908">
        <f t="shared" si="12"/>
        <v>0</v>
      </c>
      <c r="K56" s="909">
        <f t="shared" ref="K56" si="13">+SUM(I56:J56)</f>
        <v>0</v>
      </c>
      <c r="L56" s="908">
        <f t="shared" ref="L56:M56" si="14">+SUM(L54:L55)</f>
        <v>0</v>
      </c>
      <c r="M56" s="908">
        <f t="shared" si="14"/>
        <v>0</v>
      </c>
      <c r="N56" s="909">
        <f t="shared" ref="N56" si="15">+SUM(L56:M56)</f>
        <v>0</v>
      </c>
      <c r="O56" s="908">
        <f t="shared" ref="O56:S56" si="16">+SUM(O54:O55)</f>
        <v>0</v>
      </c>
      <c r="P56" s="908">
        <f t="shared" si="16"/>
        <v>0</v>
      </c>
      <c r="Q56" s="909">
        <f t="shared" ref="Q56" si="17">+SUM(O56:P56)</f>
        <v>0</v>
      </c>
      <c r="R56" s="908">
        <f t="shared" si="16"/>
        <v>0</v>
      </c>
      <c r="S56" s="908">
        <f t="shared" si="16"/>
        <v>0</v>
      </c>
      <c r="T56" s="909">
        <f t="shared" ref="T56" si="18">+SUM(R56:S56)</f>
        <v>0</v>
      </c>
      <c r="U56" s="908">
        <f t="shared" ref="U56:V56" si="19">+SUM(U54:U55)</f>
        <v>0</v>
      </c>
      <c r="V56" s="908">
        <f t="shared" si="19"/>
        <v>0</v>
      </c>
      <c r="W56" s="909">
        <f t="shared" ref="W56" si="20">+SUM(U56:V56)</f>
        <v>0</v>
      </c>
      <c r="X56" s="908">
        <f t="shared" ref="X56:Y56" si="21">+SUM(X54:X55)</f>
        <v>0</v>
      </c>
      <c r="Y56" s="908">
        <f t="shared" si="21"/>
        <v>0</v>
      </c>
      <c r="Z56" s="909">
        <f t="shared" ref="Z56" si="22">+SUM(X56:Y56)</f>
        <v>0</v>
      </c>
      <c r="AA56" s="908">
        <f t="shared" ref="AA56:AI56" si="23">+SUM(AA54:AA55)</f>
        <v>0</v>
      </c>
      <c r="AB56" s="908">
        <f t="shared" si="23"/>
        <v>0</v>
      </c>
      <c r="AC56" s="909">
        <f t="shared" ref="AC56" si="24">+SUM(AA56:AB56)</f>
        <v>0</v>
      </c>
      <c r="AD56" s="908">
        <f t="shared" si="23"/>
        <v>0</v>
      </c>
      <c r="AE56" s="908">
        <f t="shared" si="23"/>
        <v>0</v>
      </c>
      <c r="AF56" s="908">
        <f t="shared" si="23"/>
        <v>0</v>
      </c>
      <c r="AG56" s="908">
        <f t="shared" si="23"/>
        <v>0</v>
      </c>
      <c r="AH56" s="908">
        <f t="shared" si="23"/>
        <v>0</v>
      </c>
      <c r="AI56" s="908">
        <f t="shared" si="23"/>
        <v>0</v>
      </c>
      <c r="AJ56" s="908">
        <f>+SUM(AJ54:AJ55)</f>
        <v>0</v>
      </c>
      <c r="AK56" s="908">
        <f>+SUM(AK54:AK55)</f>
        <v>0</v>
      </c>
      <c r="AL56" s="909">
        <f>+SUM(AJ56:AK56)</f>
        <v>0</v>
      </c>
      <c r="AM56" s="908">
        <f>+SUM(AM54:AM55)</f>
        <v>0</v>
      </c>
      <c r="AN56" s="908">
        <f>+SUM(AN54:AN55)</f>
        <v>0</v>
      </c>
      <c r="AO56" s="909">
        <f>+SUM(AM56:AN56)</f>
        <v>0</v>
      </c>
      <c r="AP56" s="908">
        <f>+SUM(AP54:AP55)</f>
        <v>0</v>
      </c>
      <c r="AQ56" s="908">
        <f>+SUM(AQ54:AQ55)</f>
        <v>0</v>
      </c>
      <c r="AR56" s="909">
        <f>+SUM(AP56:AQ56)</f>
        <v>0</v>
      </c>
      <c r="AS56" s="908">
        <f>+SUM(AS54:AS55)</f>
        <v>0</v>
      </c>
      <c r="AT56" s="908">
        <f>+SUM(AT54:AT55)</f>
        <v>0</v>
      </c>
      <c r="AU56" s="909">
        <f>+SUM(AS56:AT56)</f>
        <v>0</v>
      </c>
      <c r="AV56" s="908">
        <f>+SUM(AV54:AV55)</f>
        <v>0</v>
      </c>
      <c r="AW56" s="908">
        <f>+SUM(AW54:AW55)</f>
        <v>0</v>
      </c>
      <c r="AX56" s="909">
        <f>+SUM(AV56:AW56)</f>
        <v>0</v>
      </c>
      <c r="AY56" s="908">
        <f>+SUM(AY54:AY55)</f>
        <v>0</v>
      </c>
      <c r="AZ56" s="908">
        <f>+SUM(AZ54:AZ55)</f>
        <v>0</v>
      </c>
      <c r="BA56" s="909">
        <f>+SUM(AY56:AZ56)</f>
        <v>0</v>
      </c>
      <c r="BB56" s="185"/>
      <c r="BC56" s="825">
        <f>+BA56-'CUADRO 2 (Retrib titular c_IVA)'!X90</f>
        <v>0</v>
      </c>
      <c r="BD56" s="843">
        <f t="shared" si="0"/>
        <v>0</v>
      </c>
      <c r="BE56" s="844">
        <f t="shared" si="1"/>
        <v>0</v>
      </c>
      <c r="BF56" s="844">
        <f t="shared" si="2"/>
        <v>0</v>
      </c>
      <c r="BG56" s="844">
        <f t="shared" si="3"/>
        <v>0</v>
      </c>
      <c r="BH56" s="108"/>
      <c r="BI56" s="108"/>
      <c r="BJ56" s="108"/>
      <c r="BK56" s="108"/>
      <c r="BL56" s="108"/>
    </row>
    <row r="57" spans="1:64" s="825" customFormat="1" ht="15" customHeight="1">
      <c r="A57" s="108"/>
      <c r="B57" s="1408" t="s">
        <v>215</v>
      </c>
      <c r="C57" s="1518" t="s">
        <v>216</v>
      </c>
      <c r="D57" s="922" t="s">
        <v>215</v>
      </c>
      <c r="E57" s="923">
        <v>0.5</v>
      </c>
      <c r="F57" s="839">
        <f>+H57*('[27]ANEXO 11'!$X$65/'[27]ANEXO 11'!$X$69)</f>
        <v>0</v>
      </c>
      <c r="G57" s="839">
        <f>+H57*('[27]ANEXO 11'!$X$66/'[27]ANEXO 11'!$X$69)</f>
        <v>0</v>
      </c>
      <c r="H57" s="840">
        <f>+'CUADRO 2 (Retrib titular c_IVA)'!G91</f>
        <v>0</v>
      </c>
      <c r="I57" s="839"/>
      <c r="J57" s="839"/>
      <c r="K57" s="840"/>
      <c r="L57" s="839"/>
      <c r="M57" s="839"/>
      <c r="N57" s="840"/>
      <c r="O57" s="839"/>
      <c r="P57" s="839"/>
      <c r="Q57" s="840"/>
      <c r="R57" s="841"/>
      <c r="S57" s="841"/>
      <c r="T57" s="842"/>
      <c r="U57" s="839"/>
      <c r="V57" s="839"/>
      <c r="W57" s="840"/>
      <c r="X57" s="839"/>
      <c r="Y57" s="839"/>
      <c r="Z57" s="840"/>
      <c r="AA57" s="839"/>
      <c r="AB57" s="839"/>
      <c r="AC57" s="840"/>
      <c r="AD57" s="839"/>
      <c r="AE57" s="839"/>
      <c r="AF57" s="840"/>
      <c r="AG57" s="839"/>
      <c r="AH57" s="839"/>
      <c r="AI57" s="840"/>
      <c r="AJ57" s="839">
        <f>+AL57*('[27]ANEXO 11'!$X$65/'[27]ANEXO 11'!$X$69)</f>
        <v>0</v>
      </c>
      <c r="AK57" s="839">
        <f>+AL57*('[27]ANEXO 11'!$X$66/'[27]ANEXO 11'!$X$69)</f>
        <v>0</v>
      </c>
      <c r="AL57" s="840">
        <f>+'CUADRO 2 (Retrib titular c_IVA)'!Q91</f>
        <v>0</v>
      </c>
      <c r="AM57" s="839">
        <f>+AO57*('[27]ANEXO 11'!$X$65/'[27]ANEXO 11'!$X$69)</f>
        <v>0</v>
      </c>
      <c r="AN57" s="839">
        <f>+AO57*('[27]ANEXO 11'!$X$66/'[27]ANEXO 11'!$X$69)</f>
        <v>0</v>
      </c>
      <c r="AO57" s="840">
        <f>+'CUADRO 2 (Retrib titular c_IVA)'!R91</f>
        <v>0</v>
      </c>
      <c r="AP57" s="839">
        <f>+AR57*('[27]ANEXO 11'!$X$65/'[27]ANEXO 11'!$X$69)</f>
        <v>0</v>
      </c>
      <c r="AQ57" s="839">
        <f>+AR57*('[27]ANEXO 11'!$X$66/'[27]ANEXO 11'!$X$69)</f>
        <v>0</v>
      </c>
      <c r="AR57" s="840">
        <f>+'CUADRO 2 (Retrib titular c_IVA)'!S91</f>
        <v>0</v>
      </c>
      <c r="AS57" s="839">
        <f>+AU57*('[27]ANEXO 11'!$X$65/'[27]ANEXO 11'!$X$69)</f>
        <v>0</v>
      </c>
      <c r="AT57" s="839">
        <f>+AU57*('[27]ANEXO 11'!$X$66/'[27]ANEXO 11'!$X$69)</f>
        <v>0</v>
      </c>
      <c r="AU57" s="840">
        <f>+'CUADRO 2 (Retrib titular c_IVA)'!T91</f>
        <v>0</v>
      </c>
      <c r="AV57" s="839">
        <f>+AX57*('[27]ANEXO 11'!$X$65/'[27]ANEXO 11'!$X$69)</f>
        <v>0</v>
      </c>
      <c r="AW57" s="839">
        <f>+AX57*('[27]ANEXO 11'!$X$66/'[27]ANEXO 11'!$X$69)</f>
        <v>0</v>
      </c>
      <c r="AX57" s="840">
        <f>+'CUADRO 2 (Retrib titular c_IVA)'!V91</f>
        <v>0</v>
      </c>
      <c r="AY57" s="839">
        <f>+BA57*('[27]ANEXO 11'!$X$65/'[27]ANEXO 11'!$X$69)</f>
        <v>0</v>
      </c>
      <c r="AZ57" s="839">
        <f>+BA57*('[27]ANEXO 11'!$X$66/'[27]ANEXO 11'!$X$69)</f>
        <v>0</v>
      </c>
      <c r="BA57" s="840">
        <f>+'CUADRO 2 (Retrib titular c_IVA)'!X91</f>
        <v>0</v>
      </c>
      <c r="BB57" s="185"/>
      <c r="BC57" s="825">
        <f>+BA57-'CUADRO 2 (Retrib titular c_IVA)'!X91</f>
        <v>0</v>
      </c>
      <c r="BD57" s="843">
        <f t="shared" si="0"/>
        <v>0</v>
      </c>
      <c r="BE57" s="844">
        <f t="shared" si="1"/>
        <v>0</v>
      </c>
      <c r="BF57" s="844">
        <f t="shared" si="2"/>
        <v>0</v>
      </c>
      <c r="BG57" s="844">
        <f t="shared" si="3"/>
        <v>0</v>
      </c>
      <c r="BH57" s="108"/>
      <c r="BI57" s="108"/>
      <c r="BJ57" s="108"/>
      <c r="BK57" s="108"/>
      <c r="BL57" s="108"/>
    </row>
    <row r="58" spans="1:64" s="825" customFormat="1" ht="15" customHeight="1">
      <c r="A58" s="108"/>
      <c r="B58" s="1409"/>
      <c r="C58" s="1519"/>
      <c r="D58" s="924" t="s">
        <v>217</v>
      </c>
      <c r="E58" s="925">
        <v>0.5</v>
      </c>
      <c r="F58" s="846">
        <f>+H58*('[27]ANEXO 11'!$X$65/'[27]ANEXO 11'!$X$69)</f>
        <v>0</v>
      </c>
      <c r="G58" s="846">
        <f>+H58*('[27]ANEXO 11'!$X$66/'[27]ANEXO 11'!$X$69)</f>
        <v>0</v>
      </c>
      <c r="H58" s="847">
        <f>+'CUADRO 2 (Retrib titular c_IVA)'!G92</f>
        <v>0</v>
      </c>
      <c r="I58" s="846"/>
      <c r="J58" s="846"/>
      <c r="K58" s="847"/>
      <c r="L58" s="846"/>
      <c r="M58" s="846"/>
      <c r="N58" s="847"/>
      <c r="O58" s="846"/>
      <c r="P58" s="846"/>
      <c r="Q58" s="847"/>
      <c r="R58" s="848"/>
      <c r="S58" s="848"/>
      <c r="T58" s="849"/>
      <c r="U58" s="846"/>
      <c r="V58" s="846"/>
      <c r="W58" s="847"/>
      <c r="X58" s="846"/>
      <c r="Y58" s="846"/>
      <c r="Z58" s="847"/>
      <c r="AA58" s="846"/>
      <c r="AB58" s="846"/>
      <c r="AC58" s="847"/>
      <c r="AD58" s="846"/>
      <c r="AE58" s="846"/>
      <c r="AF58" s="847"/>
      <c r="AG58" s="846"/>
      <c r="AH58" s="846"/>
      <c r="AI58" s="847"/>
      <c r="AJ58" s="846">
        <f>+AL58*('[27]ANEXO 11'!$X$65/'[27]ANEXO 11'!$X$69)</f>
        <v>0</v>
      </c>
      <c r="AK58" s="846">
        <f>+AL58*('[27]ANEXO 11'!$X$66/'[27]ANEXO 11'!$X$69)</f>
        <v>0</v>
      </c>
      <c r="AL58" s="847">
        <f>+'CUADRO 2 (Retrib titular c_IVA)'!Q92</f>
        <v>0</v>
      </c>
      <c r="AM58" s="846">
        <f>+AO58*('[27]ANEXO 11'!$X$65/'[27]ANEXO 11'!$X$69)</f>
        <v>0</v>
      </c>
      <c r="AN58" s="846">
        <f>+AO58*('[27]ANEXO 11'!$X$66/'[27]ANEXO 11'!$X$69)</f>
        <v>0</v>
      </c>
      <c r="AO58" s="847">
        <f>+'CUADRO 2 (Retrib titular c_IVA)'!R92</f>
        <v>0</v>
      </c>
      <c r="AP58" s="846">
        <f>+AR58*('[27]ANEXO 11'!$X$65/'[27]ANEXO 11'!$X$69)</f>
        <v>0</v>
      </c>
      <c r="AQ58" s="846">
        <f>+AR58*('[27]ANEXO 11'!$X$66/'[27]ANEXO 11'!$X$69)</f>
        <v>0</v>
      </c>
      <c r="AR58" s="847">
        <f>+'CUADRO 2 (Retrib titular c_IVA)'!S92</f>
        <v>0</v>
      </c>
      <c r="AS58" s="846">
        <f>+AU58*('[27]ANEXO 11'!$X$65/'[27]ANEXO 11'!$X$69)</f>
        <v>0</v>
      </c>
      <c r="AT58" s="846">
        <f>+AU58*('[27]ANEXO 11'!$X$66/'[27]ANEXO 11'!$X$69)</f>
        <v>0</v>
      </c>
      <c r="AU58" s="847">
        <f>+'CUADRO 2 (Retrib titular c_IVA)'!T92</f>
        <v>0</v>
      </c>
      <c r="AV58" s="846">
        <f>+AX58*('[27]ANEXO 11'!$X$65/'[27]ANEXO 11'!$X$69)</f>
        <v>0</v>
      </c>
      <c r="AW58" s="846">
        <f>+AX58*('[27]ANEXO 11'!$X$66/'[27]ANEXO 11'!$X$69)</f>
        <v>0</v>
      </c>
      <c r="AX58" s="847">
        <f>+'CUADRO 2 (Retrib titular c_IVA)'!V92</f>
        <v>0</v>
      </c>
      <c r="AY58" s="846">
        <f>+BA58*('[27]ANEXO 11'!$X$65/'[27]ANEXO 11'!$X$69)</f>
        <v>0</v>
      </c>
      <c r="AZ58" s="846">
        <f>+BA58*('[27]ANEXO 11'!$X$66/'[27]ANEXO 11'!$X$69)</f>
        <v>0</v>
      </c>
      <c r="BA58" s="847">
        <f>+'CUADRO 2 (Retrib titular c_IVA)'!X92</f>
        <v>0</v>
      </c>
      <c r="BB58" s="185"/>
      <c r="BC58" s="825">
        <f>+BA58-'CUADRO 2 (Retrib titular c_IVA)'!X92</f>
        <v>0</v>
      </c>
      <c r="BD58" s="843">
        <f t="shared" si="0"/>
        <v>0</v>
      </c>
      <c r="BE58" s="844">
        <f t="shared" si="1"/>
        <v>0</v>
      </c>
      <c r="BF58" s="844">
        <f t="shared" si="2"/>
        <v>0</v>
      </c>
      <c r="BG58" s="844">
        <f t="shared" si="3"/>
        <v>0</v>
      </c>
      <c r="BH58" s="108"/>
      <c r="BI58" s="108"/>
      <c r="BJ58" s="108"/>
      <c r="BK58" s="108"/>
      <c r="BL58" s="108"/>
    </row>
    <row r="59" spans="1:64" s="825" customFormat="1" ht="15" customHeight="1" thickBot="1">
      <c r="A59" s="108"/>
      <c r="B59" s="926"/>
      <c r="C59" s="927" t="s">
        <v>218</v>
      </c>
      <c r="D59" s="927"/>
      <c r="E59" s="928"/>
      <c r="F59" s="929">
        <f>+SUM(F57:F58)</f>
        <v>0</v>
      </c>
      <c r="G59" s="929">
        <f>+SUM(G57:G58)</f>
        <v>0</v>
      </c>
      <c r="H59" s="930">
        <f>+SUM(F59:G59)</f>
        <v>0</v>
      </c>
      <c r="I59" s="929">
        <f>+SUM(I57:I58)</f>
        <v>0</v>
      </c>
      <c r="J59" s="929">
        <f t="shared" ref="J59:AI59" si="25">+SUM(J57:J58)</f>
        <v>0</v>
      </c>
      <c r="K59" s="929">
        <f t="shared" si="25"/>
        <v>0</v>
      </c>
      <c r="L59" s="929">
        <f t="shared" si="25"/>
        <v>0</v>
      </c>
      <c r="M59" s="929">
        <f t="shared" si="25"/>
        <v>0</v>
      </c>
      <c r="N59" s="929">
        <f t="shared" si="25"/>
        <v>0</v>
      </c>
      <c r="O59" s="929">
        <f t="shared" si="25"/>
        <v>0</v>
      </c>
      <c r="P59" s="929">
        <f t="shared" si="25"/>
        <v>0</v>
      </c>
      <c r="Q59" s="929">
        <f t="shared" si="25"/>
        <v>0</v>
      </c>
      <c r="R59" s="929">
        <f t="shared" si="25"/>
        <v>0</v>
      </c>
      <c r="S59" s="929">
        <f t="shared" si="25"/>
        <v>0</v>
      </c>
      <c r="T59" s="929">
        <f t="shared" si="25"/>
        <v>0</v>
      </c>
      <c r="U59" s="929">
        <f t="shared" si="25"/>
        <v>0</v>
      </c>
      <c r="V59" s="929">
        <f t="shared" si="25"/>
        <v>0</v>
      </c>
      <c r="W59" s="929">
        <f t="shared" si="25"/>
        <v>0</v>
      </c>
      <c r="X59" s="929">
        <f t="shared" si="25"/>
        <v>0</v>
      </c>
      <c r="Y59" s="929">
        <f t="shared" si="25"/>
        <v>0</v>
      </c>
      <c r="Z59" s="929">
        <f t="shared" si="25"/>
        <v>0</v>
      </c>
      <c r="AA59" s="929">
        <f t="shared" si="25"/>
        <v>0</v>
      </c>
      <c r="AB59" s="929">
        <f t="shared" si="25"/>
        <v>0</v>
      </c>
      <c r="AC59" s="929">
        <f t="shared" si="25"/>
        <v>0</v>
      </c>
      <c r="AD59" s="929">
        <f t="shared" si="25"/>
        <v>0</v>
      </c>
      <c r="AE59" s="929">
        <f t="shared" si="25"/>
        <v>0</v>
      </c>
      <c r="AF59" s="929">
        <f t="shared" si="25"/>
        <v>0</v>
      </c>
      <c r="AG59" s="929">
        <f t="shared" si="25"/>
        <v>0</v>
      </c>
      <c r="AH59" s="929">
        <f t="shared" si="25"/>
        <v>0</v>
      </c>
      <c r="AI59" s="929">
        <f t="shared" si="25"/>
        <v>0</v>
      </c>
      <c r="AJ59" s="929">
        <f>+SUM(AJ57:AJ58)</f>
        <v>0</v>
      </c>
      <c r="AK59" s="929">
        <f>+SUM(AK57:AK58)</f>
        <v>0</v>
      </c>
      <c r="AL59" s="930">
        <f>+SUM(AJ59:AK59)</f>
        <v>0</v>
      </c>
      <c r="AM59" s="929">
        <f>+SUM(AM57:AM58)</f>
        <v>0</v>
      </c>
      <c r="AN59" s="929">
        <f>+SUM(AN57:AN58)</f>
        <v>0</v>
      </c>
      <c r="AO59" s="930">
        <f>+SUM(AM59:AN59)</f>
        <v>0</v>
      </c>
      <c r="AP59" s="929">
        <f>+SUM(AP57:AP58)</f>
        <v>0</v>
      </c>
      <c r="AQ59" s="929">
        <f>+SUM(AQ57:AQ58)</f>
        <v>0</v>
      </c>
      <c r="AR59" s="930">
        <f>+SUM(AP59:AQ59)</f>
        <v>0</v>
      </c>
      <c r="AS59" s="929">
        <f>+SUM(AS57:AS58)</f>
        <v>0</v>
      </c>
      <c r="AT59" s="929">
        <f>+SUM(AT57:AT58)</f>
        <v>0</v>
      </c>
      <c r="AU59" s="930">
        <f>+SUM(AS59:AT59)</f>
        <v>0</v>
      </c>
      <c r="AV59" s="929">
        <f>+SUM(AV57:AV58)</f>
        <v>0</v>
      </c>
      <c r="AW59" s="929">
        <f>+SUM(AW57:AW58)</f>
        <v>0</v>
      </c>
      <c r="AX59" s="930">
        <f>+SUM(AV59:AW59)</f>
        <v>0</v>
      </c>
      <c r="AY59" s="929">
        <f>+SUM(AY57:AY58)</f>
        <v>0</v>
      </c>
      <c r="AZ59" s="929">
        <f>+SUM(AZ57:AZ58)</f>
        <v>0</v>
      </c>
      <c r="BA59" s="930">
        <f>+SUM(AY59:AZ59)</f>
        <v>0</v>
      </c>
      <c r="BB59" s="185"/>
      <c r="BC59" s="825">
        <f>+BA59-'CUADRO 2 (Retrib titular c_IVA)'!X93</f>
        <v>0</v>
      </c>
      <c r="BD59" s="843">
        <f t="shared" si="0"/>
        <v>0</v>
      </c>
      <c r="BE59" s="844">
        <f t="shared" si="1"/>
        <v>0</v>
      </c>
      <c r="BF59" s="844">
        <f t="shared" si="2"/>
        <v>0</v>
      </c>
      <c r="BG59" s="844">
        <f t="shared" si="3"/>
        <v>0</v>
      </c>
      <c r="BH59" s="108"/>
      <c r="BI59" s="108"/>
      <c r="BJ59" s="108"/>
      <c r="BK59" s="108"/>
      <c r="BL59" s="108"/>
    </row>
    <row r="60" spans="1:64" s="825" customFormat="1" ht="6" customHeight="1" thickBot="1">
      <c r="A60" s="108"/>
      <c r="B60" s="309"/>
      <c r="C60" s="931"/>
      <c r="D60" s="931"/>
      <c r="E60" s="932"/>
      <c r="F60" s="933"/>
      <c r="G60" s="933"/>
      <c r="H60" s="933"/>
      <c r="I60" s="933"/>
      <c r="J60" s="933"/>
      <c r="K60" s="933"/>
      <c r="L60" s="933"/>
      <c r="M60" s="933"/>
      <c r="N60" s="933"/>
      <c r="O60" s="933"/>
      <c r="P60" s="933"/>
      <c r="Q60" s="933"/>
      <c r="R60" s="934"/>
      <c r="S60" s="934"/>
      <c r="T60" s="933"/>
      <c r="U60" s="933"/>
      <c r="V60" s="933"/>
      <c r="W60" s="933"/>
      <c r="X60" s="933"/>
      <c r="Y60" s="933"/>
      <c r="Z60" s="933"/>
      <c r="AA60" s="933"/>
      <c r="AB60" s="933"/>
      <c r="AC60" s="933"/>
      <c r="AD60" s="933"/>
      <c r="AE60" s="933"/>
      <c r="AF60" s="933"/>
      <c r="AG60" s="933"/>
      <c r="AH60" s="933"/>
      <c r="AI60" s="933"/>
      <c r="AJ60" s="933"/>
      <c r="AK60" s="933"/>
      <c r="AL60" s="933"/>
      <c r="AM60" s="933"/>
      <c r="AN60" s="933"/>
      <c r="AO60" s="933"/>
      <c r="AP60" s="933"/>
      <c r="AQ60" s="933"/>
      <c r="AR60" s="933"/>
      <c r="AS60" s="933"/>
      <c r="AT60" s="933"/>
      <c r="AU60" s="933"/>
      <c r="AV60" s="933"/>
      <c r="AW60" s="933"/>
      <c r="AX60" s="933"/>
      <c r="AY60" s="933"/>
      <c r="AZ60" s="933"/>
      <c r="BA60" s="933"/>
      <c r="BB60" s="185"/>
      <c r="BC60" s="825">
        <f>+BA60-'CUADRO 2 (Retrib titular c_IVA)'!X94</f>
        <v>0</v>
      </c>
      <c r="BD60" s="843">
        <f t="shared" si="0"/>
        <v>0</v>
      </c>
      <c r="BE60" s="844">
        <f t="shared" si="1"/>
        <v>0</v>
      </c>
      <c r="BF60" s="844">
        <f t="shared" si="2"/>
        <v>0</v>
      </c>
      <c r="BG60" s="844">
        <f t="shared" si="3"/>
        <v>0</v>
      </c>
      <c r="BH60" s="108"/>
      <c r="BI60" s="108"/>
      <c r="BJ60" s="108"/>
      <c r="BK60" s="108"/>
      <c r="BL60" s="108"/>
    </row>
    <row r="61" spans="1:64" s="825" customFormat="1" ht="15.75" thickBot="1">
      <c r="A61" s="108"/>
      <c r="B61" s="935" t="s">
        <v>219</v>
      </c>
      <c r="C61" s="936"/>
      <c r="D61" s="936"/>
      <c r="E61" s="937"/>
      <c r="F61" s="938">
        <f>+F59+F56+F53+F42+F40+F38+F27+F19+F23</f>
        <v>0</v>
      </c>
      <c r="G61" s="938">
        <f>+G59+G56+G53+G42+G40+G38+G27+G19+G23</f>
        <v>0</v>
      </c>
      <c r="H61" s="939">
        <f>+SUM(F61:G61)</f>
        <v>0</v>
      </c>
      <c r="I61" s="938">
        <f t="shared" ref="I61:J61" si="26">+I59+I56+I53+I42+I40+I38+I27+I19+I23</f>
        <v>0</v>
      </c>
      <c r="J61" s="938">
        <f t="shared" si="26"/>
        <v>0</v>
      </c>
      <c r="K61" s="939">
        <f t="shared" ref="K61" si="27">+SUM(I61:J61)</f>
        <v>0</v>
      </c>
      <c r="L61" s="938">
        <f t="shared" ref="L61:M61" si="28">+L59+L56+L53+L42+L40+L38+L27+L19+L23</f>
        <v>0</v>
      </c>
      <c r="M61" s="938">
        <f t="shared" si="28"/>
        <v>0</v>
      </c>
      <c r="N61" s="939">
        <f t="shared" ref="N61" si="29">+SUM(L61:M61)</f>
        <v>0</v>
      </c>
      <c r="O61" s="938">
        <f t="shared" ref="O61:P61" si="30">+O59+O56+O53+O42+O40+O38+O27+O19+O23</f>
        <v>0</v>
      </c>
      <c r="P61" s="938">
        <f t="shared" si="30"/>
        <v>0</v>
      </c>
      <c r="Q61" s="939">
        <f t="shared" ref="Q61" si="31">+SUM(O61:P61)</f>
        <v>0</v>
      </c>
      <c r="R61" s="938">
        <f>+R59+R56+R53+R42+R40+R38+R27+R19+R23</f>
        <v>0</v>
      </c>
      <c r="S61" s="938">
        <f>+S59+S56+S53+S42+S40+S38+S27+S19+S23</f>
        <v>0</v>
      </c>
      <c r="T61" s="939">
        <f>+SUM(R61:S61)</f>
        <v>0</v>
      </c>
      <c r="U61" s="938">
        <f t="shared" ref="U61" si="32">+U59+U56+U53+U42+U40+U38+U27+U19+U23</f>
        <v>0</v>
      </c>
      <c r="V61" s="938">
        <f>+V59+V56+V53+V42+V40+V38+V27+V19+V23</f>
        <v>0</v>
      </c>
      <c r="W61" s="939">
        <f t="shared" ref="W61" si="33">+SUM(U61:V61)</f>
        <v>0</v>
      </c>
      <c r="X61" s="938">
        <f t="shared" ref="X61:Y61" si="34">+X59+X56+X53+X42+X40+X38+X27+X19+X23</f>
        <v>0</v>
      </c>
      <c r="Y61" s="938">
        <f t="shared" si="34"/>
        <v>0</v>
      </c>
      <c r="Z61" s="939">
        <f t="shared" ref="Z61" si="35">+SUM(X61:Y61)</f>
        <v>0</v>
      </c>
      <c r="AA61" s="938">
        <f t="shared" ref="AA61:AH61" si="36">+AA59+AA56+AA53+AA42+AA40+AA38+AA27+AA19+AA23</f>
        <v>0</v>
      </c>
      <c r="AB61" s="938">
        <f t="shared" si="36"/>
        <v>0</v>
      </c>
      <c r="AC61" s="939">
        <f t="shared" ref="AC61" si="37">+SUM(AA61:AB61)</f>
        <v>0</v>
      </c>
      <c r="AD61" s="938">
        <f t="shared" si="36"/>
        <v>0</v>
      </c>
      <c r="AE61" s="938">
        <f t="shared" si="36"/>
        <v>0</v>
      </c>
      <c r="AF61" s="939">
        <f t="shared" ref="AF61" si="38">+SUM(AD61:AE61)</f>
        <v>0</v>
      </c>
      <c r="AG61" s="938">
        <f t="shared" si="36"/>
        <v>0</v>
      </c>
      <c r="AH61" s="938">
        <f t="shared" si="36"/>
        <v>0</v>
      </c>
      <c r="AI61" s="939">
        <f t="shared" ref="AI61" si="39">+SUM(AG61:AH61)</f>
        <v>0</v>
      </c>
      <c r="AJ61" s="938">
        <f t="shared" ref="AJ61:AK61" si="40">+AJ59+AJ56+AJ53+AJ42+AJ40+AJ38+AJ27+AJ19+AJ23</f>
        <v>0</v>
      </c>
      <c r="AK61" s="938">
        <f t="shared" si="40"/>
        <v>0</v>
      </c>
      <c r="AL61" s="939">
        <f>+SUM(AJ61:AK61)</f>
        <v>0</v>
      </c>
      <c r="AM61" s="938">
        <f t="shared" ref="AM61:AN61" si="41">+AM59+AM56+AM53+AM42+AM40+AM38+AM27+AM19+AM23</f>
        <v>0</v>
      </c>
      <c r="AN61" s="938">
        <f t="shared" si="41"/>
        <v>0</v>
      </c>
      <c r="AO61" s="939">
        <f>+SUM(AM61:AN61)</f>
        <v>0</v>
      </c>
      <c r="AP61" s="938">
        <f t="shared" ref="AP61:AQ61" si="42">+AP59+AP56+AP53+AP42+AP40+AP38+AP27+AP19+AP23</f>
        <v>0</v>
      </c>
      <c r="AQ61" s="938">
        <f t="shared" si="42"/>
        <v>0</v>
      </c>
      <c r="AR61" s="939">
        <f>+SUM(AP61:AQ61)</f>
        <v>0</v>
      </c>
      <c r="AS61" s="938">
        <f>+AS59+AS56+AS53+AS42+AS40+AS38+AS27+AS19+AS23</f>
        <v>0</v>
      </c>
      <c r="AT61" s="938">
        <f t="shared" ref="AT61" si="43">+AT59+AT56+AT53+AT42+AT40+AT38+AT27+AT19+AT23</f>
        <v>0</v>
      </c>
      <c r="AU61" s="939">
        <f>+SUM(AS61:AT61)</f>
        <v>0</v>
      </c>
      <c r="AV61" s="938">
        <f t="shared" ref="AV61:AW61" si="44">+AV59+AV56+AV53+AV42+AV40+AV38+AV27+AV19+AV23</f>
        <v>0</v>
      </c>
      <c r="AW61" s="938">
        <f t="shared" si="44"/>
        <v>0</v>
      </c>
      <c r="AX61" s="939">
        <f>+SUM(AV61:AW61)</f>
        <v>0</v>
      </c>
      <c r="AY61" s="938">
        <f t="shared" ref="AY61:AZ61" si="45">+AY59+AY56+AY53+AY42+AY40+AY38+AY27+AY19+AY23</f>
        <v>0</v>
      </c>
      <c r="AZ61" s="938">
        <f t="shared" si="45"/>
        <v>0</v>
      </c>
      <c r="BA61" s="939">
        <f>+SUM(AY61:AZ61)</f>
        <v>0</v>
      </c>
      <c r="BB61" s="336">
        <f>+BA61-'ANEXO 1'!AB109</f>
        <v>41306172.258323498</v>
      </c>
      <c r="BC61" s="825">
        <f>+BA61-'CUADRO 2 (Retrib titular c_IVA)'!X95</f>
        <v>0</v>
      </c>
      <c r="BD61" s="843">
        <f t="shared" si="0"/>
        <v>0</v>
      </c>
      <c r="BE61" s="844">
        <f t="shared" si="1"/>
        <v>0</v>
      </c>
      <c r="BF61" s="844">
        <f t="shared" si="2"/>
        <v>0</v>
      </c>
      <c r="BG61" s="844">
        <f t="shared" si="3"/>
        <v>0</v>
      </c>
      <c r="BH61" s="108"/>
      <c r="BI61" s="108"/>
      <c r="BJ61" s="108"/>
      <c r="BK61" s="108"/>
      <c r="BL61" s="108"/>
    </row>
    <row r="62" spans="1:64" ht="23.25" customHeight="1">
      <c r="B62" s="1520"/>
      <c r="C62" s="1520"/>
      <c r="D62" s="1520"/>
      <c r="E62" s="1520"/>
      <c r="F62" s="1520"/>
      <c r="G62" s="1520"/>
      <c r="H62" s="1520"/>
      <c r="I62" s="1520"/>
      <c r="J62" s="1520"/>
      <c r="K62" s="1520"/>
      <c r="L62" s="1520"/>
      <c r="M62" s="1520"/>
      <c r="N62" s="1520"/>
      <c r="O62" s="1520"/>
      <c r="P62" s="1520"/>
      <c r="Q62" s="1520"/>
      <c r="R62" s="1520"/>
      <c r="S62" s="1520"/>
      <c r="T62" s="1520"/>
      <c r="U62" s="1520"/>
      <c r="V62" s="1520"/>
      <c r="W62" s="1520"/>
      <c r="X62" s="1520"/>
      <c r="Y62" s="1520"/>
      <c r="Z62" s="1520"/>
      <c r="AA62" s="1520"/>
      <c r="AB62" s="1520"/>
      <c r="AC62" s="1520"/>
      <c r="AD62" s="1520"/>
      <c r="AE62" s="1520"/>
      <c r="AF62" s="1520"/>
      <c r="AG62" s="1520"/>
      <c r="AH62" s="1520"/>
      <c r="AI62" s="1520"/>
      <c r="AJ62" s="1520"/>
      <c r="AK62" s="1520"/>
      <c r="AL62" s="1520"/>
      <c r="AM62" s="1520"/>
      <c r="AN62" s="1520"/>
      <c r="AO62" s="1520"/>
      <c r="AP62" s="1520"/>
      <c r="AQ62" s="1520"/>
      <c r="AR62" s="1520"/>
      <c r="AS62" s="1520"/>
      <c r="AT62" s="1520"/>
      <c r="AU62" s="1520"/>
      <c r="AV62" s="1520"/>
      <c r="AW62" s="1520"/>
      <c r="AX62" s="1520"/>
      <c r="AY62" s="1520"/>
      <c r="AZ62" s="1520"/>
      <c r="BA62" s="1520"/>
    </row>
    <row r="63" spans="1:64" ht="14.25">
      <c r="G63" s="940"/>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K63" s="940"/>
      <c r="AL63" s="185"/>
      <c r="AN63" s="940"/>
      <c r="AO63" s="185"/>
      <c r="AQ63" s="940"/>
      <c r="AR63" s="185"/>
      <c r="AT63" s="940"/>
      <c r="AU63" s="185"/>
      <c r="AW63" s="940"/>
      <c r="AX63" s="185"/>
      <c r="AZ63" s="940"/>
      <c r="BA63" s="185"/>
    </row>
    <row r="64" spans="1:64" ht="14.25">
      <c r="G64" s="940"/>
      <c r="H64" s="185">
        <f>+H61-'CUADRO 2 (Retrib titular c_IVA)'!G95</f>
        <v>0</v>
      </c>
      <c r="I64" s="185"/>
      <c r="J64" s="185"/>
      <c r="K64" s="185">
        <f>+K61-'CUADRO 2 (Retrib titular c_IVA)'!H95</f>
        <v>0</v>
      </c>
      <c r="L64" s="185"/>
      <c r="M64" s="185"/>
      <c r="N64" s="185">
        <f>+N61-'CUADRO 2 (Retrib titular c_IVA)'!I95</f>
        <v>0</v>
      </c>
      <c r="O64" s="185"/>
      <c r="P64" s="185"/>
      <c r="Q64" s="185">
        <f>+Q61-'CUADRO 2 (Retrib titular c_IVA)'!J95</f>
        <v>0</v>
      </c>
      <c r="R64" s="185"/>
      <c r="S64" s="185"/>
      <c r="T64" s="185">
        <f>+T61-'CUADRO 2 (Retrib titular c_IVA)'!K95</f>
        <v>0</v>
      </c>
      <c r="U64" s="185"/>
      <c r="V64" s="185"/>
      <c r="W64" s="185">
        <f>+W61-'CUADRO 2 (Retrib titular c_IVA)'!L95</f>
        <v>0</v>
      </c>
      <c r="X64" s="185"/>
      <c r="Y64" s="185"/>
      <c r="Z64" s="185">
        <f>+Z61-'CUADRO 2 (Retrib titular c_IVA)'!M95</f>
        <v>0</v>
      </c>
      <c r="AA64" s="185"/>
      <c r="AB64" s="185"/>
      <c r="AC64" s="185">
        <f>+AC61-'CUADRO 2 (Retrib titular c_IVA)'!N95</f>
        <v>0</v>
      </c>
      <c r="AD64" s="185"/>
      <c r="AE64" s="185"/>
      <c r="AF64" s="185"/>
      <c r="AG64" s="185"/>
      <c r="AH64" s="185"/>
      <c r="AI64" s="185"/>
      <c r="AK64" s="940"/>
      <c r="AL64" s="185">
        <f>+AL61-'CUADRO 2 (Retrib titular c_IVA)'!Q95</f>
        <v>0</v>
      </c>
      <c r="AN64" s="940"/>
      <c r="AO64" s="185">
        <f>+AO61-'CUADRO 2 (Retrib titular c_IVA)'!R95</f>
        <v>0</v>
      </c>
      <c r="AQ64" s="940"/>
      <c r="AR64" s="185">
        <f>+AR61-'CUADRO 2 (Retrib titular c_IVA)'!S95</f>
        <v>0</v>
      </c>
      <c r="AT64" s="940"/>
      <c r="AU64" s="185">
        <f>+AU61-'CUADRO 2 (Retrib titular c_IVA)'!T95</f>
        <v>0</v>
      </c>
      <c r="AW64" s="940"/>
      <c r="AX64" s="185">
        <f>+AX61-'CUADRO 2 (Retrib titular c_IVA)'!V95</f>
        <v>0</v>
      </c>
      <c r="AZ64" s="940"/>
      <c r="BA64" s="185"/>
    </row>
    <row r="65" spans="7:53" ht="14.25">
      <c r="G65" s="940"/>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K65" s="940"/>
      <c r="AL65" s="185"/>
      <c r="AN65" s="940"/>
      <c r="AO65" s="185"/>
      <c r="AQ65" s="940"/>
      <c r="AR65" s="185"/>
      <c r="AT65" s="940"/>
      <c r="AU65" s="185"/>
      <c r="AW65" s="940"/>
      <c r="AX65" s="185"/>
      <c r="AZ65" s="940"/>
      <c r="BA65" s="185"/>
    </row>
    <row r="66" spans="7:53" ht="14.25">
      <c r="G66" s="940"/>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K66" s="940"/>
      <c r="AL66" s="185"/>
      <c r="AN66" s="940"/>
      <c r="AO66" s="185"/>
      <c r="AQ66" s="940"/>
      <c r="AR66" s="185"/>
      <c r="AT66" s="940"/>
      <c r="AU66" s="185"/>
      <c r="AW66" s="940"/>
      <c r="AX66" s="185"/>
      <c r="AZ66" s="940"/>
      <c r="BA66" s="185"/>
    </row>
    <row r="67" spans="7:53" ht="14.25">
      <c r="G67" s="940"/>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K67" s="940"/>
      <c r="AL67" s="185"/>
      <c r="AN67" s="940"/>
      <c r="AO67" s="185"/>
      <c r="AQ67" s="940"/>
      <c r="AR67" s="185"/>
      <c r="AT67" s="940"/>
      <c r="AU67" s="185"/>
      <c r="AW67" s="940"/>
      <c r="AX67" s="185"/>
      <c r="AZ67" s="940"/>
      <c r="BA67" s="185"/>
    </row>
    <row r="68" spans="7:53" ht="14.25">
      <c r="G68" s="940"/>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K68" s="940"/>
      <c r="AL68" s="185"/>
      <c r="AN68" s="940"/>
      <c r="AO68" s="185"/>
      <c r="AQ68" s="940"/>
      <c r="AR68" s="185"/>
      <c r="AT68" s="940"/>
      <c r="AU68" s="185"/>
      <c r="AW68" s="940"/>
      <c r="AX68" s="185"/>
      <c r="AZ68" s="940"/>
      <c r="BA68" s="185"/>
    </row>
    <row r="69" spans="7:53" ht="14.25">
      <c r="G69" s="940"/>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K69" s="940"/>
      <c r="AL69" s="185"/>
      <c r="AN69" s="940"/>
      <c r="AO69" s="185"/>
      <c r="AQ69" s="940"/>
      <c r="AR69" s="185"/>
      <c r="AT69" s="940"/>
      <c r="AU69" s="185"/>
      <c r="AW69" s="940"/>
      <c r="AX69" s="185"/>
      <c r="AZ69" s="940"/>
      <c r="BA69" s="185"/>
    </row>
    <row r="70" spans="7:53" ht="14.25">
      <c r="G70" s="940"/>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K70" s="940"/>
      <c r="AL70" s="185"/>
      <c r="AN70" s="940"/>
      <c r="AO70" s="185"/>
      <c r="AQ70" s="940"/>
      <c r="AR70" s="185"/>
      <c r="AT70" s="940"/>
      <c r="AU70" s="185"/>
      <c r="AW70" s="940"/>
      <c r="AX70" s="185"/>
      <c r="AZ70" s="940"/>
      <c r="BA70" s="185"/>
    </row>
    <row r="71" spans="7:53" ht="14.25">
      <c r="G71" s="940"/>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K71" s="940"/>
      <c r="AL71" s="185"/>
      <c r="AN71" s="940"/>
      <c r="AO71" s="185"/>
      <c r="AQ71" s="940"/>
      <c r="AR71" s="185"/>
      <c r="AT71" s="940"/>
      <c r="AU71" s="185"/>
      <c r="AW71" s="940"/>
      <c r="AX71" s="185"/>
      <c r="AZ71" s="940"/>
      <c r="BA71" s="185"/>
    </row>
    <row r="72" spans="7:53" ht="14.25">
      <c r="G72" s="940"/>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K72" s="940"/>
      <c r="AL72" s="185"/>
      <c r="AN72" s="940"/>
      <c r="AO72" s="185"/>
      <c r="AQ72" s="940"/>
      <c r="AR72" s="185"/>
      <c r="AT72" s="940"/>
      <c r="AU72" s="185"/>
      <c r="AW72" s="940"/>
      <c r="AX72" s="185"/>
      <c r="AZ72" s="940"/>
      <c r="BA72" s="185"/>
    </row>
    <row r="73" spans="7:53" ht="14.25">
      <c r="G73" s="940"/>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K73" s="940"/>
      <c r="AL73" s="185"/>
      <c r="AN73" s="940"/>
      <c r="AO73" s="185"/>
      <c r="AQ73" s="940"/>
      <c r="AR73" s="185"/>
      <c r="AT73" s="940"/>
      <c r="AU73" s="185"/>
      <c r="AW73" s="940"/>
      <c r="AX73" s="185"/>
      <c r="AZ73" s="940"/>
      <c r="BA73" s="185"/>
    </row>
    <row r="74" spans="7:53" ht="14.25">
      <c r="G74" s="940"/>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K74" s="940"/>
      <c r="AL74" s="185"/>
      <c r="AN74" s="940"/>
      <c r="AO74" s="185"/>
      <c r="AQ74" s="940"/>
      <c r="AR74" s="185"/>
      <c r="AT74" s="940"/>
      <c r="AU74" s="185"/>
      <c r="AW74" s="940"/>
      <c r="AX74" s="185"/>
      <c r="AZ74" s="940"/>
      <c r="BA74" s="185"/>
    </row>
    <row r="75" spans="7:53" ht="14.25">
      <c r="G75" s="940"/>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K75" s="940"/>
      <c r="AL75" s="185"/>
      <c r="AN75" s="940"/>
      <c r="AO75" s="185"/>
      <c r="AQ75" s="940"/>
      <c r="AR75" s="185"/>
      <c r="AT75" s="940"/>
      <c r="AU75" s="185"/>
      <c r="AW75" s="940"/>
      <c r="AX75" s="185"/>
      <c r="AZ75" s="940"/>
      <c r="BA75" s="185"/>
    </row>
    <row r="76" spans="7:53" ht="14.25">
      <c r="G76" s="940"/>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K76" s="940"/>
      <c r="AL76" s="185"/>
      <c r="AN76" s="940"/>
      <c r="AO76" s="185"/>
      <c r="AQ76" s="940"/>
      <c r="AR76" s="185"/>
      <c r="AT76" s="940"/>
      <c r="AU76" s="185"/>
      <c r="AW76" s="940"/>
      <c r="AX76" s="185"/>
      <c r="AZ76" s="940"/>
      <c r="BA76" s="185"/>
    </row>
    <row r="77" spans="7:53" ht="14.25">
      <c r="G77" s="940"/>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K77" s="940"/>
      <c r="AL77" s="185"/>
      <c r="AN77" s="940"/>
      <c r="AO77" s="185"/>
      <c r="AQ77" s="940"/>
      <c r="AR77" s="185"/>
      <c r="AT77" s="940"/>
      <c r="AU77" s="185"/>
      <c r="AW77" s="940"/>
      <c r="AX77" s="185"/>
      <c r="AZ77" s="940"/>
      <c r="BA77" s="185"/>
    </row>
    <row r="78" spans="7:53" ht="14.25">
      <c r="G78" s="940"/>
      <c r="AK78" s="940"/>
      <c r="AN78" s="940"/>
      <c r="AQ78" s="940"/>
      <c r="AT78" s="940"/>
      <c r="AW78" s="940"/>
      <c r="AZ78" s="940"/>
    </row>
    <row r="79" spans="7:53" ht="14.25">
      <c r="G79" s="940"/>
      <c r="AK79" s="940"/>
      <c r="AN79" s="940"/>
      <c r="AQ79" s="940"/>
      <c r="AT79" s="940"/>
      <c r="AW79" s="940"/>
      <c r="AZ79" s="940"/>
    </row>
    <row r="80" spans="7:53" ht="14.25">
      <c r="G80" s="940"/>
      <c r="AK80" s="940"/>
      <c r="AN80" s="940"/>
      <c r="AQ80" s="940"/>
      <c r="AT80" s="940"/>
      <c r="AW80" s="940"/>
      <c r="AZ80" s="940"/>
    </row>
  </sheetData>
  <mergeCells count="31">
    <mergeCell ref="B20:B22"/>
    <mergeCell ref="C21:C22"/>
    <mergeCell ref="O6:Q6"/>
    <mergeCell ref="R6:T6"/>
    <mergeCell ref="U6:W6"/>
    <mergeCell ref="B6:B7"/>
    <mergeCell ref="C6:C7"/>
    <mergeCell ref="D6:E6"/>
    <mergeCell ref="F6:H6"/>
    <mergeCell ref="I6:K6"/>
    <mergeCell ref="L6:N6"/>
    <mergeCell ref="AG6:AI6"/>
    <mergeCell ref="AJ6:AL6"/>
    <mergeCell ref="AV6:AX6"/>
    <mergeCell ref="AY6:BA6"/>
    <mergeCell ref="B8:B18"/>
    <mergeCell ref="X6:Z6"/>
    <mergeCell ref="AA6:AC6"/>
    <mergeCell ref="AD6:AF6"/>
    <mergeCell ref="B54:B55"/>
    <mergeCell ref="B57:B58"/>
    <mergeCell ref="C57:C58"/>
    <mergeCell ref="B62:BA62"/>
    <mergeCell ref="B24:B26"/>
    <mergeCell ref="B28:B37"/>
    <mergeCell ref="C28:C30"/>
    <mergeCell ref="C33:C36"/>
    <mergeCell ref="B43:B52"/>
    <mergeCell ref="C43:C45"/>
    <mergeCell ref="C46:C48"/>
    <mergeCell ref="C49:C52"/>
  </mergeCells>
  <printOptions horizontalCentered="1"/>
  <pageMargins left="0.23622047244094491" right="0.23622047244094491" top="0.15748031496062992" bottom="0.15748031496062992" header="0" footer="0"/>
  <pageSetup scale="28" orientation="landscape" r:id="rId1"/>
  <headerFooter alignWithMargins="0"/>
</worksheet>
</file>

<file path=xl/worksheets/sheet8.xml><?xml version="1.0" encoding="utf-8"?>
<worksheet xmlns="http://schemas.openxmlformats.org/spreadsheetml/2006/main" xmlns:r="http://schemas.openxmlformats.org/officeDocument/2006/relationships">
  <dimension ref="A1:Z181"/>
  <sheetViews>
    <sheetView tabSelected="1" view="pageBreakPreview" topLeftCell="B4" zoomScale="70" zoomScaleNormal="100" zoomScaleSheetLayoutView="70" workbookViewId="0">
      <pane xSplit="4" ySplit="7" topLeftCell="H11" activePane="bottomRight" state="frozen"/>
      <selection activeCell="A22" sqref="A22"/>
      <selection pane="topRight" activeCell="A22" sqref="A22"/>
      <selection pane="bottomLeft" activeCell="A22" sqref="A22"/>
      <selection pane="bottomRight" activeCell="A21" sqref="A21:A22"/>
    </sheetView>
  </sheetViews>
  <sheetFormatPr baseColWidth="10" defaultColWidth="11.42578125" defaultRowHeight="12.75" outlineLevelCol="1"/>
  <cols>
    <col min="1" max="1" width="1.5703125" style="77" customWidth="1"/>
    <col min="2" max="2" width="2.42578125" style="77" customWidth="1"/>
    <col min="3" max="3" width="83.85546875" style="77" customWidth="1"/>
    <col min="4" max="4" width="15.5703125" style="77" customWidth="1"/>
    <col min="5" max="5" width="15.7109375" style="77" customWidth="1"/>
    <col min="6" max="6" width="20.5703125" style="77" customWidth="1"/>
    <col min="7" max="7" width="13.85546875" style="77" customWidth="1"/>
    <col min="8" max="8" width="17.7109375" style="77" customWidth="1"/>
    <col min="9" max="9" width="11.7109375" style="77" hidden="1" customWidth="1" outlineLevel="1"/>
    <col min="10" max="10" width="10.5703125" style="77" hidden="1" customWidth="1" outlineLevel="1"/>
    <col min="11" max="11" width="12.140625" style="77" hidden="1" customWidth="1" outlineLevel="1"/>
    <col min="12" max="12" width="13.85546875" style="77" hidden="1" customWidth="1" outlineLevel="1"/>
    <col min="13" max="13" width="17.42578125" style="77" hidden="1" customWidth="1" outlineLevel="1" collapsed="1"/>
    <col min="14" max="14" width="18.5703125" style="77" customWidth="1" collapsed="1"/>
    <col min="15" max="15" width="18.42578125" style="77" hidden="1" customWidth="1" outlineLevel="1"/>
    <col min="16" max="16" width="18.7109375" style="77" hidden="1" customWidth="1" outlineLevel="1"/>
    <col min="17" max="17" width="15.42578125" style="1349" hidden="1" customWidth="1" outlineLevel="1"/>
    <col min="18" max="18" width="18" style="942" hidden="1" customWidth="1" outlineLevel="1"/>
    <col min="19" max="19" width="18" style="1384" hidden="1" customWidth="1" outlineLevel="1" collapsed="1"/>
    <col min="20" max="20" width="15.28515625" style="1349" customWidth="1" collapsed="1"/>
    <col min="21" max="21" width="17.7109375" style="942" hidden="1" customWidth="1" outlineLevel="1"/>
    <col min="22" max="22" width="12.28515625" style="1384" hidden="1" customWidth="1" outlineLevel="1" collapsed="1"/>
    <col min="23" max="23" width="3.5703125" style="77" customWidth="1" collapsed="1"/>
    <col min="24" max="24" width="16" style="77" customWidth="1"/>
    <col min="25" max="25" width="11.42578125" style="77"/>
    <col min="26" max="26" width="14" style="77" bestFit="1" customWidth="1"/>
    <col min="27" max="16384" width="11.42578125" style="77"/>
  </cols>
  <sheetData>
    <row r="1" spans="2:25" ht="26.25">
      <c r="B1" s="941" t="s">
        <v>428</v>
      </c>
      <c r="Q1" s="942"/>
      <c r="S1" s="942"/>
      <c r="T1" s="942"/>
      <c r="V1" s="942"/>
    </row>
    <row r="2" spans="2:25">
      <c r="B2" s="943"/>
      <c r="Q2" s="942"/>
      <c r="S2" s="942"/>
      <c r="T2" s="942"/>
      <c r="V2" s="942"/>
    </row>
    <row r="3" spans="2:25" ht="15.75">
      <c r="B3" s="944" t="s">
        <v>429</v>
      </c>
      <c r="C3" s="945"/>
      <c r="Q3" s="942"/>
      <c r="S3" s="942"/>
      <c r="T3" s="942"/>
      <c r="V3" s="942"/>
    </row>
    <row r="4" spans="2:25" ht="15.75">
      <c r="B4" s="944" t="s">
        <v>430</v>
      </c>
      <c r="C4" s="945"/>
      <c r="Q4" s="942"/>
      <c r="S4" s="942"/>
      <c r="T4" s="942"/>
      <c r="V4" s="942"/>
    </row>
    <row r="5" spans="2:25" ht="15.75">
      <c r="B5" s="944" t="s">
        <v>431</v>
      </c>
      <c r="C5" s="945"/>
      <c r="Q5" s="942"/>
      <c r="S5" s="942"/>
      <c r="T5" s="942"/>
      <c r="V5" s="942"/>
    </row>
    <row r="6" spans="2:25" ht="15.75">
      <c r="B6" s="946" t="str">
        <f>+'[27]ANEXO 3F'!B6</f>
        <v>PERIODO (MES): ABRIL</v>
      </c>
      <c r="C6" s="947"/>
      <c r="Q6" s="942"/>
      <c r="S6" s="942"/>
      <c r="T6" s="942"/>
      <c r="V6" s="942"/>
    </row>
    <row r="7" spans="2:25" ht="16.5" thickBot="1">
      <c r="B7" s="944" t="s">
        <v>432</v>
      </c>
      <c r="C7" s="945"/>
      <c r="Q7" s="942"/>
      <c r="S7" s="942"/>
      <c r="T7" s="942"/>
      <c r="V7" s="942"/>
    </row>
    <row r="8" spans="2:25" ht="15.75" customHeight="1">
      <c r="D8" s="945"/>
      <c r="E8" s="948"/>
      <c r="F8" s="1588" t="s">
        <v>96</v>
      </c>
      <c r="G8" s="1589"/>
      <c r="H8" s="1589"/>
      <c r="I8" s="1589"/>
      <c r="J8" s="1589"/>
      <c r="K8" s="1589"/>
      <c r="L8" s="1589"/>
      <c r="M8" s="1590"/>
      <c r="N8" s="1588" t="s">
        <v>433</v>
      </c>
      <c r="O8" s="1589"/>
      <c r="P8" s="1589"/>
      <c r="Q8" s="1589"/>
      <c r="R8" s="1589"/>
      <c r="S8" s="1590"/>
      <c r="T8" s="1588" t="s">
        <v>434</v>
      </c>
      <c r="U8" s="1589"/>
      <c r="V8" s="1589"/>
      <c r="W8" s="949"/>
      <c r="X8" s="1591" t="s">
        <v>435</v>
      </c>
    </row>
    <row r="9" spans="2:25" ht="16.5" customHeight="1" thickBot="1">
      <c r="D9" s="950"/>
      <c r="E9" s="951"/>
      <c r="F9" s="1594" t="s">
        <v>436</v>
      </c>
      <c r="G9" s="1596" t="s">
        <v>437</v>
      </c>
      <c r="H9" s="1596"/>
      <c r="I9" s="1580" t="s">
        <v>223</v>
      </c>
      <c r="J9" s="1580" t="s">
        <v>438</v>
      </c>
      <c r="K9" s="1596" t="s">
        <v>439</v>
      </c>
      <c r="L9" s="1596"/>
      <c r="M9" s="1598" t="s">
        <v>440</v>
      </c>
      <c r="N9" s="1578" t="s">
        <v>441</v>
      </c>
      <c r="O9" s="1579"/>
      <c r="P9" s="1579"/>
      <c r="Q9" s="1579"/>
      <c r="R9" s="1580" t="s">
        <v>116</v>
      </c>
      <c r="S9" s="1582" t="s">
        <v>442</v>
      </c>
      <c r="T9" s="1584" t="s">
        <v>117</v>
      </c>
      <c r="U9" s="1580" t="s">
        <v>118</v>
      </c>
      <c r="V9" s="1586" t="s">
        <v>443</v>
      </c>
      <c r="W9" s="949"/>
      <c r="X9" s="1592"/>
    </row>
    <row r="10" spans="2:25" ht="39" customHeight="1" thickBot="1">
      <c r="D10" s="952" t="s">
        <v>444</v>
      </c>
      <c r="E10" s="953" t="s">
        <v>445</v>
      </c>
      <c r="F10" s="1595"/>
      <c r="G10" s="954" t="s">
        <v>446</v>
      </c>
      <c r="H10" s="955" t="s">
        <v>447</v>
      </c>
      <c r="I10" s="1597"/>
      <c r="J10" s="1597"/>
      <c r="K10" s="956" t="s">
        <v>448</v>
      </c>
      <c r="L10" s="955" t="s">
        <v>449</v>
      </c>
      <c r="M10" s="1599"/>
      <c r="N10" s="957" t="s">
        <v>450</v>
      </c>
      <c r="O10" s="958" t="s">
        <v>451</v>
      </c>
      <c r="P10" s="958" t="s">
        <v>452</v>
      </c>
      <c r="Q10" s="958" t="s">
        <v>453</v>
      </c>
      <c r="R10" s="1581"/>
      <c r="S10" s="1583"/>
      <c r="T10" s="1585"/>
      <c r="U10" s="1581"/>
      <c r="V10" s="1587"/>
      <c r="W10" s="949"/>
      <c r="X10" s="1593"/>
    </row>
    <row r="11" spans="2:25" s="970" customFormat="1" ht="15.75">
      <c r="B11" s="959" t="s">
        <v>454</v>
      </c>
      <c r="C11" s="960"/>
      <c r="D11" s="961"/>
      <c r="E11" s="962"/>
      <c r="F11" s="963"/>
      <c r="G11" s="964"/>
      <c r="H11" s="964"/>
      <c r="I11" s="964"/>
      <c r="J11" s="964"/>
      <c r="K11" s="964"/>
      <c r="L11" s="964"/>
      <c r="M11" s="965"/>
      <c r="N11" s="963"/>
      <c r="O11" s="966"/>
      <c r="P11" s="966"/>
      <c r="Q11" s="966"/>
      <c r="R11" s="964"/>
      <c r="S11" s="965"/>
      <c r="T11" s="963"/>
      <c r="U11" s="964"/>
      <c r="V11" s="967"/>
      <c r="W11" s="968"/>
      <c r="X11" s="969"/>
    </row>
    <row r="12" spans="2:25" ht="15">
      <c r="B12" s="971"/>
      <c r="C12" s="972" t="s">
        <v>455</v>
      </c>
      <c r="D12" s="973" t="s">
        <v>456</v>
      </c>
      <c r="E12" s="974"/>
      <c r="F12" s="975"/>
      <c r="G12" s="976"/>
      <c r="H12" s="976"/>
      <c r="I12" s="976"/>
      <c r="J12" s="976"/>
      <c r="K12" s="976"/>
      <c r="L12" s="976"/>
      <c r="M12" s="977"/>
      <c r="N12" s="975"/>
      <c r="O12" s="978"/>
      <c r="P12" s="978"/>
      <c r="Q12" s="978"/>
      <c r="R12" s="976"/>
      <c r="S12" s="977"/>
      <c r="T12" s="975"/>
      <c r="U12" s="976"/>
      <c r="V12" s="979"/>
      <c r="W12" s="949"/>
      <c r="X12" s="980"/>
    </row>
    <row r="13" spans="2:25" ht="15">
      <c r="B13" s="971"/>
      <c r="C13" s="972" t="s">
        <v>457</v>
      </c>
      <c r="D13" s="973" t="s">
        <v>458</v>
      </c>
      <c r="E13" s="981">
        <v>7543</v>
      </c>
      <c r="F13" s="975"/>
      <c r="G13" s="976"/>
      <c r="H13" s="976"/>
      <c r="I13" s="976"/>
      <c r="J13" s="976"/>
      <c r="K13" s="976"/>
      <c r="L13" s="976"/>
      <c r="M13" s="977"/>
      <c r="N13" s="975"/>
      <c r="O13" s="978"/>
      <c r="P13" s="978"/>
      <c r="Q13" s="978"/>
      <c r="R13" s="976"/>
      <c r="S13" s="977"/>
      <c r="T13" s="975"/>
      <c r="U13" s="976"/>
      <c r="V13" s="979"/>
      <c r="W13" s="949"/>
      <c r="X13" s="980"/>
    </row>
    <row r="14" spans="2:25" ht="15">
      <c r="B14" s="971"/>
      <c r="C14" s="972" t="s">
        <v>459</v>
      </c>
      <c r="D14" s="973" t="s">
        <v>460</v>
      </c>
      <c r="E14" s="974"/>
      <c r="F14" s="975"/>
      <c r="G14" s="976"/>
      <c r="H14" s="976"/>
      <c r="I14" s="976"/>
      <c r="J14" s="976"/>
      <c r="K14" s="976"/>
      <c r="L14" s="976"/>
      <c r="M14" s="977"/>
      <c r="N14" s="975"/>
      <c r="O14" s="978"/>
      <c r="P14" s="978"/>
      <c r="Q14" s="978"/>
      <c r="R14" s="976"/>
      <c r="S14" s="977"/>
      <c r="T14" s="975"/>
      <c r="U14" s="976"/>
      <c r="V14" s="979"/>
      <c r="W14" s="949"/>
      <c r="X14" s="980"/>
    </row>
    <row r="15" spans="2:25" ht="15">
      <c r="B15" s="982"/>
      <c r="C15" s="983" t="s">
        <v>461</v>
      </c>
      <c r="D15" s="984" t="s">
        <v>462</v>
      </c>
      <c r="E15" s="985"/>
      <c r="F15" s="986"/>
      <c r="G15" s="987"/>
      <c r="H15" s="987"/>
      <c r="I15" s="987"/>
      <c r="J15" s="987"/>
      <c r="K15" s="987"/>
      <c r="L15" s="987"/>
      <c r="M15" s="988"/>
      <c r="N15" s="986"/>
      <c r="O15" s="989"/>
      <c r="P15" s="989"/>
      <c r="Q15" s="989"/>
      <c r="R15" s="987"/>
      <c r="S15" s="988"/>
      <c r="T15" s="986"/>
      <c r="U15" s="987"/>
      <c r="V15" s="990"/>
      <c r="W15" s="949"/>
      <c r="X15" s="991"/>
    </row>
    <row r="16" spans="2:25" s="970" customFormat="1" ht="15.75">
      <c r="B16" s="992" t="s">
        <v>463</v>
      </c>
      <c r="C16" s="993"/>
      <c r="D16" s="994"/>
      <c r="E16" s="995"/>
      <c r="F16" s="996"/>
      <c r="G16" s="997"/>
      <c r="H16" s="997"/>
      <c r="I16" s="997"/>
      <c r="J16" s="997"/>
      <c r="K16" s="997"/>
      <c r="L16" s="997"/>
      <c r="M16" s="995"/>
      <c r="N16" s="996"/>
      <c r="O16" s="998"/>
      <c r="P16" s="998"/>
      <c r="Q16" s="998"/>
      <c r="R16" s="997"/>
      <c r="S16" s="995"/>
      <c r="T16" s="996"/>
      <c r="U16" s="997"/>
      <c r="V16" s="999"/>
      <c r="W16" s="968"/>
      <c r="X16" s="1000"/>
      <c r="Y16" s="1001"/>
    </row>
    <row r="17" spans="1:25" ht="15">
      <c r="B17" s="971"/>
      <c r="C17" s="972" t="s">
        <v>464</v>
      </c>
      <c r="D17" s="973" t="s">
        <v>456</v>
      </c>
      <c r="E17" s="974">
        <f>SUM(F17:L17)</f>
        <v>0</v>
      </c>
      <c r="F17" s="1002"/>
      <c r="G17" s="1003"/>
      <c r="H17" s="1003"/>
      <c r="I17" s="1003"/>
      <c r="J17" s="1003"/>
      <c r="K17" s="1003"/>
      <c r="L17" s="1003"/>
      <c r="M17" s="1004"/>
      <c r="N17" s="1002"/>
      <c r="O17" s="1005"/>
      <c r="P17" s="1005"/>
      <c r="Q17" s="1005"/>
      <c r="R17" s="1003"/>
      <c r="S17" s="1004"/>
      <c r="T17" s="1002"/>
      <c r="U17" s="1003"/>
      <c r="V17" s="1006"/>
      <c r="W17" s="949"/>
      <c r="X17" s="1007">
        <f>SUM(F17:L17)</f>
        <v>0</v>
      </c>
      <c r="Y17" s="1008">
        <f t="shared" ref="Y17:Y34" si="0">E17-X17</f>
        <v>0</v>
      </c>
    </row>
    <row r="18" spans="1:25" ht="15">
      <c r="B18" s="971"/>
      <c r="C18" s="972" t="s">
        <v>465</v>
      </c>
      <c r="D18" s="973" t="s">
        <v>466</v>
      </c>
      <c r="E18" s="974">
        <f>SUM(F18:L18)</f>
        <v>0</v>
      </c>
      <c r="F18" s="1002"/>
      <c r="G18" s="1003"/>
      <c r="H18" s="1003"/>
      <c r="I18" s="1003"/>
      <c r="J18" s="1003"/>
      <c r="K18" s="1003"/>
      <c r="L18" s="1003"/>
      <c r="M18" s="1004"/>
      <c r="N18" s="1002"/>
      <c r="O18" s="1005"/>
      <c r="P18" s="1005"/>
      <c r="Q18" s="1005"/>
      <c r="R18" s="1003"/>
      <c r="S18" s="1004"/>
      <c r="T18" s="1002"/>
      <c r="U18" s="1003"/>
      <c r="V18" s="1006"/>
      <c r="W18" s="949"/>
      <c r="X18" s="1007">
        <f>SUM(F18:L18)</f>
        <v>0</v>
      </c>
      <c r="Y18" s="1008">
        <f t="shared" si="0"/>
        <v>0</v>
      </c>
    </row>
    <row r="19" spans="1:25" ht="15">
      <c r="B19" s="971"/>
      <c r="C19" s="972" t="s">
        <v>467</v>
      </c>
      <c r="D19" s="973" t="s">
        <v>458</v>
      </c>
      <c r="E19" s="974">
        <f>SUM(N19:R19)</f>
        <v>8164.0059212004753</v>
      </c>
      <c r="F19" s="1002"/>
      <c r="G19" s="1003"/>
      <c r="H19" s="1003"/>
      <c r="I19" s="1003"/>
      <c r="J19" s="1003"/>
      <c r="K19" s="1003"/>
      <c r="L19" s="1003"/>
      <c r="M19" s="1004"/>
      <c r="N19" s="1002">
        <v>8164.0059212004753</v>
      </c>
      <c r="O19" s="1005"/>
      <c r="P19" s="1005"/>
      <c r="Q19" s="1005"/>
      <c r="R19" s="1003"/>
      <c r="S19" s="1004"/>
      <c r="T19" s="1002"/>
      <c r="U19" s="1003"/>
      <c r="V19" s="1006"/>
      <c r="W19" s="949"/>
      <c r="X19" s="1007">
        <f>SUM(N19:R19)</f>
        <v>8164.0059212004753</v>
      </c>
      <c r="Y19" s="1008">
        <f t="shared" si="0"/>
        <v>0</v>
      </c>
    </row>
    <row r="20" spans="1:25" ht="15">
      <c r="B20" s="982"/>
      <c r="C20" s="1009" t="s">
        <v>468</v>
      </c>
      <c r="D20" s="984" t="s">
        <v>460</v>
      </c>
      <c r="E20" s="985">
        <f>SUM(T20:U20)</f>
        <v>0</v>
      </c>
      <c r="F20" s="1010"/>
      <c r="G20" s="1011"/>
      <c r="H20" s="1011"/>
      <c r="I20" s="1011"/>
      <c r="J20" s="1011"/>
      <c r="K20" s="1011"/>
      <c r="L20" s="1011"/>
      <c r="M20" s="1012"/>
      <c r="N20" s="1010"/>
      <c r="O20" s="1013"/>
      <c r="P20" s="1013"/>
      <c r="Q20" s="1013"/>
      <c r="R20" s="1011"/>
      <c r="S20" s="1012"/>
      <c r="T20" s="1010"/>
      <c r="U20" s="1011"/>
      <c r="V20" s="1014"/>
      <c r="W20" s="949"/>
      <c r="X20" s="1015">
        <f>SUM(T20:U20)</f>
        <v>0</v>
      </c>
      <c r="Y20" s="1008">
        <f t="shared" si="0"/>
        <v>0</v>
      </c>
    </row>
    <row r="21" spans="1:25" s="970" customFormat="1" ht="29.25" customHeight="1">
      <c r="A21" s="1569"/>
      <c r="B21" s="1570" t="s">
        <v>469</v>
      </c>
      <c r="C21" s="1571"/>
      <c r="D21" s="1574" t="s">
        <v>470</v>
      </c>
      <c r="E21" s="1016"/>
      <c r="F21" s="1576"/>
      <c r="G21" s="1548"/>
      <c r="H21" s="1548"/>
      <c r="I21" s="1548"/>
      <c r="J21" s="1548"/>
      <c r="K21" s="1548"/>
      <c r="L21" s="1548"/>
      <c r="M21" s="1565"/>
      <c r="N21" s="1567">
        <v>27.008532062813099</v>
      </c>
      <c r="O21" s="1557"/>
      <c r="P21" s="1557"/>
      <c r="Q21" s="1557"/>
      <c r="R21" s="1559"/>
      <c r="S21" s="1561"/>
      <c r="T21" s="1563"/>
      <c r="U21" s="1548"/>
      <c r="V21" s="1550"/>
      <c r="W21" s="968"/>
      <c r="X21" s="1552"/>
      <c r="Y21" s="1008">
        <f t="shared" si="0"/>
        <v>0</v>
      </c>
    </row>
    <row r="22" spans="1:25" s="970" customFormat="1" ht="30" customHeight="1">
      <c r="A22" s="1569"/>
      <c r="B22" s="1572"/>
      <c r="C22" s="1573"/>
      <c r="D22" s="1575"/>
      <c r="E22" s="991"/>
      <c r="F22" s="1577"/>
      <c r="G22" s="1549"/>
      <c r="H22" s="1549"/>
      <c r="I22" s="1549"/>
      <c r="J22" s="1549"/>
      <c r="K22" s="1549"/>
      <c r="L22" s="1549"/>
      <c r="M22" s="1566"/>
      <c r="N22" s="1568"/>
      <c r="O22" s="1558"/>
      <c r="P22" s="1558"/>
      <c r="Q22" s="1558"/>
      <c r="R22" s="1560"/>
      <c r="S22" s="1562"/>
      <c r="T22" s="1564"/>
      <c r="U22" s="1549"/>
      <c r="V22" s="1551"/>
      <c r="W22" s="968"/>
      <c r="X22" s="1553"/>
      <c r="Y22" s="1008">
        <f t="shared" si="0"/>
        <v>0</v>
      </c>
    </row>
    <row r="23" spans="1:25" s="970" customFormat="1" ht="15.75">
      <c r="B23" s="1017" t="s">
        <v>471</v>
      </c>
      <c r="C23" s="1018"/>
      <c r="D23" s="1019" t="s">
        <v>472</v>
      </c>
      <c r="E23" s="1020">
        <f>SUM(F23:V23)</f>
        <v>220497.81568373877</v>
      </c>
      <c r="F23" s="1021"/>
      <c r="G23" s="1022"/>
      <c r="H23" s="1022"/>
      <c r="I23" s="1022"/>
      <c r="J23" s="1022"/>
      <c r="K23" s="1022"/>
      <c r="L23" s="1022"/>
      <c r="M23" s="1023"/>
      <c r="N23" s="1024">
        <v>220497.81568373877</v>
      </c>
      <c r="O23" s="1025"/>
      <c r="P23" s="1025"/>
      <c r="Q23" s="1025"/>
      <c r="R23" s="1022"/>
      <c r="S23" s="1023"/>
      <c r="T23" s="1021"/>
      <c r="U23" s="1026"/>
      <c r="V23" s="1027"/>
      <c r="W23" s="968"/>
      <c r="X23" s="1028">
        <f>SUM(F23:V23)</f>
        <v>220497.81568373877</v>
      </c>
      <c r="Y23" s="1008">
        <f t="shared" si="0"/>
        <v>0</v>
      </c>
    </row>
    <row r="24" spans="1:25" ht="15">
      <c r="B24" s="1029" t="s">
        <v>473</v>
      </c>
      <c r="C24" s="1030"/>
      <c r="D24" s="1031" t="s">
        <v>472</v>
      </c>
      <c r="E24" s="1020">
        <f>SUM(F24:V24)</f>
        <v>17203.126682693746</v>
      </c>
      <c r="F24" s="1021"/>
      <c r="G24" s="1022"/>
      <c r="H24" s="1022"/>
      <c r="I24" s="1022"/>
      <c r="J24" s="1022"/>
      <c r="K24" s="1022"/>
      <c r="L24" s="1022"/>
      <c r="M24" s="1023"/>
      <c r="N24" s="1024">
        <v>17203.126682693746</v>
      </c>
      <c r="O24" s="1025"/>
      <c r="P24" s="1025"/>
      <c r="Q24" s="1025"/>
      <c r="R24" s="1022"/>
      <c r="S24" s="1023"/>
      <c r="T24" s="1021"/>
      <c r="U24" s="1022"/>
      <c r="V24" s="1032"/>
      <c r="W24" s="949"/>
      <c r="X24" s="1033">
        <f t="shared" ref="X24:X30" si="1">SUM(F24:V24)</f>
        <v>17203.126682693746</v>
      </c>
      <c r="Y24" s="1008">
        <f t="shared" si="0"/>
        <v>0</v>
      </c>
    </row>
    <row r="25" spans="1:25" s="970" customFormat="1" ht="18.75">
      <c r="B25" s="1034" t="s">
        <v>474</v>
      </c>
      <c r="C25" s="1035"/>
      <c r="D25" s="1036" t="s">
        <v>472</v>
      </c>
      <c r="E25" s="1020">
        <f>SUM(F25:V25)</f>
        <v>203294.68900104502</v>
      </c>
      <c r="F25" s="1037">
        <f>F23-F24</f>
        <v>0</v>
      </c>
      <c r="G25" s="1038">
        <f t="shared" ref="G25:V25" si="2">G23-G24</f>
        <v>0</v>
      </c>
      <c r="H25" s="1038">
        <f t="shared" si="2"/>
        <v>0</v>
      </c>
      <c r="I25" s="1038">
        <f t="shared" si="2"/>
        <v>0</v>
      </c>
      <c r="J25" s="1038">
        <f t="shared" si="2"/>
        <v>0</v>
      </c>
      <c r="K25" s="1038">
        <f t="shared" si="2"/>
        <v>0</v>
      </c>
      <c r="L25" s="1038">
        <f t="shared" si="2"/>
        <v>0</v>
      </c>
      <c r="M25" s="1039">
        <f t="shared" si="2"/>
        <v>0</v>
      </c>
      <c r="N25" s="1037">
        <f t="shared" si="2"/>
        <v>203294.68900104502</v>
      </c>
      <c r="O25" s="1040">
        <f t="shared" si="2"/>
        <v>0</v>
      </c>
      <c r="P25" s="1040">
        <f t="shared" si="2"/>
        <v>0</v>
      </c>
      <c r="Q25" s="1040">
        <f t="shared" si="2"/>
        <v>0</v>
      </c>
      <c r="R25" s="1038">
        <f t="shared" si="2"/>
        <v>0</v>
      </c>
      <c r="S25" s="1039">
        <f t="shared" si="2"/>
        <v>0</v>
      </c>
      <c r="T25" s="1037">
        <f t="shared" si="2"/>
        <v>0</v>
      </c>
      <c r="U25" s="1038">
        <f t="shared" si="2"/>
        <v>0</v>
      </c>
      <c r="V25" s="1041">
        <f t="shared" si="2"/>
        <v>0</v>
      </c>
      <c r="W25" s="968"/>
      <c r="X25" s="1042">
        <f t="shared" si="1"/>
        <v>203294.68900104502</v>
      </c>
      <c r="Y25" s="1008">
        <f t="shared" si="0"/>
        <v>0</v>
      </c>
    </row>
    <row r="26" spans="1:25" ht="15">
      <c r="B26" s="971" t="s">
        <v>475</v>
      </c>
      <c r="C26" s="948"/>
      <c r="D26" s="1043" t="s">
        <v>472</v>
      </c>
      <c r="E26" s="1044">
        <v>26970.422655360002</v>
      </c>
      <c r="F26" s="1045">
        <f>+$E$26*F50</f>
        <v>0</v>
      </c>
      <c r="G26" s="1046">
        <f t="shared" ref="G26:V26" si="3">+$E$26*G50</f>
        <v>0</v>
      </c>
      <c r="H26" s="1046">
        <f t="shared" si="3"/>
        <v>0</v>
      </c>
      <c r="I26" s="1046">
        <f t="shared" si="3"/>
        <v>0</v>
      </c>
      <c r="J26" s="1046">
        <f t="shared" si="3"/>
        <v>0</v>
      </c>
      <c r="K26" s="1046">
        <f t="shared" si="3"/>
        <v>0</v>
      </c>
      <c r="L26" s="1046">
        <f t="shared" si="3"/>
        <v>0</v>
      </c>
      <c r="M26" s="1047">
        <f t="shared" si="3"/>
        <v>0</v>
      </c>
      <c r="N26" s="1048">
        <f t="shared" si="3"/>
        <v>26970.422655360002</v>
      </c>
      <c r="O26" s="1049">
        <f t="shared" si="3"/>
        <v>0</v>
      </c>
      <c r="P26" s="1049">
        <f t="shared" si="3"/>
        <v>0</v>
      </c>
      <c r="Q26" s="1050">
        <f t="shared" si="3"/>
        <v>0</v>
      </c>
      <c r="R26" s="1046">
        <f t="shared" si="3"/>
        <v>0</v>
      </c>
      <c r="S26" s="1047">
        <f t="shared" si="3"/>
        <v>0</v>
      </c>
      <c r="T26" s="1045">
        <f t="shared" si="3"/>
        <v>0</v>
      </c>
      <c r="U26" s="1051">
        <f t="shared" si="3"/>
        <v>0</v>
      </c>
      <c r="V26" s="1051">
        <f t="shared" si="3"/>
        <v>0</v>
      </c>
      <c r="W26" s="949"/>
      <c r="X26" s="1052">
        <f t="shared" si="1"/>
        <v>26970.422655360002</v>
      </c>
      <c r="Y26" s="1008">
        <f t="shared" si="0"/>
        <v>0</v>
      </c>
    </row>
    <row r="27" spans="1:25" ht="15">
      <c r="B27" s="971" t="s">
        <v>476</v>
      </c>
      <c r="C27" s="948"/>
      <c r="D27" s="1043" t="s">
        <v>472</v>
      </c>
      <c r="E27" s="1053">
        <v>13485.211327680001</v>
      </c>
      <c r="F27" s="1054">
        <f>+$E$27*F50</f>
        <v>0</v>
      </c>
      <c r="G27" s="1051">
        <f t="shared" ref="G27:V27" si="4">+$E$27*G50</f>
        <v>0</v>
      </c>
      <c r="H27" s="1051">
        <f t="shared" si="4"/>
        <v>0</v>
      </c>
      <c r="I27" s="1051">
        <f t="shared" si="4"/>
        <v>0</v>
      </c>
      <c r="J27" s="1051">
        <f t="shared" si="4"/>
        <v>0</v>
      </c>
      <c r="K27" s="1051">
        <f t="shared" si="4"/>
        <v>0</v>
      </c>
      <c r="L27" s="1051">
        <f t="shared" si="4"/>
        <v>0</v>
      </c>
      <c r="M27" s="1055">
        <f t="shared" si="4"/>
        <v>0</v>
      </c>
      <c r="N27" s="1056">
        <f t="shared" si="4"/>
        <v>13485.211327680001</v>
      </c>
      <c r="O27" s="1057">
        <f t="shared" si="4"/>
        <v>0</v>
      </c>
      <c r="P27" s="1057">
        <f t="shared" si="4"/>
        <v>0</v>
      </c>
      <c r="Q27" s="1058">
        <f t="shared" si="4"/>
        <v>0</v>
      </c>
      <c r="R27" s="1051">
        <f t="shared" si="4"/>
        <v>0</v>
      </c>
      <c r="S27" s="1055">
        <f t="shared" si="4"/>
        <v>0</v>
      </c>
      <c r="T27" s="1054">
        <f t="shared" si="4"/>
        <v>0</v>
      </c>
      <c r="U27" s="1051">
        <f t="shared" si="4"/>
        <v>0</v>
      </c>
      <c r="V27" s="1051">
        <f t="shared" si="4"/>
        <v>0</v>
      </c>
      <c r="W27" s="949"/>
      <c r="X27" s="1059">
        <f t="shared" si="1"/>
        <v>13485.211327680001</v>
      </c>
      <c r="Y27" s="1008">
        <f t="shared" si="0"/>
        <v>0</v>
      </c>
    </row>
    <row r="28" spans="1:25" ht="15">
      <c r="B28" s="971" t="s">
        <v>477</v>
      </c>
      <c r="C28" s="948"/>
      <c r="D28" s="1043" t="s">
        <v>472</v>
      </c>
      <c r="E28" s="1060">
        <v>71921.12708096001</v>
      </c>
      <c r="F28" s="1061">
        <f>+$E$28*F50</f>
        <v>0</v>
      </c>
      <c r="G28" s="1062">
        <f t="shared" ref="G28:V28" si="5">+$E$28*G50</f>
        <v>0</v>
      </c>
      <c r="H28" s="1062">
        <f t="shared" si="5"/>
        <v>0</v>
      </c>
      <c r="I28" s="1062">
        <f t="shared" si="5"/>
        <v>0</v>
      </c>
      <c r="J28" s="1062">
        <f t="shared" si="5"/>
        <v>0</v>
      </c>
      <c r="K28" s="1062">
        <f t="shared" si="5"/>
        <v>0</v>
      </c>
      <c r="L28" s="1062">
        <f t="shared" si="5"/>
        <v>0</v>
      </c>
      <c r="M28" s="1063">
        <f t="shared" si="5"/>
        <v>0</v>
      </c>
      <c r="N28" s="1064">
        <f t="shared" si="5"/>
        <v>71921.12708096001</v>
      </c>
      <c r="O28" s="1065">
        <f t="shared" si="5"/>
        <v>0</v>
      </c>
      <c r="P28" s="1065">
        <f t="shared" si="5"/>
        <v>0</v>
      </c>
      <c r="Q28" s="1066">
        <f t="shared" si="5"/>
        <v>0</v>
      </c>
      <c r="R28" s="1062">
        <f t="shared" si="5"/>
        <v>0</v>
      </c>
      <c r="S28" s="1063">
        <f t="shared" si="5"/>
        <v>0</v>
      </c>
      <c r="T28" s="1061">
        <f t="shared" si="5"/>
        <v>0</v>
      </c>
      <c r="U28" s="1051">
        <f t="shared" si="5"/>
        <v>0</v>
      </c>
      <c r="V28" s="1051">
        <f t="shared" si="5"/>
        <v>0</v>
      </c>
      <c r="W28" s="949"/>
      <c r="X28" s="1067">
        <f t="shared" si="1"/>
        <v>71921.12708096001</v>
      </c>
      <c r="Y28" s="1008">
        <f t="shared" si="0"/>
        <v>0</v>
      </c>
    </row>
    <row r="29" spans="1:25" ht="19.5">
      <c r="B29" s="1029" t="s">
        <v>478</v>
      </c>
      <c r="C29" s="1030"/>
      <c r="D29" s="1031" t="s">
        <v>472</v>
      </c>
      <c r="E29" s="1068">
        <f>SUM(E26:E28)</f>
        <v>112376.76106400002</v>
      </c>
      <c r="F29" s="1069">
        <f>SUM(F26:F28)</f>
        <v>0</v>
      </c>
      <c r="G29" s="1070">
        <f t="shared" ref="G29:V29" si="6">SUM(G26:G28)</f>
        <v>0</v>
      </c>
      <c r="H29" s="1070">
        <f t="shared" si="6"/>
        <v>0</v>
      </c>
      <c r="I29" s="1070">
        <f t="shared" si="6"/>
        <v>0</v>
      </c>
      <c r="J29" s="1070">
        <f t="shared" si="6"/>
        <v>0</v>
      </c>
      <c r="K29" s="1070">
        <f t="shared" si="6"/>
        <v>0</v>
      </c>
      <c r="L29" s="1070">
        <f t="shared" si="6"/>
        <v>0</v>
      </c>
      <c r="M29" s="1071">
        <f t="shared" si="6"/>
        <v>0</v>
      </c>
      <c r="N29" s="1072">
        <f t="shared" si="6"/>
        <v>112376.76106400002</v>
      </c>
      <c r="O29" s="1073">
        <f t="shared" si="6"/>
        <v>0</v>
      </c>
      <c r="P29" s="1073">
        <f t="shared" si="6"/>
        <v>0</v>
      </c>
      <c r="Q29" s="1074">
        <f t="shared" si="6"/>
        <v>0</v>
      </c>
      <c r="R29" s="1070">
        <f t="shared" si="6"/>
        <v>0</v>
      </c>
      <c r="S29" s="1071">
        <f t="shared" si="6"/>
        <v>0</v>
      </c>
      <c r="T29" s="1069">
        <f t="shared" si="6"/>
        <v>0</v>
      </c>
      <c r="U29" s="1073">
        <f t="shared" si="6"/>
        <v>0</v>
      </c>
      <c r="V29" s="1074">
        <f t="shared" si="6"/>
        <v>0</v>
      </c>
      <c r="W29" s="1075"/>
      <c r="X29" s="1076">
        <f t="shared" si="1"/>
        <v>112376.76106400002</v>
      </c>
      <c r="Y29" s="1008">
        <f t="shared" si="0"/>
        <v>0</v>
      </c>
    </row>
    <row r="30" spans="1:25" s="970" customFormat="1" ht="18.75">
      <c r="B30" s="1034" t="s">
        <v>479</v>
      </c>
      <c r="C30" s="1035"/>
      <c r="D30" s="1036" t="s">
        <v>472</v>
      </c>
      <c r="E30" s="1077">
        <f>IF(E25-E29&lt;0,0,E25-E29)</f>
        <v>90917.927937044995</v>
      </c>
      <c r="F30" s="1078">
        <f t="shared" ref="F30:V30" si="7">+F25-F29</f>
        <v>0</v>
      </c>
      <c r="G30" s="1079">
        <f t="shared" si="7"/>
        <v>0</v>
      </c>
      <c r="H30" s="1079">
        <f t="shared" si="7"/>
        <v>0</v>
      </c>
      <c r="I30" s="1079">
        <f t="shared" si="7"/>
        <v>0</v>
      </c>
      <c r="J30" s="1079">
        <f t="shared" si="7"/>
        <v>0</v>
      </c>
      <c r="K30" s="1079">
        <f t="shared" si="7"/>
        <v>0</v>
      </c>
      <c r="L30" s="1079">
        <f t="shared" si="7"/>
        <v>0</v>
      </c>
      <c r="M30" s="1080">
        <f t="shared" si="7"/>
        <v>0</v>
      </c>
      <c r="N30" s="1081">
        <f t="shared" si="7"/>
        <v>90917.927937044995</v>
      </c>
      <c r="O30" s="1082">
        <f t="shared" si="7"/>
        <v>0</v>
      </c>
      <c r="P30" s="1082">
        <f t="shared" si="7"/>
        <v>0</v>
      </c>
      <c r="Q30" s="1083">
        <f t="shared" si="7"/>
        <v>0</v>
      </c>
      <c r="R30" s="1079">
        <f t="shared" si="7"/>
        <v>0</v>
      </c>
      <c r="S30" s="1080">
        <f t="shared" si="7"/>
        <v>0</v>
      </c>
      <c r="T30" s="1078">
        <f t="shared" si="7"/>
        <v>0</v>
      </c>
      <c r="U30" s="1082">
        <f t="shared" si="7"/>
        <v>0</v>
      </c>
      <c r="V30" s="1083">
        <f t="shared" si="7"/>
        <v>0</v>
      </c>
      <c r="W30" s="968"/>
      <c r="X30" s="1084">
        <f t="shared" si="1"/>
        <v>90917.927937044995</v>
      </c>
      <c r="Y30" s="1008">
        <f t="shared" si="0"/>
        <v>0</v>
      </c>
    </row>
    <row r="31" spans="1:25" ht="15">
      <c r="A31" s="943"/>
      <c r="B31" s="971"/>
      <c r="C31" s="972"/>
      <c r="D31" s="973"/>
      <c r="E31" s="1085"/>
      <c r="F31" s="1086"/>
      <c r="G31" s="1087"/>
      <c r="H31" s="1087"/>
      <c r="I31" s="1087"/>
      <c r="J31" s="1087"/>
      <c r="K31" s="1087"/>
      <c r="L31" s="1087"/>
      <c r="M31" s="1088"/>
      <c r="N31" s="1089"/>
      <c r="O31" s="1090"/>
      <c r="P31" s="1090"/>
      <c r="Q31" s="1091"/>
      <c r="R31" s="1087"/>
      <c r="S31" s="1088"/>
      <c r="T31" s="1086"/>
      <c r="U31" s="1092"/>
      <c r="V31" s="1093"/>
      <c r="W31" s="949"/>
      <c r="X31" s="1094"/>
      <c r="Y31" s="1008">
        <f t="shared" si="0"/>
        <v>0</v>
      </c>
    </row>
    <row r="32" spans="1:25" s="1095" customFormat="1" ht="19.5">
      <c r="B32" s="1096" t="s">
        <v>480</v>
      </c>
      <c r="C32" s="1097"/>
      <c r="D32" s="1098" t="s">
        <v>472</v>
      </c>
      <c r="E32" s="1099">
        <v>2073188.9916380642</v>
      </c>
      <c r="F32" s="1100">
        <f>+$E$32*F50</f>
        <v>0</v>
      </c>
      <c r="G32" s="1101">
        <f t="shared" ref="G32:V32" si="8">+$E$32*G50</f>
        <v>0</v>
      </c>
      <c r="H32" s="1101">
        <f t="shared" si="8"/>
        <v>0</v>
      </c>
      <c r="I32" s="1101">
        <f t="shared" si="8"/>
        <v>0</v>
      </c>
      <c r="J32" s="1101">
        <f t="shared" si="8"/>
        <v>0</v>
      </c>
      <c r="K32" s="1101">
        <f t="shared" si="8"/>
        <v>0</v>
      </c>
      <c r="L32" s="1101">
        <f t="shared" si="8"/>
        <v>0</v>
      </c>
      <c r="M32" s="1102">
        <f t="shared" si="8"/>
        <v>0</v>
      </c>
      <c r="N32" s="1103">
        <f t="shared" si="8"/>
        <v>2073188.9916380642</v>
      </c>
      <c r="O32" s="1104">
        <f t="shared" si="8"/>
        <v>0</v>
      </c>
      <c r="P32" s="1104">
        <f t="shared" si="8"/>
        <v>0</v>
      </c>
      <c r="Q32" s="1105">
        <f t="shared" si="8"/>
        <v>0</v>
      </c>
      <c r="R32" s="1101">
        <f t="shared" si="8"/>
        <v>0</v>
      </c>
      <c r="S32" s="1102">
        <f t="shared" si="8"/>
        <v>0</v>
      </c>
      <c r="T32" s="1100">
        <f t="shared" si="8"/>
        <v>0</v>
      </c>
      <c r="U32" s="979">
        <f t="shared" si="8"/>
        <v>0</v>
      </c>
      <c r="V32" s="979">
        <f t="shared" si="8"/>
        <v>0</v>
      </c>
      <c r="W32" s="1106"/>
      <c r="X32" s="980">
        <f t="shared" ref="X32:X37" si="9">SUM(F32:V32)</f>
        <v>2073188.9916380642</v>
      </c>
      <c r="Y32" s="1008">
        <f t="shared" si="0"/>
        <v>0</v>
      </c>
    </row>
    <row r="33" spans="1:25" s="1095" customFormat="1" ht="19.5">
      <c r="B33" s="1107" t="s">
        <v>481</v>
      </c>
      <c r="C33" s="972"/>
      <c r="D33" s="1043" t="s">
        <v>472</v>
      </c>
      <c r="E33" s="1108">
        <v>148111.00693999999</v>
      </c>
      <c r="F33" s="1109">
        <f>+$E$33*F50</f>
        <v>0</v>
      </c>
      <c r="G33" s="979">
        <f t="shared" ref="G33:V33" si="10">+$E$33*G50</f>
        <v>0</v>
      </c>
      <c r="H33" s="979">
        <f t="shared" si="10"/>
        <v>0</v>
      </c>
      <c r="I33" s="979">
        <f t="shared" si="10"/>
        <v>0</v>
      </c>
      <c r="J33" s="979">
        <f t="shared" si="10"/>
        <v>0</v>
      </c>
      <c r="K33" s="979">
        <f t="shared" si="10"/>
        <v>0</v>
      </c>
      <c r="L33" s="979">
        <f t="shared" si="10"/>
        <v>0</v>
      </c>
      <c r="M33" s="977">
        <f t="shared" si="10"/>
        <v>0</v>
      </c>
      <c r="N33" s="975">
        <f t="shared" si="10"/>
        <v>148111.00693999999</v>
      </c>
      <c r="O33" s="978">
        <f t="shared" si="10"/>
        <v>0</v>
      </c>
      <c r="P33" s="978">
        <f t="shared" si="10"/>
        <v>0</v>
      </c>
      <c r="Q33" s="1110">
        <f t="shared" si="10"/>
        <v>0</v>
      </c>
      <c r="R33" s="979">
        <f t="shared" si="10"/>
        <v>0</v>
      </c>
      <c r="S33" s="977">
        <f t="shared" si="10"/>
        <v>0</v>
      </c>
      <c r="T33" s="1109">
        <f t="shared" si="10"/>
        <v>0</v>
      </c>
      <c r="U33" s="979">
        <f t="shared" si="10"/>
        <v>0</v>
      </c>
      <c r="V33" s="979">
        <f t="shared" si="10"/>
        <v>0</v>
      </c>
      <c r="W33" s="1106"/>
      <c r="X33" s="980">
        <f t="shared" si="9"/>
        <v>148111.00693999999</v>
      </c>
      <c r="Y33" s="1008">
        <f t="shared" si="0"/>
        <v>0</v>
      </c>
    </row>
    <row r="34" spans="1:25" s="1095" customFormat="1" ht="15">
      <c r="B34" s="1107" t="s">
        <v>482</v>
      </c>
      <c r="C34" s="972"/>
      <c r="D34" s="1043" t="s">
        <v>472</v>
      </c>
      <c r="E34" s="1108">
        <f>+E32+E33</f>
        <v>2221299.9985780641</v>
      </c>
      <c r="F34" s="1109">
        <f t="shared" ref="F34:V34" si="11">+F32+F33</f>
        <v>0</v>
      </c>
      <c r="G34" s="979">
        <f t="shared" si="11"/>
        <v>0</v>
      </c>
      <c r="H34" s="979">
        <f t="shared" si="11"/>
        <v>0</v>
      </c>
      <c r="I34" s="979">
        <f t="shared" si="11"/>
        <v>0</v>
      </c>
      <c r="J34" s="979">
        <f t="shared" si="11"/>
        <v>0</v>
      </c>
      <c r="K34" s="979">
        <f t="shared" si="11"/>
        <v>0</v>
      </c>
      <c r="L34" s="979">
        <f t="shared" si="11"/>
        <v>0</v>
      </c>
      <c r="M34" s="977">
        <f t="shared" si="11"/>
        <v>0</v>
      </c>
      <c r="N34" s="975">
        <f t="shared" si="11"/>
        <v>2221299.9985780641</v>
      </c>
      <c r="O34" s="978">
        <f t="shared" si="11"/>
        <v>0</v>
      </c>
      <c r="P34" s="978">
        <f t="shared" si="11"/>
        <v>0</v>
      </c>
      <c r="Q34" s="1110">
        <f t="shared" si="11"/>
        <v>0</v>
      </c>
      <c r="R34" s="979">
        <f t="shared" si="11"/>
        <v>0</v>
      </c>
      <c r="S34" s="977">
        <f t="shared" si="11"/>
        <v>0</v>
      </c>
      <c r="T34" s="1109">
        <f t="shared" si="11"/>
        <v>0</v>
      </c>
      <c r="U34" s="979">
        <f t="shared" si="11"/>
        <v>0</v>
      </c>
      <c r="V34" s="979">
        <f t="shared" si="11"/>
        <v>0</v>
      </c>
      <c r="W34" s="1106"/>
      <c r="X34" s="980">
        <f t="shared" si="9"/>
        <v>2221299.9985780641</v>
      </c>
      <c r="Y34" s="1008">
        <f t="shared" si="0"/>
        <v>0</v>
      </c>
    </row>
    <row r="35" spans="1:25" s="1095" customFormat="1" ht="17.25" customHeight="1">
      <c r="B35" s="1107" t="s">
        <v>483</v>
      </c>
      <c r="C35" s="972"/>
      <c r="D35" s="973" t="s">
        <v>101</v>
      </c>
      <c r="E35" s="1111">
        <v>1</v>
      </c>
      <c r="F35" s="1109"/>
      <c r="G35" s="979"/>
      <c r="H35" s="979"/>
      <c r="I35" s="979"/>
      <c r="J35" s="979"/>
      <c r="K35" s="979"/>
      <c r="L35" s="979"/>
      <c r="M35" s="977"/>
      <c r="N35" s="975"/>
      <c r="O35" s="978"/>
      <c r="P35" s="978"/>
      <c r="Q35" s="1110"/>
      <c r="R35" s="979"/>
      <c r="S35" s="977"/>
      <c r="T35" s="1109"/>
      <c r="U35" s="979"/>
      <c r="V35" s="979"/>
      <c r="W35" s="1106"/>
      <c r="X35" s="980">
        <f t="shared" si="9"/>
        <v>0</v>
      </c>
      <c r="Y35" s="1008"/>
    </row>
    <row r="36" spans="1:25" s="1112" customFormat="1" ht="18.75">
      <c r="B36" s="1113" t="s">
        <v>484</v>
      </c>
      <c r="C36" s="944"/>
      <c r="D36" s="1019" t="s">
        <v>472</v>
      </c>
      <c r="E36" s="1114">
        <f>MIN(E34,E30*E35)</f>
        <v>90917.927937044995</v>
      </c>
      <c r="F36" s="1115">
        <f>+$E$36*F50</f>
        <v>0</v>
      </c>
      <c r="G36" s="1006">
        <f t="shared" ref="G36:V36" si="12">+$E$36*G50</f>
        <v>0</v>
      </c>
      <c r="H36" s="1006">
        <f t="shared" si="12"/>
        <v>0</v>
      </c>
      <c r="I36" s="1006">
        <f t="shared" si="12"/>
        <v>0</v>
      </c>
      <c r="J36" s="1006">
        <f t="shared" si="12"/>
        <v>0</v>
      </c>
      <c r="K36" s="1006">
        <f t="shared" si="12"/>
        <v>0</v>
      </c>
      <c r="L36" s="1006">
        <f t="shared" si="12"/>
        <v>0</v>
      </c>
      <c r="M36" s="1004">
        <f t="shared" si="12"/>
        <v>0</v>
      </c>
      <c r="N36" s="1002">
        <f t="shared" si="12"/>
        <v>90917.927937044995</v>
      </c>
      <c r="O36" s="1005">
        <f t="shared" si="12"/>
        <v>0</v>
      </c>
      <c r="P36" s="1005">
        <f t="shared" si="12"/>
        <v>0</v>
      </c>
      <c r="Q36" s="1116">
        <f t="shared" si="12"/>
        <v>0</v>
      </c>
      <c r="R36" s="1006">
        <f t="shared" si="12"/>
        <v>0</v>
      </c>
      <c r="S36" s="1004">
        <f t="shared" si="12"/>
        <v>0</v>
      </c>
      <c r="T36" s="1115">
        <f t="shared" si="12"/>
        <v>0</v>
      </c>
      <c r="U36" s="1006">
        <f t="shared" si="12"/>
        <v>0</v>
      </c>
      <c r="V36" s="1006">
        <f t="shared" si="12"/>
        <v>0</v>
      </c>
      <c r="W36" s="1075"/>
      <c r="X36" s="1007">
        <f t="shared" si="9"/>
        <v>90917.927937044995</v>
      </c>
      <c r="Y36" s="1008">
        <f t="shared" ref="Y36:Y51" si="13">E36-X36</f>
        <v>0</v>
      </c>
    </row>
    <row r="37" spans="1:25" s="1117" customFormat="1" ht="19.5">
      <c r="B37" s="1118" t="s">
        <v>485</v>
      </c>
      <c r="C37" s="1009"/>
      <c r="D37" s="1119" t="s">
        <v>472</v>
      </c>
      <c r="E37" s="1120">
        <f>MAX(E34-(E30*E35),0)</f>
        <v>2130382.0706410194</v>
      </c>
      <c r="F37" s="1061">
        <f>+$E$37*F50</f>
        <v>0</v>
      </c>
      <c r="G37" s="1062">
        <f t="shared" ref="G37:V37" si="14">+$E$37*G50</f>
        <v>0</v>
      </c>
      <c r="H37" s="1062">
        <f t="shared" si="14"/>
        <v>0</v>
      </c>
      <c r="I37" s="1062">
        <f t="shared" si="14"/>
        <v>0</v>
      </c>
      <c r="J37" s="1062">
        <f t="shared" si="14"/>
        <v>0</v>
      </c>
      <c r="K37" s="1062">
        <f t="shared" si="14"/>
        <v>0</v>
      </c>
      <c r="L37" s="1062">
        <f t="shared" si="14"/>
        <v>0</v>
      </c>
      <c r="M37" s="1063">
        <f t="shared" si="14"/>
        <v>0</v>
      </c>
      <c r="N37" s="1064">
        <f t="shared" si="14"/>
        <v>2130382.0706410194</v>
      </c>
      <c r="O37" s="1065">
        <f t="shared" si="14"/>
        <v>0</v>
      </c>
      <c r="P37" s="1065">
        <f t="shared" si="14"/>
        <v>0</v>
      </c>
      <c r="Q37" s="1066">
        <f t="shared" si="14"/>
        <v>0</v>
      </c>
      <c r="R37" s="1062">
        <f t="shared" si="14"/>
        <v>0</v>
      </c>
      <c r="S37" s="1063">
        <f t="shared" si="14"/>
        <v>0</v>
      </c>
      <c r="T37" s="1061">
        <f t="shared" si="14"/>
        <v>0</v>
      </c>
      <c r="U37" s="1051">
        <f t="shared" si="14"/>
        <v>0</v>
      </c>
      <c r="V37" s="1051">
        <f t="shared" si="14"/>
        <v>0</v>
      </c>
      <c r="W37" s="1121"/>
      <c r="X37" s="1059">
        <f t="shared" si="9"/>
        <v>2130382.0706410194</v>
      </c>
      <c r="Y37" s="1008">
        <f t="shared" si="13"/>
        <v>0</v>
      </c>
    </row>
    <row r="38" spans="1:25" s="1117" customFormat="1" ht="15">
      <c r="A38" s="943"/>
      <c r="B38" s="1107"/>
      <c r="C38" s="972"/>
      <c r="D38" s="1043"/>
      <c r="E38" s="1085"/>
      <c r="F38" s="1069"/>
      <c r="G38" s="1070"/>
      <c r="H38" s="1070"/>
      <c r="I38" s="1070"/>
      <c r="J38" s="1070"/>
      <c r="K38" s="1070"/>
      <c r="L38" s="1070"/>
      <c r="M38" s="1071"/>
      <c r="N38" s="1072"/>
      <c r="O38" s="1073"/>
      <c r="P38" s="1073"/>
      <c r="Q38" s="1074"/>
      <c r="R38" s="1070"/>
      <c r="S38" s="1071"/>
      <c r="T38" s="1069"/>
      <c r="U38" s="1070"/>
      <c r="V38" s="1070"/>
      <c r="W38" s="1121"/>
      <c r="X38" s="1076"/>
      <c r="Y38" s="1008">
        <f t="shared" si="13"/>
        <v>0</v>
      </c>
    </row>
    <row r="39" spans="1:25" s="1117" customFormat="1" ht="19.5">
      <c r="B39" s="1096" t="s">
        <v>486</v>
      </c>
      <c r="C39" s="1097"/>
      <c r="D39" s="1122" t="s">
        <v>472</v>
      </c>
      <c r="E39" s="1123">
        <f>+E30-E36</f>
        <v>0</v>
      </c>
      <c r="F39" s="1054">
        <f>+$E$39*F50</f>
        <v>0</v>
      </c>
      <c r="G39" s="1051">
        <f t="shared" ref="G39:V39" si="15">+$E$39*G50</f>
        <v>0</v>
      </c>
      <c r="H39" s="1051">
        <f t="shared" si="15"/>
        <v>0</v>
      </c>
      <c r="I39" s="1051">
        <f t="shared" si="15"/>
        <v>0</v>
      </c>
      <c r="J39" s="1051">
        <f t="shared" si="15"/>
        <v>0</v>
      </c>
      <c r="K39" s="1051">
        <f t="shared" si="15"/>
        <v>0</v>
      </c>
      <c r="L39" s="1051">
        <f t="shared" si="15"/>
        <v>0</v>
      </c>
      <c r="M39" s="1055">
        <f t="shared" si="15"/>
        <v>0</v>
      </c>
      <c r="N39" s="1056">
        <f t="shared" si="15"/>
        <v>0</v>
      </c>
      <c r="O39" s="1057">
        <f t="shared" si="15"/>
        <v>0</v>
      </c>
      <c r="P39" s="1057">
        <f t="shared" si="15"/>
        <v>0</v>
      </c>
      <c r="Q39" s="1058">
        <f t="shared" si="15"/>
        <v>0</v>
      </c>
      <c r="R39" s="1051">
        <f t="shared" si="15"/>
        <v>0</v>
      </c>
      <c r="S39" s="1055">
        <f t="shared" si="15"/>
        <v>0</v>
      </c>
      <c r="T39" s="1054">
        <f t="shared" si="15"/>
        <v>0</v>
      </c>
      <c r="U39" s="1051">
        <f t="shared" si="15"/>
        <v>0</v>
      </c>
      <c r="V39" s="1051">
        <f t="shared" si="15"/>
        <v>0</v>
      </c>
      <c r="W39" s="1121"/>
      <c r="X39" s="1059">
        <f t="shared" ref="X39:X42" si="16">SUM(F39:V39)</f>
        <v>0</v>
      </c>
      <c r="Y39" s="1008">
        <f t="shared" si="13"/>
        <v>0</v>
      </c>
    </row>
    <row r="40" spans="1:25" s="1117" customFormat="1" ht="19.5">
      <c r="B40" s="1107" t="s">
        <v>487</v>
      </c>
      <c r="C40" s="972"/>
      <c r="D40" s="973" t="s">
        <v>101</v>
      </c>
      <c r="E40" s="1124">
        <v>0</v>
      </c>
      <c r="F40" s="1109"/>
      <c r="G40" s="979"/>
      <c r="H40" s="979"/>
      <c r="I40" s="979"/>
      <c r="J40" s="979"/>
      <c r="K40" s="979"/>
      <c r="L40" s="979"/>
      <c r="M40" s="977"/>
      <c r="N40" s="975"/>
      <c r="O40" s="978"/>
      <c r="P40" s="978"/>
      <c r="Q40" s="1110"/>
      <c r="R40" s="979"/>
      <c r="S40" s="977"/>
      <c r="T40" s="1109"/>
      <c r="U40" s="979"/>
      <c r="V40" s="979"/>
      <c r="W40" s="1121"/>
      <c r="X40" s="980">
        <f t="shared" si="16"/>
        <v>0</v>
      </c>
      <c r="Y40" s="1008">
        <f t="shared" si="13"/>
        <v>0</v>
      </c>
    </row>
    <row r="41" spans="1:25" s="1117" customFormat="1" ht="19.5">
      <c r="B41" s="1107" t="s">
        <v>488</v>
      </c>
      <c r="C41" s="972"/>
      <c r="D41" s="973" t="s">
        <v>472</v>
      </c>
      <c r="E41" s="1085">
        <f>E40*E39</f>
        <v>0</v>
      </c>
      <c r="F41" s="1115">
        <f>+$E$41*F50</f>
        <v>0</v>
      </c>
      <c r="G41" s="1006">
        <f t="shared" ref="G41:V41" si="17">+$E$41*G50</f>
        <v>0</v>
      </c>
      <c r="H41" s="1006">
        <f t="shared" si="17"/>
        <v>0</v>
      </c>
      <c r="I41" s="1006">
        <f t="shared" si="17"/>
        <v>0</v>
      </c>
      <c r="J41" s="1006">
        <f t="shared" si="17"/>
        <v>0</v>
      </c>
      <c r="K41" s="1006">
        <f t="shared" si="17"/>
        <v>0</v>
      </c>
      <c r="L41" s="1006">
        <f t="shared" si="17"/>
        <v>0</v>
      </c>
      <c r="M41" s="1004">
        <f t="shared" si="17"/>
        <v>0</v>
      </c>
      <c r="N41" s="1002">
        <f t="shared" si="17"/>
        <v>0</v>
      </c>
      <c r="O41" s="1005">
        <f t="shared" si="17"/>
        <v>0</v>
      </c>
      <c r="P41" s="1005">
        <f t="shared" si="17"/>
        <v>0</v>
      </c>
      <c r="Q41" s="1116">
        <f t="shared" si="17"/>
        <v>0</v>
      </c>
      <c r="R41" s="1006">
        <f t="shared" si="17"/>
        <v>0</v>
      </c>
      <c r="S41" s="1004">
        <f t="shared" si="17"/>
        <v>0</v>
      </c>
      <c r="T41" s="1115">
        <f t="shared" si="17"/>
        <v>0</v>
      </c>
      <c r="U41" s="1006">
        <f t="shared" si="17"/>
        <v>0</v>
      </c>
      <c r="V41" s="1006">
        <f t="shared" si="17"/>
        <v>0</v>
      </c>
      <c r="W41" s="1075"/>
      <c r="X41" s="1007">
        <f t="shared" si="16"/>
        <v>0</v>
      </c>
      <c r="Y41" s="1008">
        <f t="shared" si="13"/>
        <v>0</v>
      </c>
    </row>
    <row r="42" spans="1:25" s="1112" customFormat="1" ht="18.75">
      <c r="B42" s="1125" t="s">
        <v>489</v>
      </c>
      <c r="C42" s="1126"/>
      <c r="D42" s="1127" t="s">
        <v>472</v>
      </c>
      <c r="E42" s="1128">
        <f>+E39-E41</f>
        <v>0</v>
      </c>
      <c r="F42" s="1115">
        <f t="shared" ref="F42:V42" si="18">+F39-F41</f>
        <v>0</v>
      </c>
      <c r="G42" s="1006">
        <f t="shared" si="18"/>
        <v>0</v>
      </c>
      <c r="H42" s="1006">
        <f t="shared" si="18"/>
        <v>0</v>
      </c>
      <c r="I42" s="1006">
        <f t="shared" si="18"/>
        <v>0</v>
      </c>
      <c r="J42" s="1006">
        <f t="shared" si="18"/>
        <v>0</v>
      </c>
      <c r="K42" s="1006">
        <f t="shared" si="18"/>
        <v>0</v>
      </c>
      <c r="L42" s="1006">
        <f t="shared" si="18"/>
        <v>0</v>
      </c>
      <c r="M42" s="1004">
        <f t="shared" si="18"/>
        <v>0</v>
      </c>
      <c r="N42" s="1002">
        <f t="shared" si="18"/>
        <v>0</v>
      </c>
      <c r="O42" s="1005">
        <f t="shared" si="18"/>
        <v>0</v>
      </c>
      <c r="P42" s="1005">
        <f t="shared" si="18"/>
        <v>0</v>
      </c>
      <c r="Q42" s="1116">
        <f t="shared" si="18"/>
        <v>0</v>
      </c>
      <c r="R42" s="1006">
        <f t="shared" si="18"/>
        <v>0</v>
      </c>
      <c r="S42" s="1004">
        <f t="shared" si="18"/>
        <v>0</v>
      </c>
      <c r="T42" s="1115">
        <f t="shared" si="18"/>
        <v>0</v>
      </c>
      <c r="U42" s="1006">
        <f t="shared" si="18"/>
        <v>0</v>
      </c>
      <c r="V42" s="1006">
        <f t="shared" si="18"/>
        <v>0</v>
      </c>
      <c r="W42" s="1075"/>
      <c r="X42" s="1007">
        <f t="shared" si="16"/>
        <v>0</v>
      </c>
      <c r="Y42" s="1008">
        <f t="shared" si="13"/>
        <v>0</v>
      </c>
    </row>
    <row r="43" spans="1:25" s="1117" customFormat="1" ht="15">
      <c r="A43" s="943"/>
      <c r="B43" s="1107"/>
      <c r="C43" s="972"/>
      <c r="D43" s="1129"/>
      <c r="E43" s="1085"/>
      <c r="F43" s="1069"/>
      <c r="G43" s="1070"/>
      <c r="H43" s="1070"/>
      <c r="I43" s="1070"/>
      <c r="J43" s="1070"/>
      <c r="K43" s="1070"/>
      <c r="L43" s="1070"/>
      <c r="M43" s="1071"/>
      <c r="N43" s="1072"/>
      <c r="O43" s="1073"/>
      <c r="P43" s="1073"/>
      <c r="Q43" s="1074"/>
      <c r="R43" s="1070"/>
      <c r="S43" s="1071"/>
      <c r="T43" s="1069"/>
      <c r="U43" s="1070"/>
      <c r="V43" s="1070"/>
      <c r="W43" s="1121"/>
      <c r="X43" s="1076"/>
      <c r="Y43" s="1008">
        <f t="shared" si="13"/>
        <v>0</v>
      </c>
    </row>
    <row r="44" spans="1:25" s="1117" customFormat="1" ht="19.5">
      <c r="B44" s="1096" t="s">
        <v>490</v>
      </c>
      <c r="C44" s="1097"/>
      <c r="D44" s="1122" t="s">
        <v>472</v>
      </c>
      <c r="E44" s="1130">
        <f>+E36+E42</f>
        <v>90917.927937044995</v>
      </c>
      <c r="F44" s="1131">
        <f>$E44*F50</f>
        <v>0</v>
      </c>
      <c r="G44" s="1132">
        <f t="shared" ref="G44:V44" si="19">$E44*G50</f>
        <v>0</v>
      </c>
      <c r="H44" s="1132">
        <f t="shared" si="19"/>
        <v>0</v>
      </c>
      <c r="I44" s="1132">
        <f t="shared" si="19"/>
        <v>0</v>
      </c>
      <c r="J44" s="1132">
        <f t="shared" si="19"/>
        <v>0</v>
      </c>
      <c r="K44" s="1132">
        <f t="shared" si="19"/>
        <v>0</v>
      </c>
      <c r="L44" s="1132">
        <f t="shared" si="19"/>
        <v>0</v>
      </c>
      <c r="M44" s="1133">
        <f t="shared" si="19"/>
        <v>0</v>
      </c>
      <c r="N44" s="1134">
        <f t="shared" si="19"/>
        <v>90917.927937044995</v>
      </c>
      <c r="O44" s="1135">
        <f t="shared" si="19"/>
        <v>0</v>
      </c>
      <c r="P44" s="1135">
        <f t="shared" si="19"/>
        <v>0</v>
      </c>
      <c r="Q44" s="1136">
        <f t="shared" si="19"/>
        <v>0</v>
      </c>
      <c r="R44" s="1132">
        <f t="shared" si="19"/>
        <v>0</v>
      </c>
      <c r="S44" s="1133">
        <f t="shared" si="19"/>
        <v>0</v>
      </c>
      <c r="T44" s="1131">
        <f t="shared" si="19"/>
        <v>0</v>
      </c>
      <c r="U44" s="1132">
        <f t="shared" si="19"/>
        <v>0</v>
      </c>
      <c r="V44" s="1132">
        <f t="shared" si="19"/>
        <v>0</v>
      </c>
      <c r="W44" s="1121"/>
      <c r="X44" s="980">
        <f t="shared" ref="X44:X51" si="20">SUM(F44:V44)</f>
        <v>90917.927937044995</v>
      </c>
      <c r="Y44" s="1008">
        <f t="shared" si="13"/>
        <v>0</v>
      </c>
    </row>
    <row r="45" spans="1:25" s="1117" customFormat="1" ht="15">
      <c r="B45" s="1107" t="s">
        <v>491</v>
      </c>
      <c r="C45" s="972"/>
      <c r="D45" s="973" t="s">
        <v>472</v>
      </c>
      <c r="E45" s="1137"/>
      <c r="F45" s="1109"/>
      <c r="G45" s="979"/>
      <c r="H45" s="979"/>
      <c r="I45" s="979"/>
      <c r="J45" s="979"/>
      <c r="K45" s="979"/>
      <c r="L45" s="979"/>
      <c r="M45" s="977"/>
      <c r="N45" s="975"/>
      <c r="O45" s="978"/>
      <c r="P45" s="978"/>
      <c r="Q45" s="1110"/>
      <c r="R45" s="979"/>
      <c r="S45" s="977"/>
      <c r="T45" s="1109"/>
      <c r="U45" s="979"/>
      <c r="V45" s="979"/>
      <c r="W45" s="1121"/>
      <c r="X45" s="980">
        <f t="shared" si="20"/>
        <v>0</v>
      </c>
      <c r="Y45" s="1008">
        <f t="shared" si="13"/>
        <v>0</v>
      </c>
    </row>
    <row r="46" spans="1:25" s="1117" customFormat="1" ht="15.75" thickBot="1">
      <c r="B46" s="1138" t="s">
        <v>492</v>
      </c>
      <c r="C46" s="1139"/>
      <c r="D46" s="1140" t="s">
        <v>472</v>
      </c>
      <c r="E46" s="1141">
        <f>+E44+E45</f>
        <v>90917.927937044995</v>
      </c>
      <c r="F46" s="1142">
        <f>+$E$46*F50</f>
        <v>0</v>
      </c>
      <c r="G46" s="1143">
        <f t="shared" ref="G46:V46" si="21">+$E$46*G50</f>
        <v>0</v>
      </c>
      <c r="H46" s="1143">
        <f t="shared" si="21"/>
        <v>0</v>
      </c>
      <c r="I46" s="1143">
        <f t="shared" si="21"/>
        <v>0</v>
      </c>
      <c r="J46" s="1143">
        <f t="shared" si="21"/>
        <v>0</v>
      </c>
      <c r="K46" s="1143">
        <f t="shared" si="21"/>
        <v>0</v>
      </c>
      <c r="L46" s="1143">
        <f t="shared" si="21"/>
        <v>0</v>
      </c>
      <c r="M46" s="1144">
        <f t="shared" si="21"/>
        <v>0</v>
      </c>
      <c r="N46" s="1145">
        <f t="shared" si="21"/>
        <v>90917.927937044995</v>
      </c>
      <c r="O46" s="1146">
        <f t="shared" si="21"/>
        <v>0</v>
      </c>
      <c r="P46" s="1146">
        <f t="shared" si="21"/>
        <v>0</v>
      </c>
      <c r="Q46" s="1147">
        <f t="shared" si="21"/>
        <v>0</v>
      </c>
      <c r="R46" s="1143">
        <f t="shared" si="21"/>
        <v>0</v>
      </c>
      <c r="S46" s="1144">
        <f t="shared" si="21"/>
        <v>0</v>
      </c>
      <c r="T46" s="1142">
        <f t="shared" si="21"/>
        <v>0</v>
      </c>
      <c r="U46" s="1143">
        <f t="shared" si="21"/>
        <v>0</v>
      </c>
      <c r="V46" s="1143">
        <f t="shared" si="21"/>
        <v>0</v>
      </c>
      <c r="W46" s="1121"/>
      <c r="X46" s="1148">
        <f t="shared" si="20"/>
        <v>90917.927937044995</v>
      </c>
      <c r="Y46" s="1008">
        <f t="shared" si="13"/>
        <v>0</v>
      </c>
    </row>
    <row r="47" spans="1:25" s="1117" customFormat="1" ht="15">
      <c r="B47" s="1149" t="s">
        <v>493</v>
      </c>
      <c r="C47" s="1150"/>
      <c r="D47" s="1151" t="s">
        <v>472</v>
      </c>
      <c r="E47" s="1152">
        <f>+E46*(13/87)</f>
        <v>13585.437507834311</v>
      </c>
      <c r="F47" s="1153">
        <f>+F46*(0.13/0.87)</f>
        <v>0</v>
      </c>
      <c r="G47" s="1153">
        <f t="shared" ref="G47:V47" si="22">+G46*(0.13/0.87)</f>
        <v>0</v>
      </c>
      <c r="H47" s="1153">
        <f t="shared" si="22"/>
        <v>0</v>
      </c>
      <c r="I47" s="1153">
        <f t="shared" si="22"/>
        <v>0</v>
      </c>
      <c r="J47" s="1153">
        <f t="shared" si="22"/>
        <v>0</v>
      </c>
      <c r="K47" s="1153">
        <f t="shared" si="22"/>
        <v>0</v>
      </c>
      <c r="L47" s="1153">
        <f t="shared" si="22"/>
        <v>0</v>
      </c>
      <c r="M47" s="1154">
        <f t="shared" si="22"/>
        <v>0</v>
      </c>
      <c r="N47" s="1002">
        <f t="shared" si="22"/>
        <v>13585.437507834311</v>
      </c>
      <c r="O47" s="1005">
        <f t="shared" si="22"/>
        <v>0</v>
      </c>
      <c r="P47" s="1005">
        <f t="shared" si="22"/>
        <v>0</v>
      </c>
      <c r="Q47" s="1116">
        <f t="shared" si="22"/>
        <v>0</v>
      </c>
      <c r="R47" s="1115">
        <f t="shared" si="22"/>
        <v>0</v>
      </c>
      <c r="S47" s="1115">
        <f t="shared" si="22"/>
        <v>0</v>
      </c>
      <c r="T47" s="1115">
        <f t="shared" si="22"/>
        <v>0</v>
      </c>
      <c r="U47" s="1115">
        <f t="shared" si="22"/>
        <v>0</v>
      </c>
      <c r="V47" s="1153">
        <f t="shared" si="22"/>
        <v>0</v>
      </c>
      <c r="W47" s="1121"/>
      <c r="X47" s="1154">
        <f t="shared" si="20"/>
        <v>13585.437507834311</v>
      </c>
      <c r="Y47" s="1008">
        <f t="shared" si="13"/>
        <v>0</v>
      </c>
    </row>
    <row r="48" spans="1:25" s="1112" customFormat="1" ht="16.5" thickBot="1">
      <c r="B48" s="1155" t="s">
        <v>494</v>
      </c>
      <c r="C48" s="1156"/>
      <c r="D48" s="1157" t="s">
        <v>472</v>
      </c>
      <c r="E48" s="1158">
        <f>+E46+E47</f>
        <v>104503.36544487931</v>
      </c>
      <c r="F48" s="1159">
        <f>+F46+F47</f>
        <v>0</v>
      </c>
      <c r="G48" s="1159">
        <f t="shared" ref="G48:V48" si="23">+G46+G47</f>
        <v>0</v>
      </c>
      <c r="H48" s="1159">
        <f t="shared" si="23"/>
        <v>0</v>
      </c>
      <c r="I48" s="1159">
        <f t="shared" si="23"/>
        <v>0</v>
      </c>
      <c r="J48" s="1159">
        <f t="shared" si="23"/>
        <v>0</v>
      </c>
      <c r="K48" s="1159">
        <f t="shared" si="23"/>
        <v>0</v>
      </c>
      <c r="L48" s="1159">
        <f t="shared" si="23"/>
        <v>0</v>
      </c>
      <c r="M48" s="1160">
        <f t="shared" si="23"/>
        <v>0</v>
      </c>
      <c r="N48" s="1161">
        <f t="shared" si="23"/>
        <v>104503.36544487931</v>
      </c>
      <c r="O48" s="1162">
        <f t="shared" si="23"/>
        <v>0</v>
      </c>
      <c r="P48" s="1162">
        <f t="shared" si="23"/>
        <v>0</v>
      </c>
      <c r="Q48" s="1163">
        <f t="shared" si="23"/>
        <v>0</v>
      </c>
      <c r="R48" s="1159">
        <f t="shared" si="23"/>
        <v>0</v>
      </c>
      <c r="S48" s="1159">
        <f t="shared" si="23"/>
        <v>0</v>
      </c>
      <c r="T48" s="1159">
        <f t="shared" si="23"/>
        <v>0</v>
      </c>
      <c r="U48" s="1159">
        <f t="shared" si="23"/>
        <v>0</v>
      </c>
      <c r="V48" s="1159">
        <f t="shared" si="23"/>
        <v>0</v>
      </c>
      <c r="W48" s="1164"/>
      <c r="X48" s="1160">
        <f t="shared" si="20"/>
        <v>104503.36544487931</v>
      </c>
      <c r="Y48" s="1008">
        <f t="shared" si="13"/>
        <v>0</v>
      </c>
    </row>
    <row r="49" spans="2:26" s="1117" customFormat="1" ht="13.5" thickBot="1">
      <c r="E49" s="1165"/>
      <c r="F49" s="1087"/>
      <c r="G49" s="1087"/>
      <c r="H49" s="1087"/>
      <c r="I49" s="1087"/>
      <c r="J49" s="1087"/>
      <c r="K49" s="1087"/>
      <c r="L49" s="1087"/>
      <c r="M49" s="1087"/>
      <c r="N49" s="1166" t="e">
        <f>+N46/$E$49</f>
        <v>#DIV/0!</v>
      </c>
      <c r="O49" s="1166" t="e">
        <f>+O46/$E$49</f>
        <v>#DIV/0!</v>
      </c>
      <c r="P49" s="1166" t="e">
        <f>+P46/$E$49</f>
        <v>#DIV/0!</v>
      </c>
      <c r="Q49" s="1087"/>
      <c r="R49" s="1087"/>
      <c r="S49" s="1087"/>
      <c r="T49" s="1087"/>
      <c r="U49" s="1087"/>
      <c r="V49" s="1087"/>
      <c r="W49" s="1167"/>
      <c r="X49" s="1168"/>
      <c r="Y49" s="1008">
        <f t="shared" si="13"/>
        <v>0</v>
      </c>
    </row>
    <row r="50" spans="2:26" s="1117" customFormat="1" ht="18.75">
      <c r="B50" s="1169" t="s">
        <v>495</v>
      </c>
      <c r="C50" s="1170"/>
      <c r="D50" s="1150"/>
      <c r="E50" s="1171">
        <f>SUM(F50:V50)</f>
        <v>1</v>
      </c>
      <c r="F50" s="1172">
        <f>+F25/$E$25</f>
        <v>0</v>
      </c>
      <c r="G50" s="1173">
        <f t="shared" ref="G50:V50" si="24">+G25/$E$25</f>
        <v>0</v>
      </c>
      <c r="H50" s="1173">
        <f t="shared" si="24"/>
        <v>0</v>
      </c>
      <c r="I50" s="1173">
        <f t="shared" si="24"/>
        <v>0</v>
      </c>
      <c r="J50" s="1173">
        <f t="shared" si="24"/>
        <v>0</v>
      </c>
      <c r="K50" s="1173">
        <f t="shared" si="24"/>
        <v>0</v>
      </c>
      <c r="L50" s="1173">
        <f t="shared" si="24"/>
        <v>0</v>
      </c>
      <c r="M50" s="1173">
        <f t="shared" si="24"/>
        <v>0</v>
      </c>
      <c r="N50" s="1173">
        <f t="shared" si="24"/>
        <v>1</v>
      </c>
      <c r="O50" s="1173">
        <f t="shared" si="24"/>
        <v>0</v>
      </c>
      <c r="P50" s="1173">
        <f t="shared" si="24"/>
        <v>0</v>
      </c>
      <c r="Q50" s="1173">
        <f t="shared" si="24"/>
        <v>0</v>
      </c>
      <c r="R50" s="1173">
        <f t="shared" si="24"/>
        <v>0</v>
      </c>
      <c r="S50" s="1173">
        <f t="shared" si="24"/>
        <v>0</v>
      </c>
      <c r="T50" s="1173">
        <f t="shared" si="24"/>
        <v>0</v>
      </c>
      <c r="U50" s="1173">
        <f t="shared" si="24"/>
        <v>0</v>
      </c>
      <c r="V50" s="1174">
        <f t="shared" si="24"/>
        <v>0</v>
      </c>
      <c r="W50" s="1121"/>
      <c r="X50" s="1175">
        <f t="shared" si="20"/>
        <v>1</v>
      </c>
      <c r="Y50" s="1008">
        <f t="shared" si="13"/>
        <v>0</v>
      </c>
    </row>
    <row r="51" spans="2:26" s="1117" customFormat="1" ht="19.5" thickBot="1">
      <c r="B51" s="1554" t="s">
        <v>496</v>
      </c>
      <c r="C51" s="1555"/>
      <c r="D51" s="1555"/>
      <c r="E51" s="1176">
        <f>+E48</f>
        <v>104503.36544487931</v>
      </c>
      <c r="F51" s="1177">
        <f t="shared" ref="F51:V51" si="25">+$E$51*F50</f>
        <v>0</v>
      </c>
      <c r="G51" s="1178">
        <f t="shared" si="25"/>
        <v>0</v>
      </c>
      <c r="H51" s="1178">
        <f t="shared" si="25"/>
        <v>0</v>
      </c>
      <c r="I51" s="1178">
        <f t="shared" si="25"/>
        <v>0</v>
      </c>
      <c r="J51" s="1178">
        <f t="shared" si="25"/>
        <v>0</v>
      </c>
      <c r="K51" s="1178">
        <f t="shared" si="25"/>
        <v>0</v>
      </c>
      <c r="L51" s="1178">
        <f t="shared" si="25"/>
        <v>0</v>
      </c>
      <c r="M51" s="1178">
        <f t="shared" si="25"/>
        <v>0</v>
      </c>
      <c r="N51" s="1178">
        <f t="shared" si="25"/>
        <v>104503.36544487931</v>
      </c>
      <c r="O51" s="1178">
        <f t="shared" si="25"/>
        <v>0</v>
      </c>
      <c r="P51" s="1178">
        <f t="shared" si="25"/>
        <v>0</v>
      </c>
      <c r="Q51" s="1178">
        <f t="shared" si="25"/>
        <v>0</v>
      </c>
      <c r="R51" s="1178">
        <f t="shared" si="25"/>
        <v>0</v>
      </c>
      <c r="S51" s="1178">
        <f t="shared" si="25"/>
        <v>0</v>
      </c>
      <c r="T51" s="1178">
        <f t="shared" si="25"/>
        <v>0</v>
      </c>
      <c r="U51" s="1178">
        <f t="shared" si="25"/>
        <v>0</v>
      </c>
      <c r="V51" s="1178">
        <f t="shared" si="25"/>
        <v>0</v>
      </c>
      <c r="W51" s="1121"/>
      <c r="X51" s="1179">
        <f t="shared" si="20"/>
        <v>104503.36544487931</v>
      </c>
      <c r="Y51" s="1008">
        <f t="shared" si="13"/>
        <v>0</v>
      </c>
    </row>
    <row r="52" spans="2:26" ht="13.5" thickBot="1">
      <c r="C52" s="1180"/>
      <c r="E52" s="1181"/>
      <c r="F52" s="1182"/>
      <c r="G52" s="1182"/>
      <c r="H52" s="1182"/>
      <c r="I52" s="1182"/>
      <c r="J52" s="1182"/>
      <c r="K52" s="1182"/>
      <c r="L52" s="1182"/>
      <c r="M52" s="1182"/>
      <c r="N52" s="1182"/>
      <c r="O52" s="1182"/>
      <c r="P52" s="1182"/>
      <c r="Q52" s="1182"/>
      <c r="R52" s="1182"/>
      <c r="S52" s="1182"/>
      <c r="T52" s="1182"/>
      <c r="U52" s="1182"/>
      <c r="V52" s="1182"/>
      <c r="W52" s="949"/>
      <c r="X52" s="1183"/>
      <c r="Y52" s="1008"/>
    </row>
    <row r="53" spans="2:26" s="1117" customFormat="1" ht="16.5" customHeight="1" thickBot="1">
      <c r="B53" s="1184" t="s">
        <v>497</v>
      </c>
      <c r="C53" s="1185"/>
      <c r="D53" s="1186"/>
      <c r="E53" s="1187"/>
      <c r="F53" s="1186"/>
      <c r="G53" s="1188"/>
      <c r="H53" s="1189"/>
      <c r="I53" s="1189"/>
      <c r="J53" s="1189"/>
      <c r="K53" s="1189"/>
      <c r="L53" s="1190"/>
      <c r="M53" s="1191"/>
      <c r="N53" s="1188"/>
      <c r="O53" s="1189"/>
      <c r="P53" s="1189"/>
      <c r="Q53" s="1189"/>
      <c r="R53" s="1189"/>
      <c r="S53" s="1192"/>
      <c r="T53" s="1188"/>
      <c r="U53" s="1193"/>
      <c r="V53" s="1194"/>
      <c r="W53" s="1121"/>
      <c r="X53" s="1195"/>
      <c r="Y53" s="1196"/>
    </row>
    <row r="54" spans="2:26" s="1117" customFormat="1" ht="13.5" thickBot="1">
      <c r="B54" s="1197" t="s">
        <v>498</v>
      </c>
      <c r="C54" s="1198"/>
      <c r="D54" s="1199" t="s">
        <v>472</v>
      </c>
      <c r="E54" s="1200">
        <f>SUM(F54:V54)</f>
        <v>218450.58018388323</v>
      </c>
      <c r="F54" s="1200">
        <f>F55+F56</f>
        <v>0</v>
      </c>
      <c r="G54" s="1201">
        <f t="shared" ref="G54:T54" si="26">G55+G56</f>
        <v>0</v>
      </c>
      <c r="H54" s="1202">
        <f t="shared" si="26"/>
        <v>0</v>
      </c>
      <c r="I54" s="1202">
        <f t="shared" si="26"/>
        <v>0</v>
      </c>
      <c r="J54" s="1202">
        <f t="shared" si="26"/>
        <v>0</v>
      </c>
      <c r="K54" s="1202">
        <f t="shared" si="26"/>
        <v>0</v>
      </c>
      <c r="L54" s="1203">
        <f t="shared" si="26"/>
        <v>0</v>
      </c>
      <c r="M54" s="1204">
        <f t="shared" si="26"/>
        <v>0</v>
      </c>
      <c r="N54" s="1201">
        <f t="shared" si="26"/>
        <v>218450.58018388323</v>
      </c>
      <c r="O54" s="1202">
        <f t="shared" si="26"/>
        <v>0</v>
      </c>
      <c r="P54" s="1202">
        <f t="shared" si="26"/>
        <v>0</v>
      </c>
      <c r="Q54" s="1202">
        <f t="shared" si="26"/>
        <v>0</v>
      </c>
      <c r="R54" s="1202">
        <f t="shared" si="26"/>
        <v>0</v>
      </c>
      <c r="S54" s="1205">
        <f t="shared" si="26"/>
        <v>0</v>
      </c>
      <c r="T54" s="1206">
        <f t="shared" si="26"/>
        <v>0</v>
      </c>
      <c r="U54" s="1207"/>
      <c r="V54" s="1208"/>
      <c r="W54" s="1121"/>
      <c r="X54" s="1209">
        <f>SUM(F54:V54)</f>
        <v>218450.58018388323</v>
      </c>
      <c r="Y54" s="1196">
        <f>E54-X54</f>
        <v>0</v>
      </c>
      <c r="Z54" s="1210">
        <f>+X54-'[27]ANEXO 1'!K8</f>
        <v>0</v>
      </c>
    </row>
    <row r="55" spans="2:26" s="1117" customFormat="1">
      <c r="B55" s="1211"/>
      <c r="C55" s="1212" t="s">
        <v>499</v>
      </c>
      <c r="D55" s="1213" t="s">
        <v>472</v>
      </c>
      <c r="E55" s="1214">
        <f t="shared" ref="E55:E65" si="27">SUM(F55:V55)</f>
        <v>10107.285229242376</v>
      </c>
      <c r="F55" s="1214"/>
      <c r="G55" s="1215"/>
      <c r="H55" s="1216"/>
      <c r="I55" s="1216"/>
      <c r="J55" s="1216"/>
      <c r="K55" s="1216"/>
      <c r="L55" s="1217"/>
      <c r="M55" s="1218"/>
      <c r="N55" s="1215">
        <v>10107.285229242376</v>
      </c>
      <c r="O55" s="1216"/>
      <c r="P55" s="1216"/>
      <c r="Q55" s="1216"/>
      <c r="R55" s="1216"/>
      <c r="S55" s="1219"/>
      <c r="T55" s="1215"/>
      <c r="U55" s="1207"/>
      <c r="V55" s="1208"/>
      <c r="W55" s="1121"/>
      <c r="X55" s="1220">
        <f t="shared" ref="X55:X66" si="28">SUM(F55:V55)</f>
        <v>10107.285229242376</v>
      </c>
      <c r="Y55" s="1196"/>
      <c r="Z55" s="1210"/>
    </row>
    <row r="56" spans="2:26" s="1117" customFormat="1" ht="13.5" thickBot="1">
      <c r="B56" s="1211"/>
      <c r="C56" s="1212" t="s">
        <v>500</v>
      </c>
      <c r="D56" s="1213" t="s">
        <v>472</v>
      </c>
      <c r="E56" s="1214">
        <f t="shared" si="27"/>
        <v>208343.29495464085</v>
      </c>
      <c r="F56" s="1214"/>
      <c r="G56" s="1215"/>
      <c r="H56" s="1216"/>
      <c r="I56" s="1216"/>
      <c r="J56" s="1216"/>
      <c r="K56" s="1216"/>
      <c r="L56" s="1217"/>
      <c r="M56" s="1218"/>
      <c r="N56" s="1215">
        <v>208343.29495464085</v>
      </c>
      <c r="O56" s="1216"/>
      <c r="P56" s="1216"/>
      <c r="Q56" s="1216"/>
      <c r="R56" s="1216"/>
      <c r="S56" s="1219"/>
      <c r="T56" s="1215"/>
      <c r="U56" s="1207"/>
      <c r="V56" s="1208"/>
      <c r="W56" s="1121"/>
      <c r="X56" s="1220">
        <f t="shared" si="28"/>
        <v>208343.29495464085</v>
      </c>
      <c r="Y56" s="1196"/>
      <c r="Z56" s="1210"/>
    </row>
    <row r="57" spans="2:26" s="1117" customFormat="1" ht="13.5" thickBot="1">
      <c r="B57" s="1197" t="s">
        <v>501</v>
      </c>
      <c r="C57" s="1198"/>
      <c r="D57" s="1199" t="s">
        <v>472</v>
      </c>
      <c r="E57" s="1200">
        <f t="shared" si="27"/>
        <v>17408.493823796969</v>
      </c>
      <c r="F57" s="1221">
        <f t="shared" ref="F57:T57" si="29">F58+F59</f>
        <v>0</v>
      </c>
      <c r="G57" s="1201">
        <f t="shared" si="29"/>
        <v>0</v>
      </c>
      <c r="H57" s="1202">
        <f t="shared" si="29"/>
        <v>0</v>
      </c>
      <c r="I57" s="1202">
        <f t="shared" si="29"/>
        <v>0</v>
      </c>
      <c r="J57" s="1202">
        <f t="shared" si="29"/>
        <v>0</v>
      </c>
      <c r="K57" s="1202">
        <f t="shared" si="29"/>
        <v>0</v>
      </c>
      <c r="L57" s="1203">
        <f t="shared" si="29"/>
        <v>0</v>
      </c>
      <c r="M57" s="1204">
        <f t="shared" si="29"/>
        <v>0</v>
      </c>
      <c r="N57" s="1201">
        <f t="shared" si="29"/>
        <v>17408.493823796969</v>
      </c>
      <c r="O57" s="1202">
        <f t="shared" si="29"/>
        <v>0</v>
      </c>
      <c r="P57" s="1202">
        <f t="shared" si="29"/>
        <v>0</v>
      </c>
      <c r="Q57" s="1202">
        <f t="shared" si="29"/>
        <v>0</v>
      </c>
      <c r="R57" s="1202">
        <f t="shared" si="29"/>
        <v>0</v>
      </c>
      <c r="S57" s="1205">
        <f t="shared" si="29"/>
        <v>0</v>
      </c>
      <c r="T57" s="1206">
        <f t="shared" si="29"/>
        <v>0</v>
      </c>
      <c r="U57" s="1207"/>
      <c r="V57" s="1208"/>
      <c r="W57" s="1121"/>
      <c r="X57" s="1209">
        <f t="shared" si="28"/>
        <v>17408.493823796969</v>
      </c>
      <c r="Y57" s="1196">
        <f>E57-X57</f>
        <v>0</v>
      </c>
      <c r="Z57" s="1210">
        <f>+X57-'[27]ANEXO 1'!Q8</f>
        <v>0</v>
      </c>
    </row>
    <row r="58" spans="2:26" s="1117" customFormat="1">
      <c r="B58" s="1211"/>
      <c r="C58" s="1212" t="s">
        <v>499</v>
      </c>
      <c r="D58" s="1213" t="s">
        <v>472</v>
      </c>
      <c r="E58" s="1214">
        <f t="shared" si="27"/>
        <v>805.45729080009835</v>
      </c>
      <c r="F58" s="1222"/>
      <c r="G58" s="1215"/>
      <c r="H58" s="1216"/>
      <c r="I58" s="1216"/>
      <c r="J58" s="1216"/>
      <c r="K58" s="1216"/>
      <c r="L58" s="1217"/>
      <c r="M58" s="1218"/>
      <c r="N58" s="1215">
        <v>805.45729080009835</v>
      </c>
      <c r="O58" s="1216"/>
      <c r="P58" s="1216"/>
      <c r="Q58" s="1216"/>
      <c r="R58" s="1216"/>
      <c r="S58" s="1219"/>
      <c r="T58" s="1215"/>
      <c r="U58" s="1207"/>
      <c r="V58" s="1208"/>
      <c r="W58" s="1121"/>
      <c r="X58" s="1220">
        <f t="shared" si="28"/>
        <v>805.45729080009835</v>
      </c>
      <c r="Y58" s="1196"/>
      <c r="Z58" s="1210"/>
    </row>
    <row r="59" spans="2:26" s="1117" customFormat="1" ht="13.5" thickBot="1">
      <c r="B59" s="1211"/>
      <c r="C59" s="1212" t="s">
        <v>500</v>
      </c>
      <c r="D59" s="1213" t="s">
        <v>472</v>
      </c>
      <c r="E59" s="1214">
        <f t="shared" si="27"/>
        <v>16603.03653299687</v>
      </c>
      <c r="F59" s="1222"/>
      <c r="G59" s="1215"/>
      <c r="H59" s="1216"/>
      <c r="I59" s="1216"/>
      <c r="J59" s="1216"/>
      <c r="K59" s="1216"/>
      <c r="L59" s="1217"/>
      <c r="M59" s="1218"/>
      <c r="N59" s="1215">
        <v>16603.03653299687</v>
      </c>
      <c r="O59" s="1216"/>
      <c r="P59" s="1216"/>
      <c r="Q59" s="1216"/>
      <c r="R59" s="1216"/>
      <c r="S59" s="1219"/>
      <c r="T59" s="1215"/>
      <c r="U59" s="1207"/>
      <c r="V59" s="1208"/>
      <c r="W59" s="1121"/>
      <c r="X59" s="1220">
        <f t="shared" si="28"/>
        <v>16603.03653299687</v>
      </c>
      <c r="Y59" s="1196"/>
      <c r="Z59" s="1210"/>
    </row>
    <row r="60" spans="2:26" s="1117" customFormat="1" ht="13.5" thickBot="1">
      <c r="B60" s="1223" t="s">
        <v>502</v>
      </c>
      <c r="C60" s="1198"/>
      <c r="D60" s="1199" t="s">
        <v>472</v>
      </c>
      <c r="E60" s="1200">
        <f t="shared" si="27"/>
        <v>201042.08636008625</v>
      </c>
      <c r="F60" s="1221">
        <f t="shared" ref="F60:T60" si="30">F61+F62</f>
        <v>0</v>
      </c>
      <c r="G60" s="1224">
        <f t="shared" si="30"/>
        <v>0</v>
      </c>
      <c r="H60" s="1202">
        <f t="shared" si="30"/>
        <v>0</v>
      </c>
      <c r="I60" s="1202">
        <f t="shared" si="30"/>
        <v>0</v>
      </c>
      <c r="J60" s="1202">
        <f t="shared" si="30"/>
        <v>0</v>
      </c>
      <c r="K60" s="1202">
        <f t="shared" si="30"/>
        <v>0</v>
      </c>
      <c r="L60" s="1202">
        <f t="shared" si="30"/>
        <v>0</v>
      </c>
      <c r="M60" s="1205">
        <f t="shared" si="30"/>
        <v>0</v>
      </c>
      <c r="N60" s="1224">
        <f t="shared" si="30"/>
        <v>201042.08636008625</v>
      </c>
      <c r="O60" s="1202">
        <f t="shared" si="30"/>
        <v>0</v>
      </c>
      <c r="P60" s="1202">
        <f t="shared" si="30"/>
        <v>0</v>
      </c>
      <c r="Q60" s="1202">
        <f t="shared" si="30"/>
        <v>0</v>
      </c>
      <c r="R60" s="1202">
        <f t="shared" si="30"/>
        <v>0</v>
      </c>
      <c r="S60" s="1202">
        <f t="shared" si="30"/>
        <v>0</v>
      </c>
      <c r="T60" s="1205">
        <f t="shared" si="30"/>
        <v>0</v>
      </c>
      <c r="U60" s="1207"/>
      <c r="V60" s="1208"/>
      <c r="W60" s="1121"/>
      <c r="X60" s="1209">
        <f t="shared" si="28"/>
        <v>201042.08636008625</v>
      </c>
      <c r="Y60" s="1196"/>
      <c r="Z60" s="1210"/>
    </row>
    <row r="61" spans="2:26" s="1117" customFormat="1">
      <c r="B61" s="1225"/>
      <c r="C61" s="1212" t="s">
        <v>499</v>
      </c>
      <c r="D61" s="1213" t="s">
        <v>472</v>
      </c>
      <c r="E61" s="1214">
        <f t="shared" si="27"/>
        <v>9301.8279384422767</v>
      </c>
      <c r="F61" s="1222">
        <f>F55-F58</f>
        <v>0</v>
      </c>
      <c r="G61" s="1226">
        <f t="shared" ref="G61:T62" si="31">G55-G58</f>
        <v>0</v>
      </c>
      <c r="H61" s="1216">
        <f t="shared" si="31"/>
        <v>0</v>
      </c>
      <c r="I61" s="1216">
        <f t="shared" si="31"/>
        <v>0</v>
      </c>
      <c r="J61" s="1216">
        <f t="shared" si="31"/>
        <v>0</v>
      </c>
      <c r="K61" s="1216">
        <f t="shared" si="31"/>
        <v>0</v>
      </c>
      <c r="L61" s="1216">
        <f t="shared" si="31"/>
        <v>0</v>
      </c>
      <c r="M61" s="1219">
        <f t="shared" si="31"/>
        <v>0</v>
      </c>
      <c r="N61" s="1226">
        <f t="shared" si="31"/>
        <v>9301.8279384422767</v>
      </c>
      <c r="O61" s="1216">
        <f t="shared" si="31"/>
        <v>0</v>
      </c>
      <c r="P61" s="1216">
        <f t="shared" si="31"/>
        <v>0</v>
      </c>
      <c r="Q61" s="1216">
        <f t="shared" si="31"/>
        <v>0</v>
      </c>
      <c r="R61" s="1216">
        <f t="shared" si="31"/>
        <v>0</v>
      </c>
      <c r="S61" s="1216">
        <f t="shared" si="31"/>
        <v>0</v>
      </c>
      <c r="T61" s="1227">
        <f t="shared" si="31"/>
        <v>0</v>
      </c>
      <c r="U61" s="1228"/>
      <c r="V61" s="1228"/>
      <c r="W61" s="1121"/>
      <c r="X61" s="1220">
        <f t="shared" si="28"/>
        <v>9301.8279384422767</v>
      </c>
      <c r="Y61" s="1196"/>
      <c r="Z61" s="1210"/>
    </row>
    <row r="62" spans="2:26" s="1117" customFormat="1" ht="13.5" thickBot="1">
      <c r="B62" s="1225"/>
      <c r="C62" s="1212" t="s">
        <v>500</v>
      </c>
      <c r="D62" s="1213" t="s">
        <v>472</v>
      </c>
      <c r="E62" s="1214">
        <f t="shared" si="27"/>
        <v>191740.25842164399</v>
      </c>
      <c r="F62" s="1222">
        <f>F56-F59</f>
        <v>0</v>
      </c>
      <c r="G62" s="1226">
        <f t="shared" si="31"/>
        <v>0</v>
      </c>
      <c r="H62" s="1216">
        <f t="shared" si="31"/>
        <v>0</v>
      </c>
      <c r="I62" s="1216">
        <f t="shared" si="31"/>
        <v>0</v>
      </c>
      <c r="J62" s="1216">
        <f t="shared" si="31"/>
        <v>0</v>
      </c>
      <c r="K62" s="1216">
        <f t="shared" si="31"/>
        <v>0</v>
      </c>
      <c r="L62" s="1216">
        <f t="shared" si="31"/>
        <v>0</v>
      </c>
      <c r="M62" s="1219">
        <f t="shared" si="31"/>
        <v>0</v>
      </c>
      <c r="N62" s="1226">
        <f t="shared" si="31"/>
        <v>191740.25842164399</v>
      </c>
      <c r="O62" s="1216">
        <f t="shared" si="31"/>
        <v>0</v>
      </c>
      <c r="P62" s="1216">
        <f t="shared" si="31"/>
        <v>0</v>
      </c>
      <c r="Q62" s="1216">
        <f t="shared" si="31"/>
        <v>0</v>
      </c>
      <c r="R62" s="1216">
        <f t="shared" si="31"/>
        <v>0</v>
      </c>
      <c r="S62" s="1216">
        <f t="shared" si="31"/>
        <v>0</v>
      </c>
      <c r="T62" s="1227">
        <f t="shared" si="31"/>
        <v>0</v>
      </c>
      <c r="U62" s="1228"/>
      <c r="V62" s="1228"/>
      <c r="W62" s="1121"/>
      <c r="X62" s="1220">
        <f t="shared" si="28"/>
        <v>191740.25842164399</v>
      </c>
      <c r="Y62" s="1196"/>
      <c r="Z62" s="1210"/>
    </row>
    <row r="63" spans="2:26" s="1117" customFormat="1" ht="15.75" thickBot="1">
      <c r="B63" s="1223" t="s">
        <v>503</v>
      </c>
      <c r="C63" s="1198"/>
      <c r="D63" s="1199"/>
      <c r="E63" s="1229">
        <f t="shared" si="27"/>
        <v>1</v>
      </c>
      <c r="F63" s="1230">
        <f t="shared" ref="F63:T63" si="32">F64+F65</f>
        <v>0</v>
      </c>
      <c r="G63" s="1231">
        <f t="shared" si="32"/>
        <v>0</v>
      </c>
      <c r="H63" s="1232">
        <f t="shared" si="32"/>
        <v>0</v>
      </c>
      <c r="I63" s="1232">
        <f t="shared" si="32"/>
        <v>0</v>
      </c>
      <c r="J63" s="1232">
        <f t="shared" si="32"/>
        <v>0</v>
      </c>
      <c r="K63" s="1232">
        <f t="shared" si="32"/>
        <v>0</v>
      </c>
      <c r="L63" s="1232">
        <f t="shared" si="32"/>
        <v>0</v>
      </c>
      <c r="M63" s="1233">
        <f t="shared" si="32"/>
        <v>0</v>
      </c>
      <c r="N63" s="1231">
        <f t="shared" si="32"/>
        <v>1</v>
      </c>
      <c r="O63" s="1232">
        <f t="shared" si="32"/>
        <v>0</v>
      </c>
      <c r="P63" s="1232">
        <f t="shared" si="32"/>
        <v>0</v>
      </c>
      <c r="Q63" s="1232">
        <f t="shared" si="32"/>
        <v>0</v>
      </c>
      <c r="R63" s="1232">
        <f t="shared" si="32"/>
        <v>0</v>
      </c>
      <c r="S63" s="1232">
        <f t="shared" si="32"/>
        <v>0</v>
      </c>
      <c r="T63" s="1233">
        <f t="shared" si="32"/>
        <v>0</v>
      </c>
      <c r="U63" s="1228"/>
      <c r="V63" s="1228"/>
      <c r="W63" s="1121"/>
      <c r="X63" s="1209">
        <f t="shared" si="28"/>
        <v>1</v>
      </c>
      <c r="Y63" s="1196"/>
      <c r="Z63" s="1210"/>
    </row>
    <row r="64" spans="2:26" s="1117" customFormat="1" ht="15">
      <c r="B64" s="1225"/>
      <c r="C64" s="1212" t="s">
        <v>499</v>
      </c>
      <c r="D64" s="1213"/>
      <c r="E64" s="1234">
        <f t="shared" si="27"/>
        <v>4.6268063104865434E-2</v>
      </c>
      <c r="F64" s="1235">
        <f>F61/$E$60</f>
        <v>0</v>
      </c>
      <c r="G64" s="1236">
        <f t="shared" ref="G64:T65" si="33">G61/$E$60</f>
        <v>0</v>
      </c>
      <c r="H64" s="1237">
        <f t="shared" si="33"/>
        <v>0</v>
      </c>
      <c r="I64" s="1237">
        <f t="shared" si="33"/>
        <v>0</v>
      </c>
      <c r="J64" s="1237">
        <f t="shared" si="33"/>
        <v>0</v>
      </c>
      <c r="K64" s="1237">
        <f t="shared" si="33"/>
        <v>0</v>
      </c>
      <c r="L64" s="1237">
        <f t="shared" si="33"/>
        <v>0</v>
      </c>
      <c r="M64" s="1238">
        <f t="shared" si="33"/>
        <v>0</v>
      </c>
      <c r="N64" s="1236">
        <f t="shared" si="33"/>
        <v>4.6268063104865434E-2</v>
      </c>
      <c r="O64" s="1237">
        <f t="shared" si="33"/>
        <v>0</v>
      </c>
      <c r="P64" s="1237">
        <f t="shared" si="33"/>
        <v>0</v>
      </c>
      <c r="Q64" s="1237">
        <f t="shared" si="33"/>
        <v>0</v>
      </c>
      <c r="R64" s="1237">
        <f t="shared" si="33"/>
        <v>0</v>
      </c>
      <c r="S64" s="1237">
        <f t="shared" si="33"/>
        <v>0</v>
      </c>
      <c r="T64" s="1239">
        <f t="shared" si="33"/>
        <v>0</v>
      </c>
      <c r="U64" s="1228"/>
      <c r="V64" s="1228"/>
      <c r="W64" s="1121"/>
      <c r="X64" s="1240">
        <f t="shared" si="28"/>
        <v>4.6268063104865434E-2</v>
      </c>
      <c r="Y64" s="1196"/>
      <c r="Z64" s="1210"/>
    </row>
    <row r="65" spans="2:26" s="1117" customFormat="1" ht="15.75" thickBot="1">
      <c r="B65" s="1225"/>
      <c r="C65" s="1212" t="s">
        <v>500</v>
      </c>
      <c r="D65" s="1213"/>
      <c r="E65" s="1234">
        <f t="shared" si="27"/>
        <v>0.95373193689513458</v>
      </c>
      <c r="F65" s="1235">
        <f>F62/$E$60</f>
        <v>0</v>
      </c>
      <c r="G65" s="1241">
        <f t="shared" si="33"/>
        <v>0</v>
      </c>
      <c r="H65" s="1242">
        <f t="shared" si="33"/>
        <v>0</v>
      </c>
      <c r="I65" s="1242">
        <f t="shared" si="33"/>
        <v>0</v>
      </c>
      <c r="J65" s="1242">
        <f t="shared" si="33"/>
        <v>0</v>
      </c>
      <c r="K65" s="1242">
        <f t="shared" si="33"/>
        <v>0</v>
      </c>
      <c r="L65" s="1242">
        <f t="shared" si="33"/>
        <v>0</v>
      </c>
      <c r="M65" s="1243">
        <f t="shared" si="33"/>
        <v>0</v>
      </c>
      <c r="N65" s="1241">
        <f t="shared" si="33"/>
        <v>0.95373193689513458</v>
      </c>
      <c r="O65" s="1242">
        <f t="shared" si="33"/>
        <v>0</v>
      </c>
      <c r="P65" s="1242">
        <f t="shared" si="33"/>
        <v>0</v>
      </c>
      <c r="Q65" s="1242">
        <f t="shared" si="33"/>
        <v>0</v>
      </c>
      <c r="R65" s="1242">
        <f t="shared" si="33"/>
        <v>0</v>
      </c>
      <c r="S65" s="1242">
        <f t="shared" si="33"/>
        <v>0</v>
      </c>
      <c r="T65" s="1244">
        <f t="shared" si="33"/>
        <v>0</v>
      </c>
      <c r="U65" s="1228"/>
      <c r="V65" s="1228"/>
      <c r="W65" s="1121"/>
      <c r="X65" s="1240">
        <f t="shared" si="28"/>
        <v>0.95373193689513458</v>
      </c>
      <c r="Y65" s="1196"/>
      <c r="Z65" s="1210"/>
    </row>
    <row r="66" spans="2:26" s="1117" customFormat="1" ht="15" thickBot="1">
      <c r="B66" s="1197" t="s">
        <v>504</v>
      </c>
      <c r="C66" s="1198"/>
      <c r="D66" s="1199" t="s">
        <v>472</v>
      </c>
      <c r="E66" s="1200">
        <f>SUM(F66:T66)</f>
        <v>112300.27713351996</v>
      </c>
      <c r="F66" s="1245">
        <v>4.9589632151780574</v>
      </c>
      <c r="G66" s="1246"/>
      <c r="H66" s="1246"/>
      <c r="I66" s="1246"/>
      <c r="J66" s="1246"/>
      <c r="K66" s="1246"/>
      <c r="L66" s="1247"/>
      <c r="M66" s="1248"/>
      <c r="N66" s="1249">
        <v>112295.31817030479</v>
      </c>
      <c r="O66" s="1249"/>
      <c r="P66" s="1249"/>
      <c r="Q66" s="1249"/>
      <c r="R66" s="1250"/>
      <c r="S66" s="1251"/>
      <c r="T66" s="1252"/>
      <c r="U66" s="1253"/>
      <c r="V66" s="1253"/>
      <c r="W66" s="1121"/>
      <c r="X66" s="1209">
        <f t="shared" si="28"/>
        <v>112300.27713351996</v>
      </c>
      <c r="Y66" s="1196">
        <f>E66-X66</f>
        <v>0</v>
      </c>
      <c r="Z66" s="1210">
        <f>+X66-'[27]ANEXO 1'!I73</f>
        <v>0</v>
      </c>
    </row>
    <row r="67" spans="2:26" s="1117" customFormat="1" ht="17.25" customHeight="1" thickBot="1">
      <c r="B67" s="1254" t="s">
        <v>505</v>
      </c>
      <c r="C67" s="1255"/>
      <c r="D67" s="1256" t="s">
        <v>472</v>
      </c>
      <c r="E67" s="1257">
        <f>E54-E57-E66</f>
        <v>88741.809226566285</v>
      </c>
      <c r="F67" s="1258"/>
      <c r="G67" s="1259"/>
      <c r="H67" s="1260"/>
      <c r="I67" s="1260"/>
      <c r="J67" s="1260"/>
      <c r="K67" s="1260"/>
      <c r="L67" s="1261"/>
      <c r="M67" s="1262"/>
      <c r="N67" s="1263"/>
      <c r="O67" s="1264"/>
      <c r="P67" s="1264"/>
      <c r="Q67" s="1264"/>
      <c r="R67" s="1264"/>
      <c r="S67" s="1265"/>
      <c r="T67" s="1263"/>
      <c r="U67" s="1266"/>
      <c r="V67" s="1267"/>
      <c r="W67" s="1121"/>
      <c r="X67" s="1268">
        <f>E67</f>
        <v>88741.809226566285</v>
      </c>
      <c r="Y67" s="1196">
        <f>E67-X67</f>
        <v>0</v>
      </c>
      <c r="Z67" s="1210">
        <f>+X67-'[27]ANEXO 1'!K73</f>
        <v>0</v>
      </c>
    </row>
    <row r="68" spans="2:26" s="1117" customFormat="1" ht="17.25" customHeight="1" thickBot="1">
      <c r="B68" s="1269"/>
      <c r="C68" s="1270"/>
      <c r="D68" s="1271"/>
      <c r="E68" s="1272"/>
      <c r="F68" s="1272"/>
      <c r="G68" s="1272"/>
      <c r="H68" s="1272"/>
      <c r="I68" s="1272"/>
      <c r="J68" s="1272"/>
      <c r="K68" s="1272"/>
      <c r="L68" s="1272"/>
      <c r="M68" s="1272"/>
      <c r="N68" s="1272"/>
      <c r="O68" s="1272"/>
      <c r="P68" s="1272"/>
      <c r="Q68" s="1272"/>
      <c r="R68" s="1272"/>
      <c r="S68" s="1272"/>
      <c r="T68" s="1272"/>
      <c r="U68" s="1272"/>
      <c r="V68" s="1272"/>
      <c r="W68" s="943"/>
      <c r="X68" s="1273"/>
      <c r="Y68" s="1196"/>
      <c r="Z68" s="1210"/>
    </row>
    <row r="69" spans="2:26" s="1117" customFormat="1">
      <c r="B69" s="1274" t="s">
        <v>506</v>
      </c>
      <c r="C69" s="1275"/>
      <c r="D69" s="1276"/>
      <c r="E69" s="1277"/>
      <c r="F69" s="1278"/>
      <c r="G69" s="1279"/>
      <c r="H69" s="1280"/>
      <c r="I69" s="1281"/>
      <c r="J69" s="1281"/>
      <c r="K69" s="1281"/>
      <c r="L69" s="1281"/>
      <c r="M69" s="1282"/>
      <c r="N69" s="1283"/>
      <c r="O69" s="1281"/>
      <c r="P69" s="1281"/>
      <c r="Q69" s="1281"/>
      <c r="R69" s="1281"/>
      <c r="S69" s="1282"/>
      <c r="T69" s="1283"/>
      <c r="U69" s="1281"/>
      <c r="V69" s="1284"/>
      <c r="W69" s="1121"/>
      <c r="X69" s="1278"/>
      <c r="Y69" s="1285"/>
    </row>
    <row r="70" spans="2:26" s="1117" customFormat="1">
      <c r="B70" s="1286" t="s">
        <v>507</v>
      </c>
      <c r="C70" s="1287"/>
      <c r="D70" s="1288" t="s">
        <v>472</v>
      </c>
      <c r="E70" s="1289">
        <f>SUM(F70:V70)</f>
        <v>2176.1187104787095</v>
      </c>
      <c r="F70" s="1290">
        <f t="shared" ref="F70:T70" si="34">F36-F74</f>
        <v>0</v>
      </c>
      <c r="G70" s="1291">
        <f t="shared" si="34"/>
        <v>0</v>
      </c>
      <c r="H70" s="1292">
        <f t="shared" si="34"/>
        <v>0</v>
      </c>
      <c r="I70" s="1292">
        <f t="shared" si="34"/>
        <v>0</v>
      </c>
      <c r="J70" s="1292">
        <f t="shared" si="34"/>
        <v>0</v>
      </c>
      <c r="K70" s="1292">
        <f t="shared" si="34"/>
        <v>0</v>
      </c>
      <c r="L70" s="1292">
        <f t="shared" si="34"/>
        <v>0</v>
      </c>
      <c r="M70" s="1293">
        <f t="shared" si="34"/>
        <v>0</v>
      </c>
      <c r="N70" s="1294">
        <f t="shared" si="34"/>
        <v>2176.1187104787095</v>
      </c>
      <c r="O70" s="1295">
        <f t="shared" si="34"/>
        <v>0</v>
      </c>
      <c r="P70" s="1295">
        <f t="shared" si="34"/>
        <v>0</v>
      </c>
      <c r="Q70" s="1295">
        <f t="shared" si="34"/>
        <v>0</v>
      </c>
      <c r="R70" s="1292">
        <f t="shared" si="34"/>
        <v>0</v>
      </c>
      <c r="S70" s="1293">
        <f t="shared" si="34"/>
        <v>0</v>
      </c>
      <c r="T70" s="1294">
        <f t="shared" si="34"/>
        <v>0</v>
      </c>
      <c r="U70" s="1292">
        <f t="shared" ref="U70:V70" si="35">IF(AND(U$51&gt;0,U$54=0),U$36,IF($E$67&lt;0,U$36,IF($E$46=0,0,MAX($E$46+$E$41-$E$67,0)*$E$36/(($E$46+$E$41)))*U$50))</f>
        <v>0</v>
      </c>
      <c r="V70" s="1296">
        <f t="shared" si="35"/>
        <v>0</v>
      </c>
      <c r="W70" s="1121"/>
      <c r="X70" s="1297">
        <f>SUM(F70:V70)</f>
        <v>2176.1187104787095</v>
      </c>
      <c r="Y70" s="1196">
        <f>E70-X70</f>
        <v>0</v>
      </c>
      <c r="Z70" s="1210">
        <f>+X70-'[27]ANEXO 1'!W73</f>
        <v>0</v>
      </c>
    </row>
    <row r="71" spans="2:26" s="1117" customFormat="1">
      <c r="B71" s="1286" t="s">
        <v>508</v>
      </c>
      <c r="C71" s="1298"/>
      <c r="D71" s="1288" t="s">
        <v>472</v>
      </c>
      <c r="E71" s="1289">
        <f t="shared" ref="E71:E72" si="36">SUM(F71:V71)</f>
        <v>0</v>
      </c>
      <c r="F71" s="1290">
        <f t="shared" ref="F71:T71" si="37">F42-F75</f>
        <v>0</v>
      </c>
      <c r="G71" s="1291">
        <f t="shared" si="37"/>
        <v>0</v>
      </c>
      <c r="H71" s="1292">
        <f t="shared" si="37"/>
        <v>0</v>
      </c>
      <c r="I71" s="1292">
        <f t="shared" si="37"/>
        <v>0</v>
      </c>
      <c r="J71" s="1292">
        <f t="shared" si="37"/>
        <v>0</v>
      </c>
      <c r="K71" s="1292">
        <f t="shared" si="37"/>
        <v>0</v>
      </c>
      <c r="L71" s="1292">
        <f t="shared" si="37"/>
        <v>0</v>
      </c>
      <c r="M71" s="1293">
        <f t="shared" si="37"/>
        <v>0</v>
      </c>
      <c r="N71" s="1294">
        <f t="shared" si="37"/>
        <v>0</v>
      </c>
      <c r="O71" s="1295">
        <f t="shared" si="37"/>
        <v>0</v>
      </c>
      <c r="P71" s="1295">
        <f t="shared" si="37"/>
        <v>0</v>
      </c>
      <c r="Q71" s="1295">
        <f t="shared" si="37"/>
        <v>0</v>
      </c>
      <c r="R71" s="1292">
        <f t="shared" si="37"/>
        <v>0</v>
      </c>
      <c r="S71" s="1293">
        <f t="shared" si="37"/>
        <v>0</v>
      </c>
      <c r="T71" s="1294">
        <f t="shared" si="37"/>
        <v>0</v>
      </c>
      <c r="U71" s="1292">
        <f t="shared" ref="U71:V71" si="38">IF(AND(U$51&gt;0,U$54=0),U$42,IF($E$67&lt;0,U$42,IF($E$46=0,0,MAX($E$46+$E$41-$E$67,0)*$E$42/(($E$46+$E$41)))*U$50))</f>
        <v>0</v>
      </c>
      <c r="V71" s="1296">
        <f t="shared" si="38"/>
        <v>0</v>
      </c>
      <c r="W71" s="1121"/>
      <c r="X71" s="1297">
        <f t="shared" ref="X71:X72" si="39">SUM(F71:V71)</f>
        <v>0</v>
      </c>
      <c r="Y71" s="1196">
        <f>E71-X71</f>
        <v>0</v>
      </c>
      <c r="Z71" s="1210">
        <f>+X71-'[27]ANEXO 1'!X73</f>
        <v>0</v>
      </c>
    </row>
    <row r="72" spans="2:26" s="1117" customFormat="1" ht="13.5" thickBot="1">
      <c r="B72" s="1299" t="s">
        <v>509</v>
      </c>
      <c r="C72" s="1300"/>
      <c r="D72" s="1301" t="s">
        <v>472</v>
      </c>
      <c r="E72" s="1302">
        <f t="shared" si="36"/>
        <v>0</v>
      </c>
      <c r="F72" s="1303">
        <f t="shared" ref="F72:T72" si="40">F41-F76</f>
        <v>0</v>
      </c>
      <c r="G72" s="1304">
        <f t="shared" si="40"/>
        <v>0</v>
      </c>
      <c r="H72" s="1305">
        <f t="shared" si="40"/>
        <v>0</v>
      </c>
      <c r="I72" s="1305">
        <f t="shared" si="40"/>
        <v>0</v>
      </c>
      <c r="J72" s="1305">
        <f t="shared" si="40"/>
        <v>0</v>
      </c>
      <c r="K72" s="1305">
        <f t="shared" si="40"/>
        <v>0</v>
      </c>
      <c r="L72" s="1305">
        <f t="shared" si="40"/>
        <v>0</v>
      </c>
      <c r="M72" s="1306">
        <f t="shared" si="40"/>
        <v>0</v>
      </c>
      <c r="N72" s="1307">
        <f t="shared" si="40"/>
        <v>0</v>
      </c>
      <c r="O72" s="1308">
        <f t="shared" si="40"/>
        <v>0</v>
      </c>
      <c r="P72" s="1308">
        <f t="shared" si="40"/>
        <v>0</v>
      </c>
      <c r="Q72" s="1308">
        <f t="shared" si="40"/>
        <v>0</v>
      </c>
      <c r="R72" s="1305">
        <f t="shared" si="40"/>
        <v>0</v>
      </c>
      <c r="S72" s="1306">
        <f t="shared" si="40"/>
        <v>0</v>
      </c>
      <c r="T72" s="1307">
        <f t="shared" si="40"/>
        <v>0</v>
      </c>
      <c r="U72" s="1305">
        <f t="shared" ref="U72:V72" si="41">IF(AND(U$51&gt;0,U$54=0),U$41,IF($E$67&lt;0,U$41,IF($E$46=0,0,MAX($E$46+$E$41-$E$67,0)*$E$41/(($E$46+$E$41)))*U$50))</f>
        <v>0</v>
      </c>
      <c r="V72" s="1309">
        <f t="shared" si="41"/>
        <v>0</v>
      </c>
      <c r="W72" s="1121"/>
      <c r="X72" s="1310">
        <f t="shared" si="39"/>
        <v>0</v>
      </c>
      <c r="Y72" s="1196">
        <f>E72-X72</f>
        <v>0</v>
      </c>
      <c r="Z72" s="1210">
        <f>+X72-'[27]ANEXO 1'!Z73</f>
        <v>0</v>
      </c>
    </row>
    <row r="73" spans="2:26" s="1117" customFormat="1">
      <c r="B73" s="1274" t="s">
        <v>510</v>
      </c>
      <c r="C73" s="1275"/>
      <c r="D73" s="1311"/>
      <c r="E73" s="1277"/>
      <c r="F73" s="1278"/>
      <c r="G73" s="1279"/>
      <c r="H73" s="1280"/>
      <c r="I73" s="1281"/>
      <c r="J73" s="1281"/>
      <c r="K73" s="1281"/>
      <c r="L73" s="1281"/>
      <c r="M73" s="1282"/>
      <c r="N73" s="1283"/>
      <c r="O73" s="1281"/>
      <c r="P73" s="1281"/>
      <c r="Q73" s="1281"/>
      <c r="R73" s="1281"/>
      <c r="S73" s="1282"/>
      <c r="T73" s="1283"/>
      <c r="U73" s="1281"/>
      <c r="V73" s="1284"/>
      <c r="W73" s="1121"/>
      <c r="X73" s="1278"/>
      <c r="Y73" s="1285"/>
    </row>
    <row r="74" spans="2:26" s="1117" customFormat="1">
      <c r="B74" s="1286" t="s">
        <v>511</v>
      </c>
      <c r="C74" s="1287"/>
      <c r="D74" s="1288" t="s">
        <v>472</v>
      </c>
      <c r="E74" s="1007">
        <f>SUM(F74:V74)</f>
        <v>88741.809226566285</v>
      </c>
      <c r="F74" s="1297">
        <f>MIN($E$67,$E$46+$E$41)*($E$36/($E$46+$E$41))*F63</f>
        <v>0</v>
      </c>
      <c r="G74" s="1291">
        <f t="shared" ref="G74:V74" si="42">MIN($E$67,$E$46+$E$41)*($E$36/($E$46+$E$41))*G63</f>
        <v>0</v>
      </c>
      <c r="H74" s="1292">
        <f t="shared" si="42"/>
        <v>0</v>
      </c>
      <c r="I74" s="1292">
        <f t="shared" si="42"/>
        <v>0</v>
      </c>
      <c r="J74" s="1292">
        <f t="shared" si="42"/>
        <v>0</v>
      </c>
      <c r="K74" s="1292">
        <f t="shared" si="42"/>
        <v>0</v>
      </c>
      <c r="L74" s="1292">
        <f t="shared" si="42"/>
        <v>0</v>
      </c>
      <c r="M74" s="1293">
        <f t="shared" si="42"/>
        <v>0</v>
      </c>
      <c r="N74" s="1291">
        <f t="shared" si="42"/>
        <v>88741.809226566285</v>
      </c>
      <c r="O74" s="1292">
        <f t="shared" si="42"/>
        <v>0</v>
      </c>
      <c r="P74" s="1292">
        <f t="shared" si="42"/>
        <v>0</v>
      </c>
      <c r="Q74" s="1292">
        <f t="shared" si="42"/>
        <v>0</v>
      </c>
      <c r="R74" s="1292">
        <f t="shared" si="42"/>
        <v>0</v>
      </c>
      <c r="S74" s="1293">
        <f t="shared" si="42"/>
        <v>0</v>
      </c>
      <c r="T74" s="1291">
        <f t="shared" si="42"/>
        <v>0</v>
      </c>
      <c r="U74" s="1292">
        <f t="shared" si="42"/>
        <v>0</v>
      </c>
      <c r="V74" s="1296">
        <f t="shared" si="42"/>
        <v>0</v>
      </c>
      <c r="W74" s="1121"/>
      <c r="X74" s="1297">
        <f>SUM(F74:V74)</f>
        <v>88741.809226566285</v>
      </c>
      <c r="Y74" s="1196">
        <f>E74-X74</f>
        <v>0</v>
      </c>
    </row>
    <row r="75" spans="2:26" s="1117" customFormat="1">
      <c r="B75" s="1286" t="s">
        <v>512</v>
      </c>
      <c r="C75" s="1298"/>
      <c r="D75" s="1288" t="s">
        <v>472</v>
      </c>
      <c r="E75" s="1007">
        <f t="shared" ref="E75:E76" si="43">SUM(F75:V75)</f>
        <v>0</v>
      </c>
      <c r="F75" s="1297">
        <f>MIN($E$67,$E$46+$E$41)*($E$42/($E$46+$E$41))*F63</f>
        <v>0</v>
      </c>
      <c r="G75" s="1291">
        <f t="shared" ref="G75:V75" si="44">MIN($E$67,$E$46+$E$41)*($E$42/($E$46+$E$41))*G63</f>
        <v>0</v>
      </c>
      <c r="H75" s="1292">
        <f t="shared" si="44"/>
        <v>0</v>
      </c>
      <c r="I75" s="1292">
        <f t="shared" si="44"/>
        <v>0</v>
      </c>
      <c r="J75" s="1292">
        <f t="shared" si="44"/>
        <v>0</v>
      </c>
      <c r="K75" s="1292">
        <f t="shared" si="44"/>
        <v>0</v>
      </c>
      <c r="L75" s="1292">
        <f t="shared" si="44"/>
        <v>0</v>
      </c>
      <c r="M75" s="1293">
        <f t="shared" si="44"/>
        <v>0</v>
      </c>
      <c r="N75" s="1291">
        <f t="shared" si="44"/>
        <v>0</v>
      </c>
      <c r="O75" s="1292">
        <f t="shared" si="44"/>
        <v>0</v>
      </c>
      <c r="P75" s="1292">
        <f t="shared" si="44"/>
        <v>0</v>
      </c>
      <c r="Q75" s="1292">
        <f t="shared" si="44"/>
        <v>0</v>
      </c>
      <c r="R75" s="1292">
        <f t="shared" si="44"/>
        <v>0</v>
      </c>
      <c r="S75" s="1293">
        <f t="shared" si="44"/>
        <v>0</v>
      </c>
      <c r="T75" s="1291">
        <f t="shared" si="44"/>
        <v>0</v>
      </c>
      <c r="U75" s="1292">
        <f t="shared" si="44"/>
        <v>0</v>
      </c>
      <c r="V75" s="1296">
        <f t="shared" si="44"/>
        <v>0</v>
      </c>
      <c r="W75" s="1121"/>
      <c r="X75" s="1297">
        <f t="shared" ref="X75:X76" si="45">SUM(F75:V75)</f>
        <v>0</v>
      </c>
      <c r="Y75" s="1196">
        <f>E75-X75</f>
        <v>0</v>
      </c>
    </row>
    <row r="76" spans="2:26" s="1117" customFormat="1" ht="13.5" thickBot="1">
      <c r="B76" s="1299" t="s">
        <v>513</v>
      </c>
      <c r="C76" s="1300"/>
      <c r="D76" s="1301" t="s">
        <v>472</v>
      </c>
      <c r="E76" s="1148">
        <f t="shared" si="43"/>
        <v>0</v>
      </c>
      <c r="F76" s="1310">
        <f>MIN($E$67,$E$46+$E$41)*($E$41/($E$46+$E$41))*F63</f>
        <v>0</v>
      </c>
      <c r="G76" s="1304">
        <f t="shared" ref="G76:V76" si="46">MIN($E$67,$E$46+$E$41)*($E$41/($E$46+$E$41))*G63</f>
        <v>0</v>
      </c>
      <c r="H76" s="1305">
        <f t="shared" si="46"/>
        <v>0</v>
      </c>
      <c r="I76" s="1305">
        <f t="shared" si="46"/>
        <v>0</v>
      </c>
      <c r="J76" s="1305">
        <f t="shared" si="46"/>
        <v>0</v>
      </c>
      <c r="K76" s="1305">
        <f t="shared" si="46"/>
        <v>0</v>
      </c>
      <c r="L76" s="1305">
        <f t="shared" si="46"/>
        <v>0</v>
      </c>
      <c r="M76" s="1306">
        <f t="shared" si="46"/>
        <v>0</v>
      </c>
      <c r="N76" s="1304">
        <f t="shared" si="46"/>
        <v>0</v>
      </c>
      <c r="O76" s="1305">
        <f t="shared" si="46"/>
        <v>0</v>
      </c>
      <c r="P76" s="1305">
        <f t="shared" si="46"/>
        <v>0</v>
      </c>
      <c r="Q76" s="1305">
        <f t="shared" si="46"/>
        <v>0</v>
      </c>
      <c r="R76" s="1305">
        <f t="shared" si="46"/>
        <v>0</v>
      </c>
      <c r="S76" s="1306">
        <f t="shared" si="46"/>
        <v>0</v>
      </c>
      <c r="T76" s="1304">
        <f t="shared" si="46"/>
        <v>0</v>
      </c>
      <c r="U76" s="1305">
        <f t="shared" si="46"/>
        <v>0</v>
      </c>
      <c r="V76" s="1309">
        <f t="shared" si="46"/>
        <v>0</v>
      </c>
      <c r="W76" s="1121"/>
      <c r="X76" s="1310">
        <f t="shared" si="45"/>
        <v>0</v>
      </c>
      <c r="Y76" s="1196">
        <f>E76-X76</f>
        <v>0</v>
      </c>
      <c r="Z76" s="1210">
        <f>X76-'[27]ANEXO 1'!AB73</f>
        <v>0</v>
      </c>
    </row>
    <row r="77" spans="2:26" s="1117" customFormat="1" ht="16.5" thickBot="1">
      <c r="B77" s="1312"/>
      <c r="C77" s="943"/>
      <c r="D77" s="1312"/>
      <c r="E77" s="1313">
        <f>IF(E67&gt;E46+E41,SUM(E74:E75)-E46,IF(E67&lt;E46+E41,E67-SUM(E74:E76), "igual"))</f>
        <v>0</v>
      </c>
      <c r="F77" s="1314"/>
      <c r="G77" s="1315"/>
      <c r="H77" s="1315"/>
      <c r="I77" s="1314"/>
      <c r="J77" s="1314"/>
      <c r="K77" s="1314"/>
      <c r="L77" s="1314"/>
      <c r="M77" s="1316"/>
      <c r="N77" s="1316"/>
      <c r="O77" s="1316"/>
      <c r="P77" s="1316"/>
      <c r="Q77" s="1316"/>
      <c r="R77" s="1316"/>
      <c r="S77" s="1316"/>
      <c r="T77" s="1316"/>
      <c r="U77" s="1316"/>
      <c r="V77" s="1316"/>
      <c r="W77" s="1121"/>
      <c r="X77" s="1317"/>
      <c r="Y77" s="1285"/>
    </row>
    <row r="78" spans="2:26" s="1117" customFormat="1">
      <c r="B78" s="1318" t="s">
        <v>514</v>
      </c>
      <c r="C78" s="1319"/>
      <c r="D78" s="1320" t="s">
        <v>472</v>
      </c>
      <c r="E78" s="1321">
        <f>SUM(F78:V78)</f>
        <v>88741.809226566285</v>
      </c>
      <c r="F78" s="1152">
        <f>SUM(F79:F80)</f>
        <v>0</v>
      </c>
      <c r="G78" s="1322">
        <f t="shared" ref="G78:T78" si="47">SUM(G79:G80)</f>
        <v>0</v>
      </c>
      <c r="H78" s="1323">
        <f t="shared" si="47"/>
        <v>0</v>
      </c>
      <c r="I78" s="1323">
        <f t="shared" si="47"/>
        <v>0</v>
      </c>
      <c r="J78" s="1323">
        <f t="shared" si="47"/>
        <v>0</v>
      </c>
      <c r="K78" s="1323">
        <f t="shared" si="47"/>
        <v>0</v>
      </c>
      <c r="L78" s="1323">
        <f t="shared" si="47"/>
        <v>0</v>
      </c>
      <c r="M78" s="1324">
        <f t="shared" si="47"/>
        <v>0</v>
      </c>
      <c r="N78" s="1322">
        <f t="shared" si="47"/>
        <v>88741.809226566285</v>
      </c>
      <c r="O78" s="1323">
        <f t="shared" si="47"/>
        <v>0</v>
      </c>
      <c r="P78" s="1323">
        <f t="shared" si="47"/>
        <v>0</v>
      </c>
      <c r="Q78" s="1323">
        <f t="shared" si="47"/>
        <v>0</v>
      </c>
      <c r="R78" s="1323">
        <f t="shared" si="47"/>
        <v>0</v>
      </c>
      <c r="S78" s="1324">
        <f t="shared" si="47"/>
        <v>0</v>
      </c>
      <c r="T78" s="1152">
        <f t="shared" si="47"/>
        <v>0</v>
      </c>
      <c r="U78" s="1325">
        <f t="shared" ref="U78:V78" si="48">+U74+U75</f>
        <v>0</v>
      </c>
      <c r="V78" s="1326">
        <f t="shared" si="48"/>
        <v>0</v>
      </c>
      <c r="W78" s="1121"/>
      <c r="X78" s="1327">
        <f>SUM(F78:V78)</f>
        <v>88741.809226566285</v>
      </c>
      <c r="Y78" s="1196">
        <f>E78-X78</f>
        <v>0</v>
      </c>
      <c r="Z78" s="1196">
        <f>+X78-'[27]ANEXO 1'!AA73</f>
        <v>0</v>
      </c>
    </row>
    <row r="79" spans="2:26" s="1117" customFormat="1">
      <c r="B79" s="1269"/>
      <c r="C79" s="943" t="s">
        <v>499</v>
      </c>
      <c r="D79" s="1328" t="s">
        <v>472</v>
      </c>
      <c r="E79" s="1329"/>
      <c r="F79" s="974">
        <f>SUM($E$74:$E$75)*F64</f>
        <v>0</v>
      </c>
      <c r="G79" s="1330">
        <f t="shared" ref="G79:T80" si="49">SUM($E$74:$E$75)*G64</f>
        <v>0</v>
      </c>
      <c r="H79" s="1331">
        <f t="shared" si="49"/>
        <v>0</v>
      </c>
      <c r="I79" s="1331">
        <f t="shared" si="49"/>
        <v>0</v>
      </c>
      <c r="J79" s="1331">
        <f t="shared" si="49"/>
        <v>0</v>
      </c>
      <c r="K79" s="1331">
        <f t="shared" si="49"/>
        <v>0</v>
      </c>
      <c r="L79" s="1331">
        <f t="shared" si="49"/>
        <v>0</v>
      </c>
      <c r="M79" s="1332">
        <f t="shared" si="49"/>
        <v>0</v>
      </c>
      <c r="N79" s="1330">
        <f t="shared" si="49"/>
        <v>4105.9116293346988</v>
      </c>
      <c r="O79" s="1331">
        <f t="shared" si="49"/>
        <v>0</v>
      </c>
      <c r="P79" s="1331">
        <f t="shared" si="49"/>
        <v>0</v>
      </c>
      <c r="Q79" s="1331">
        <f t="shared" si="49"/>
        <v>0</v>
      </c>
      <c r="R79" s="1331">
        <f t="shared" si="49"/>
        <v>0</v>
      </c>
      <c r="S79" s="1332">
        <f t="shared" si="49"/>
        <v>0</v>
      </c>
      <c r="T79" s="974">
        <f t="shared" si="49"/>
        <v>0</v>
      </c>
      <c r="U79" s="1333"/>
      <c r="V79" s="1334"/>
      <c r="W79" s="1121"/>
      <c r="X79" s="1335">
        <f t="shared" ref="X79:X80" si="50">SUM(F79:V79)</f>
        <v>4105.9116293346988</v>
      </c>
      <c r="Y79" s="1196"/>
      <c r="Z79" s="1196"/>
    </row>
    <row r="80" spans="2:26" s="1117" customFormat="1" ht="13.5" thickBot="1">
      <c r="B80" s="1269"/>
      <c r="C80" s="943" t="s">
        <v>500</v>
      </c>
      <c r="D80" s="1328" t="s">
        <v>472</v>
      </c>
      <c r="E80" s="1329"/>
      <c r="F80" s="974">
        <f>SUM($E$74:$E$75)*F65</f>
        <v>0</v>
      </c>
      <c r="G80" s="1330">
        <f t="shared" si="49"/>
        <v>0</v>
      </c>
      <c r="H80" s="1331">
        <f t="shared" si="49"/>
        <v>0</v>
      </c>
      <c r="I80" s="1331">
        <f t="shared" si="49"/>
        <v>0</v>
      </c>
      <c r="J80" s="1331">
        <f t="shared" si="49"/>
        <v>0</v>
      </c>
      <c r="K80" s="1331">
        <f t="shared" si="49"/>
        <v>0</v>
      </c>
      <c r="L80" s="1331">
        <f t="shared" si="49"/>
        <v>0</v>
      </c>
      <c r="M80" s="1332">
        <f t="shared" si="49"/>
        <v>0</v>
      </c>
      <c r="N80" s="1330">
        <f t="shared" si="49"/>
        <v>84635.897597231582</v>
      </c>
      <c r="O80" s="1331">
        <f t="shared" si="49"/>
        <v>0</v>
      </c>
      <c r="P80" s="1331">
        <f t="shared" si="49"/>
        <v>0</v>
      </c>
      <c r="Q80" s="1331">
        <f t="shared" si="49"/>
        <v>0</v>
      </c>
      <c r="R80" s="1331">
        <f t="shared" si="49"/>
        <v>0</v>
      </c>
      <c r="S80" s="1332">
        <f t="shared" si="49"/>
        <v>0</v>
      </c>
      <c r="T80" s="974">
        <f t="shared" si="49"/>
        <v>0</v>
      </c>
      <c r="U80" s="1333"/>
      <c r="V80" s="1334"/>
      <c r="W80" s="1121"/>
      <c r="X80" s="1335">
        <f t="shared" si="50"/>
        <v>84635.897597231582</v>
      </c>
      <c r="Y80" s="1196"/>
      <c r="Z80" s="1196"/>
    </row>
    <row r="81" spans="2:26" s="1117" customFormat="1">
      <c r="B81" s="1318" t="s">
        <v>515</v>
      </c>
      <c r="C81" s="1319"/>
      <c r="D81" s="1320" t="s">
        <v>472</v>
      </c>
      <c r="E81" s="1321">
        <f>SUM(F81:V81)</f>
        <v>102002.07957076584</v>
      </c>
      <c r="F81" s="1152">
        <f>SUM(F82:F83)</f>
        <v>0</v>
      </c>
      <c r="G81" s="1322">
        <f t="shared" ref="G81:T81" si="51">SUM(G82:G83)</f>
        <v>0</v>
      </c>
      <c r="H81" s="1323">
        <f t="shared" si="51"/>
        <v>0</v>
      </c>
      <c r="I81" s="1323">
        <f t="shared" si="51"/>
        <v>0</v>
      </c>
      <c r="J81" s="1323">
        <f t="shared" si="51"/>
        <v>0</v>
      </c>
      <c r="K81" s="1323">
        <f t="shared" si="51"/>
        <v>0</v>
      </c>
      <c r="L81" s="1323">
        <f t="shared" si="51"/>
        <v>0</v>
      </c>
      <c r="M81" s="1324">
        <f t="shared" si="51"/>
        <v>0</v>
      </c>
      <c r="N81" s="1322">
        <f t="shared" si="51"/>
        <v>102002.07957076584</v>
      </c>
      <c r="O81" s="1323">
        <f t="shared" si="51"/>
        <v>0</v>
      </c>
      <c r="P81" s="1323">
        <f t="shared" si="51"/>
        <v>0</v>
      </c>
      <c r="Q81" s="1323">
        <f t="shared" si="51"/>
        <v>0</v>
      </c>
      <c r="R81" s="1323">
        <f t="shared" si="51"/>
        <v>0</v>
      </c>
      <c r="S81" s="1324">
        <f t="shared" si="51"/>
        <v>0</v>
      </c>
      <c r="T81" s="1152">
        <f t="shared" si="51"/>
        <v>0</v>
      </c>
      <c r="U81" s="1325">
        <f t="shared" ref="U81:V81" si="52">+U78/0.87</f>
        <v>0</v>
      </c>
      <c r="V81" s="1326">
        <f t="shared" si="52"/>
        <v>0</v>
      </c>
      <c r="W81" s="1121"/>
      <c r="X81" s="1327">
        <f>SUM(F81:V81)</f>
        <v>102002.07957076584</v>
      </c>
      <c r="Y81" s="1196">
        <f>E81-X81</f>
        <v>0</v>
      </c>
      <c r="Z81" s="1196">
        <f>+X81-'[27]ANEXO 1'!AD73</f>
        <v>0</v>
      </c>
    </row>
    <row r="82" spans="2:26" s="1117" customFormat="1">
      <c r="B82" s="1269"/>
      <c r="C82" s="943" t="s">
        <v>499</v>
      </c>
      <c r="D82" s="1328" t="s">
        <v>472</v>
      </c>
      <c r="E82" s="1329"/>
      <c r="F82" s="974">
        <f>F79/0.87</f>
        <v>0</v>
      </c>
      <c r="G82" s="1330">
        <f t="shared" ref="G82:T83" si="53">G79/0.87</f>
        <v>0</v>
      </c>
      <c r="H82" s="1331">
        <f t="shared" si="53"/>
        <v>0</v>
      </c>
      <c r="I82" s="1331">
        <f t="shared" si="53"/>
        <v>0</v>
      </c>
      <c r="J82" s="1331">
        <f t="shared" si="53"/>
        <v>0</v>
      </c>
      <c r="K82" s="1331">
        <f t="shared" si="53"/>
        <v>0</v>
      </c>
      <c r="L82" s="1331">
        <f t="shared" si="53"/>
        <v>0</v>
      </c>
      <c r="M82" s="1332">
        <f t="shared" si="53"/>
        <v>0</v>
      </c>
      <c r="N82" s="1330">
        <f t="shared" si="53"/>
        <v>4719.4386544076997</v>
      </c>
      <c r="O82" s="1331">
        <f t="shared" si="53"/>
        <v>0</v>
      </c>
      <c r="P82" s="1331">
        <f t="shared" si="53"/>
        <v>0</v>
      </c>
      <c r="Q82" s="1331">
        <f t="shared" si="53"/>
        <v>0</v>
      </c>
      <c r="R82" s="1331">
        <f t="shared" si="53"/>
        <v>0</v>
      </c>
      <c r="S82" s="1332">
        <f t="shared" si="53"/>
        <v>0</v>
      </c>
      <c r="T82" s="974">
        <f t="shared" si="53"/>
        <v>0</v>
      </c>
      <c r="U82" s="1333"/>
      <c r="V82" s="1334"/>
      <c r="W82" s="1121"/>
      <c r="X82" s="1335">
        <f t="shared" ref="X82:X83" si="54">SUM(F82:V82)</f>
        <v>4719.4386544076997</v>
      </c>
      <c r="Y82" s="1196"/>
      <c r="Z82" s="1196"/>
    </row>
    <row r="83" spans="2:26" s="1117" customFormat="1" ht="13.5" thickBot="1">
      <c r="B83" s="1336"/>
      <c r="C83" s="1337" t="s">
        <v>500</v>
      </c>
      <c r="D83" s="1338" t="s">
        <v>472</v>
      </c>
      <c r="E83" s="1339"/>
      <c r="F83" s="1340">
        <f>F80/0.87</f>
        <v>0</v>
      </c>
      <c r="G83" s="1341">
        <f t="shared" si="53"/>
        <v>0</v>
      </c>
      <c r="H83" s="1342">
        <f t="shared" si="53"/>
        <v>0</v>
      </c>
      <c r="I83" s="1342">
        <f t="shared" si="53"/>
        <v>0</v>
      </c>
      <c r="J83" s="1342">
        <f t="shared" si="53"/>
        <v>0</v>
      </c>
      <c r="K83" s="1342">
        <f t="shared" si="53"/>
        <v>0</v>
      </c>
      <c r="L83" s="1342">
        <f t="shared" si="53"/>
        <v>0</v>
      </c>
      <c r="M83" s="1343">
        <f t="shared" si="53"/>
        <v>0</v>
      </c>
      <c r="N83" s="1341">
        <f t="shared" si="53"/>
        <v>97282.640916358141</v>
      </c>
      <c r="O83" s="1342">
        <f t="shared" si="53"/>
        <v>0</v>
      </c>
      <c r="P83" s="1342">
        <f t="shared" si="53"/>
        <v>0</v>
      </c>
      <c r="Q83" s="1342">
        <f t="shared" si="53"/>
        <v>0</v>
      </c>
      <c r="R83" s="1342">
        <f t="shared" si="53"/>
        <v>0</v>
      </c>
      <c r="S83" s="1343">
        <f t="shared" si="53"/>
        <v>0</v>
      </c>
      <c r="T83" s="1340">
        <f t="shared" si="53"/>
        <v>0</v>
      </c>
      <c r="U83" s="1333"/>
      <c r="V83" s="1334"/>
      <c r="W83" s="1121"/>
      <c r="X83" s="1344">
        <f t="shared" si="54"/>
        <v>97282.640916358141</v>
      </c>
      <c r="Y83" s="1196"/>
      <c r="Z83" s="1196"/>
    </row>
    <row r="84" spans="2:26" s="1345" customFormat="1">
      <c r="C84" s="1346"/>
      <c r="Q84" s="1347"/>
      <c r="R84" s="1347"/>
      <c r="S84" s="1347"/>
      <c r="T84" s="1347"/>
      <c r="U84" s="1347"/>
      <c r="V84" s="1347"/>
      <c r="W84" s="1347"/>
      <c r="X84" s="1347"/>
    </row>
    <row r="85" spans="2:26">
      <c r="C85" s="1180"/>
      <c r="Q85" s="942"/>
      <c r="S85" s="942"/>
      <c r="T85" s="942"/>
      <c r="V85" s="942"/>
      <c r="W85" s="942"/>
      <c r="X85" s="942"/>
    </row>
    <row r="86" spans="2:26">
      <c r="C86" s="1180"/>
      <c r="N86" s="1008"/>
      <c r="O86" s="1008" t="e">
        <f>O81-#REF!</f>
        <v>#REF!</v>
      </c>
      <c r="P86" s="1008" t="e">
        <f>P81-#REF!</f>
        <v>#REF!</v>
      </c>
      <c r="Q86" s="1008" t="e">
        <f>Q81-#REF!</f>
        <v>#REF!</v>
      </c>
      <c r="S86" s="942"/>
      <c r="T86" s="942"/>
      <c r="V86" s="942"/>
      <c r="W86" s="942"/>
      <c r="X86" s="942"/>
    </row>
    <row r="87" spans="2:26" ht="15.75">
      <c r="B87" s="1348" t="s">
        <v>516</v>
      </c>
      <c r="C87" s="945"/>
      <c r="D87" s="945"/>
      <c r="E87" s="945"/>
      <c r="F87" s="945"/>
      <c r="Q87" s="942"/>
      <c r="S87" s="942"/>
      <c r="T87" s="942"/>
      <c r="V87" s="942"/>
      <c r="W87" s="942"/>
      <c r="X87" s="942"/>
    </row>
    <row r="88" spans="2:26" ht="15">
      <c r="B88" s="945"/>
      <c r="C88" s="945"/>
      <c r="D88" s="945"/>
      <c r="E88" s="945"/>
      <c r="F88" s="945"/>
      <c r="S88" s="942"/>
      <c r="T88" s="942"/>
      <c r="V88" s="942"/>
      <c r="W88" s="942"/>
      <c r="X88" s="942"/>
    </row>
    <row r="89" spans="2:26" ht="16.5" thickBot="1">
      <c r="B89" s="1350" t="s">
        <v>517</v>
      </c>
      <c r="C89" s="945"/>
      <c r="D89" s="945"/>
      <c r="E89" s="945"/>
      <c r="F89" s="945"/>
      <c r="Q89" s="942"/>
      <c r="S89" s="942"/>
      <c r="T89" s="942"/>
      <c r="V89" s="942"/>
      <c r="W89" s="942"/>
      <c r="X89" s="942"/>
    </row>
    <row r="90" spans="2:26" ht="19.5">
      <c r="B90" s="1351" t="s">
        <v>518</v>
      </c>
      <c r="C90" s="1351"/>
      <c r="D90" s="1352"/>
      <c r="E90" s="1352"/>
      <c r="F90" s="1353"/>
      <c r="G90" s="1353"/>
      <c r="H90" s="1354">
        <v>5560710.3600000003</v>
      </c>
      <c r="I90" s="942"/>
      <c r="J90" s="942"/>
      <c r="K90" s="942"/>
      <c r="L90" s="942"/>
      <c r="M90" s="942"/>
      <c r="N90" s="942"/>
      <c r="O90" s="942"/>
      <c r="P90" s="1355"/>
      <c r="Q90" s="942"/>
      <c r="S90" s="942"/>
      <c r="T90" s="942"/>
      <c r="V90" s="942"/>
      <c r="W90" s="942"/>
      <c r="X90" s="942"/>
    </row>
    <row r="91" spans="2:26" ht="19.5">
      <c r="B91" s="1029" t="s">
        <v>519</v>
      </c>
      <c r="C91" s="1029"/>
      <c r="D91" s="1030"/>
      <c r="E91" s="1030"/>
      <c r="F91" s="1356"/>
      <c r="G91" s="1356"/>
      <c r="H91" s="1357">
        <v>357134.29333333333</v>
      </c>
      <c r="I91" s="942"/>
      <c r="J91" s="942"/>
      <c r="K91" s="942"/>
      <c r="L91" s="1358" t="s">
        <v>520</v>
      </c>
      <c r="M91" s="942"/>
      <c r="N91" s="942"/>
      <c r="O91" s="942"/>
      <c r="P91" s="1355"/>
      <c r="Q91" s="942"/>
      <c r="S91" s="942"/>
      <c r="T91" s="942"/>
      <c r="V91" s="942"/>
      <c r="W91" s="942"/>
      <c r="X91" s="942"/>
    </row>
    <row r="92" spans="2:26" ht="19.5">
      <c r="B92" s="1029" t="s">
        <v>521</v>
      </c>
      <c r="C92" s="1029"/>
      <c r="D92" s="1030"/>
      <c r="E92" s="1030"/>
      <c r="F92" s="1356"/>
      <c r="G92" s="1356"/>
      <c r="H92" s="1357">
        <v>123366.01944634673</v>
      </c>
      <c r="I92" s="942"/>
      <c r="J92" s="942"/>
      <c r="K92" s="942"/>
      <c r="L92" s="942"/>
      <c r="M92" s="942"/>
      <c r="N92" s="942"/>
      <c r="O92" s="942"/>
      <c r="P92" s="1355"/>
      <c r="Q92" s="942"/>
      <c r="S92" s="942"/>
      <c r="T92" s="942"/>
      <c r="V92" s="942"/>
      <c r="W92" s="942"/>
      <c r="X92" s="942"/>
    </row>
    <row r="93" spans="2:26" s="970" customFormat="1" ht="16.5" thickBot="1">
      <c r="B93" s="1359" t="s">
        <v>522</v>
      </c>
      <c r="C93" s="1359"/>
      <c r="D93" s="1360"/>
      <c r="E93" s="1360"/>
      <c r="F93" s="1361"/>
      <c r="G93" s="1361"/>
      <c r="H93" s="1362">
        <f>SUM(H90:H92)</f>
        <v>6041210.6727796802</v>
      </c>
      <c r="I93" s="1363"/>
      <c r="J93" s="1363"/>
      <c r="K93" s="1363"/>
      <c r="L93" s="1363"/>
      <c r="M93" s="1363"/>
      <c r="N93" s="1358" t="s">
        <v>520</v>
      </c>
      <c r="O93" s="1363"/>
      <c r="P93" s="1364"/>
      <c r="Q93" s="1363"/>
      <c r="R93" s="1363"/>
      <c r="S93" s="1363"/>
      <c r="T93" s="1363"/>
      <c r="U93" s="1363"/>
      <c r="V93" s="1363"/>
      <c r="W93" s="1363"/>
      <c r="X93" s="1363"/>
    </row>
    <row r="94" spans="2:26" ht="15">
      <c r="B94" s="945"/>
      <c r="C94" s="945"/>
      <c r="D94" s="945"/>
      <c r="E94" s="945"/>
      <c r="F94" s="945"/>
      <c r="H94" s="1365"/>
      <c r="I94" s="942"/>
      <c r="J94" s="942"/>
      <c r="K94" s="942"/>
      <c r="L94" s="942"/>
      <c r="M94" s="942"/>
      <c r="N94" s="942"/>
      <c r="O94" s="942"/>
      <c r="P94" s="1355"/>
      <c r="Q94" s="942"/>
      <c r="S94" s="942"/>
      <c r="T94" s="942"/>
      <c r="V94" s="942"/>
      <c r="W94" s="942"/>
      <c r="X94" s="942"/>
    </row>
    <row r="95" spans="2:26" ht="16.5" thickBot="1">
      <c r="B95" s="1350" t="s">
        <v>523</v>
      </c>
      <c r="C95" s="945"/>
      <c r="D95" s="945"/>
      <c r="E95" s="945"/>
      <c r="F95" s="945"/>
      <c r="H95" s="1365"/>
      <c r="I95" s="942"/>
      <c r="J95" s="942"/>
      <c r="K95" s="942"/>
      <c r="L95" s="942"/>
      <c r="M95" s="942"/>
      <c r="N95" s="942"/>
      <c r="O95" s="942"/>
      <c r="P95" s="1355"/>
      <c r="Q95" s="942"/>
      <c r="S95" s="942"/>
      <c r="T95" s="942"/>
      <c r="V95" s="942"/>
      <c r="W95" s="942"/>
      <c r="X95" s="942"/>
    </row>
    <row r="96" spans="2:26" ht="19.5">
      <c r="B96" s="1351" t="s">
        <v>524</v>
      </c>
      <c r="C96" s="1351"/>
      <c r="D96" s="1352"/>
      <c r="E96" s="1352"/>
      <c r="F96" s="1353"/>
      <c r="G96" s="1353"/>
      <c r="H96" s="1354">
        <v>5567458.3600000003</v>
      </c>
      <c r="I96" s="942"/>
      <c r="J96" s="942"/>
      <c r="K96" s="942"/>
      <c r="L96" s="942"/>
      <c r="M96" s="942"/>
      <c r="N96" s="942"/>
      <c r="O96" s="942"/>
      <c r="P96" s="1355"/>
      <c r="Q96" s="942"/>
      <c r="S96" s="942"/>
      <c r="T96" s="942"/>
      <c r="V96" s="942"/>
      <c r="W96" s="942"/>
      <c r="X96" s="942"/>
    </row>
    <row r="97" spans="2:24" ht="19.5">
      <c r="B97" s="1029" t="s">
        <v>525</v>
      </c>
      <c r="C97" s="1029"/>
      <c r="D97" s="1030"/>
      <c r="E97" s="1030"/>
      <c r="F97" s="1356"/>
      <c r="G97" s="1356"/>
      <c r="H97" s="1357">
        <v>7042894.4299999997</v>
      </c>
      <c r="I97" s="942"/>
      <c r="J97" s="942"/>
      <c r="K97" s="942"/>
      <c r="L97" s="942"/>
      <c r="M97" s="942"/>
      <c r="N97" s="942"/>
      <c r="O97" s="942"/>
      <c r="P97" s="1355"/>
      <c r="Q97" s="942"/>
      <c r="S97" s="942"/>
      <c r="T97" s="942"/>
      <c r="V97" s="942"/>
      <c r="W97" s="942"/>
      <c r="X97" s="942"/>
    </row>
    <row r="98" spans="2:24" ht="19.5">
      <c r="B98" s="1029" t="s">
        <v>526</v>
      </c>
      <c r="C98" s="1029"/>
      <c r="D98" s="1030"/>
      <c r="E98" s="1030"/>
      <c r="F98" s="1356"/>
      <c r="G98" s="1356"/>
      <c r="H98" s="1357">
        <v>0</v>
      </c>
      <c r="I98" s="942"/>
      <c r="J98" s="942"/>
      <c r="K98" s="942"/>
      <c r="L98" s="942"/>
      <c r="M98" s="942"/>
      <c r="N98" s="942"/>
      <c r="O98" s="942"/>
      <c r="P98" s="1355"/>
      <c r="Q98" s="942"/>
      <c r="S98" s="942"/>
      <c r="T98" s="942"/>
      <c r="V98" s="942"/>
      <c r="W98" s="942"/>
      <c r="X98" s="942"/>
    </row>
    <row r="99" spans="2:24" s="970" customFormat="1" ht="16.5" thickBot="1">
      <c r="B99" s="1359" t="s">
        <v>527</v>
      </c>
      <c r="C99" s="1359"/>
      <c r="D99" s="1360"/>
      <c r="E99" s="1360"/>
      <c r="F99" s="1361"/>
      <c r="G99" s="1361"/>
      <c r="H99" s="1362">
        <f>SUM(H96:H98)</f>
        <v>12610352.789999999</v>
      </c>
      <c r="I99" s="1363"/>
      <c r="J99" s="1363"/>
      <c r="K99" s="1363"/>
      <c r="L99" s="1363"/>
      <c r="M99" s="1363"/>
      <c r="N99" s="1363"/>
      <c r="O99" s="1363"/>
      <c r="P99" s="1364"/>
      <c r="Q99" s="1363"/>
      <c r="R99" s="1363"/>
      <c r="S99" s="1363"/>
      <c r="T99" s="1363"/>
      <c r="U99" s="1363"/>
      <c r="V99" s="1363"/>
      <c r="W99" s="1363"/>
      <c r="X99" s="1363"/>
    </row>
    <row r="100" spans="2:24" ht="15.75" thickBot="1">
      <c r="B100" s="945"/>
      <c r="C100" s="945"/>
      <c r="D100" s="945"/>
      <c r="E100" s="945"/>
      <c r="F100" s="945"/>
      <c r="H100" s="1365"/>
      <c r="I100" s="942"/>
      <c r="J100" s="942"/>
      <c r="K100" s="942"/>
      <c r="L100" s="942"/>
      <c r="M100" s="942"/>
      <c r="N100" s="942"/>
      <c r="O100" s="942"/>
      <c r="P100" s="1366"/>
      <c r="Q100" s="942"/>
      <c r="S100" s="942"/>
      <c r="T100" s="942"/>
      <c r="V100" s="942"/>
      <c r="W100" s="942"/>
      <c r="X100" s="942"/>
    </row>
    <row r="101" spans="2:24" ht="19.5" thickBot="1">
      <c r="B101" s="1367" t="s">
        <v>528</v>
      </c>
      <c r="C101" s="1368"/>
      <c r="D101" s="1368"/>
      <c r="E101" s="1368"/>
      <c r="F101" s="1369"/>
      <c r="G101" s="1369"/>
      <c r="H101" s="1370">
        <f>H93/H99</f>
        <v>0.47906753866318125</v>
      </c>
      <c r="I101" s="942"/>
      <c r="J101" s="942"/>
      <c r="K101" s="942"/>
      <c r="L101" s="942"/>
      <c r="M101" s="942"/>
      <c r="N101" s="942"/>
      <c r="O101" s="942"/>
      <c r="P101" s="1366"/>
      <c r="Q101" s="942"/>
      <c r="S101" s="942"/>
      <c r="T101" s="942"/>
      <c r="V101" s="942"/>
      <c r="W101" s="942"/>
      <c r="X101" s="942"/>
    </row>
    <row r="102" spans="2:24" ht="15.75" thickBot="1">
      <c r="B102" s="945"/>
      <c r="C102" s="945"/>
      <c r="D102" s="945"/>
      <c r="E102" s="945"/>
      <c r="F102" s="945"/>
      <c r="H102" s="1365"/>
      <c r="I102" s="942"/>
      <c r="J102" s="942"/>
      <c r="K102" s="942"/>
      <c r="L102" s="942"/>
      <c r="M102" s="942"/>
      <c r="N102" s="942"/>
      <c r="O102" s="942"/>
      <c r="P102" s="1366"/>
      <c r="Q102" s="942"/>
      <c r="S102" s="942"/>
      <c r="T102" s="942"/>
      <c r="V102" s="942"/>
      <c r="W102" s="942"/>
      <c r="X102" s="942"/>
    </row>
    <row r="103" spans="2:24" ht="15">
      <c r="B103" s="1351" t="s">
        <v>529</v>
      </c>
      <c r="C103" s="1351"/>
      <c r="D103" s="1352"/>
      <c r="E103" s="1352"/>
      <c r="F103" s="1353"/>
      <c r="G103" s="1353"/>
      <c r="H103" s="1371"/>
      <c r="I103" s="942"/>
      <c r="J103" s="942"/>
      <c r="K103" s="942"/>
      <c r="L103" s="942"/>
      <c r="M103" s="942"/>
      <c r="N103" s="942"/>
      <c r="O103" s="942"/>
      <c r="P103" s="1366"/>
      <c r="Q103" s="942"/>
      <c r="R103" s="1372"/>
      <c r="S103" s="942"/>
      <c r="T103" s="942"/>
      <c r="V103" s="942"/>
      <c r="W103" s="942"/>
      <c r="X103" s="942"/>
    </row>
    <row r="104" spans="2:24" ht="15">
      <c r="B104" s="1029" t="s">
        <v>530</v>
      </c>
      <c r="C104" s="1029"/>
      <c r="D104" s="1030"/>
      <c r="E104" s="1030"/>
      <c r="F104" s="1356"/>
      <c r="G104" s="1356"/>
      <c r="H104" s="1373">
        <f>+E13/30</f>
        <v>251.43333333333334</v>
      </c>
      <c r="I104" s="942"/>
      <c r="J104" s="942"/>
      <c r="K104" s="942"/>
      <c r="L104" s="942"/>
      <c r="M104" s="942"/>
      <c r="N104" s="942"/>
      <c r="O104" s="942"/>
      <c r="P104" s="1366"/>
      <c r="Q104" s="942"/>
      <c r="S104" s="942"/>
      <c r="T104" s="942"/>
      <c r="V104" s="942"/>
      <c r="W104" s="942"/>
      <c r="X104" s="942"/>
    </row>
    <row r="105" spans="2:24" ht="15">
      <c r="B105" s="1029" t="s">
        <v>531</v>
      </c>
      <c r="C105" s="1029"/>
      <c r="D105" s="1030"/>
      <c r="E105" s="1030"/>
      <c r="F105" s="1356"/>
      <c r="G105" s="1356"/>
      <c r="H105" s="1373">
        <f>+H101</f>
        <v>0.47906753866318125</v>
      </c>
      <c r="I105" s="942"/>
      <c r="J105" s="942"/>
      <c r="K105" s="942"/>
      <c r="L105" s="942"/>
      <c r="M105" s="942"/>
      <c r="N105" s="942"/>
      <c r="O105" s="942"/>
      <c r="P105" s="1366"/>
      <c r="Q105" s="942"/>
      <c r="S105" s="942"/>
      <c r="T105" s="942"/>
      <c r="V105" s="942"/>
      <c r="W105" s="942"/>
      <c r="X105" s="942"/>
    </row>
    <row r="106" spans="2:24" ht="19.5" thickBot="1">
      <c r="B106" s="1359" t="s">
        <v>532</v>
      </c>
      <c r="C106" s="1359"/>
      <c r="D106" s="1360"/>
      <c r="E106" s="1360"/>
      <c r="F106" s="1361"/>
      <c r="G106" s="1361"/>
      <c r="H106" s="1362" t="s">
        <v>533</v>
      </c>
      <c r="I106" s="1363"/>
      <c r="J106" s="1363"/>
      <c r="K106" s="1363"/>
      <c r="L106" s="1363"/>
      <c r="M106" s="1363"/>
      <c r="N106" s="1363"/>
      <c r="O106" s="1363"/>
      <c r="P106" s="1374"/>
      <c r="Q106" s="942"/>
      <c r="S106" s="942"/>
      <c r="T106" s="942"/>
      <c r="V106" s="942"/>
      <c r="W106" s="942"/>
      <c r="X106" s="942"/>
    </row>
    <row r="107" spans="2:24">
      <c r="B107" s="942"/>
      <c r="C107" s="942"/>
      <c r="D107" s="942"/>
      <c r="E107" s="942"/>
      <c r="F107" s="942"/>
      <c r="G107" s="942"/>
      <c r="H107" s="942"/>
      <c r="I107" s="942"/>
      <c r="J107" s="942"/>
      <c r="K107" s="942"/>
      <c r="L107" s="942"/>
      <c r="M107" s="942"/>
      <c r="N107" s="942"/>
      <c r="O107" s="942"/>
      <c r="P107" s="942"/>
      <c r="Q107" s="942"/>
      <c r="S107" s="942"/>
      <c r="T107" s="942"/>
      <c r="V107" s="942"/>
      <c r="W107" s="942"/>
      <c r="X107" s="942"/>
    </row>
    <row r="108" spans="2:24" ht="15.75">
      <c r="C108" s="1375" t="s">
        <v>534</v>
      </c>
      <c r="D108" s="1376"/>
      <c r="E108" s="1273"/>
      <c r="F108" s="1273"/>
      <c r="G108" s="1273"/>
      <c r="H108" s="1273"/>
      <c r="I108" s="1273"/>
      <c r="J108" s="1273"/>
      <c r="K108" s="1273"/>
      <c r="L108" s="1273"/>
      <c r="M108" s="1377"/>
      <c r="N108" s="1273"/>
      <c r="O108" s="1377"/>
      <c r="P108" s="1377"/>
      <c r="Q108" s="1377"/>
      <c r="R108" s="1377"/>
      <c r="S108" s="1377"/>
      <c r="T108" s="1377"/>
      <c r="U108" s="1377"/>
      <c r="V108" s="1377"/>
      <c r="W108" s="1377"/>
      <c r="X108" s="1377"/>
    </row>
    <row r="109" spans="2:24" ht="15.75" customHeight="1">
      <c r="B109" s="1375"/>
      <c r="C109" s="1547" t="str">
        <f>+'[27]ANEXO 3F'!C95:Y95</f>
        <v>a) En base a información proporcionada por el Titular mediante nota GAEF-AND-199 GRI-439/12 de fecha 14 de mayo de 2012 y nota rectificatoria con cite GPLAN-AND 017/2012 de fecha 17 de mayo de 2012</v>
      </c>
      <c r="D109" s="1547"/>
      <c r="E109" s="1547"/>
      <c r="F109" s="1547"/>
      <c r="G109" s="1547"/>
      <c r="H109" s="1547"/>
      <c r="I109" s="1547"/>
      <c r="J109" s="1547"/>
      <c r="K109" s="1547"/>
      <c r="L109" s="1547"/>
      <c r="M109" s="1547"/>
      <c r="N109" s="1547"/>
      <c r="O109" s="1547"/>
      <c r="P109" s="1547"/>
      <c r="Q109" s="1547"/>
      <c r="R109" s="1547"/>
      <c r="S109" s="1547"/>
      <c r="T109" s="1547"/>
      <c r="U109" s="1547"/>
      <c r="V109" s="1547"/>
      <c r="W109" s="1547"/>
      <c r="X109" s="1547"/>
    </row>
    <row r="110" spans="2:24" ht="27" customHeight="1">
      <c r="B110" s="1375"/>
      <c r="C110" s="1556" t="str">
        <f>+'[27]ANEXO 3F'!C96:Y96</f>
        <v>b) El valor de venta y costo de transporte de gas natural se obtuvo de: "GAS NATURAL ENTREGADO POR CAMPO Y POR MERCADO MES DE ABRIL/2012 PARA COMERCIALIZACIÓN" y "COSTO DE TRANSPORTE Y COMPRESIÓN POR CAMPO Y MERCADO ABRIL 2012 ", elaborados por la Dirección Nacional de Gas Natural (DNGN), recibidos mediante cartas de fechas 22 de mayo de 2012 con cite DNGN-575/2012 y 22 de mayo de 2012 con cite DNGN 614/2012 respectivamente.</v>
      </c>
      <c r="D110" s="1556"/>
      <c r="E110" s="1556"/>
      <c r="F110" s="1556"/>
      <c r="G110" s="1556"/>
      <c r="H110" s="1556"/>
      <c r="I110" s="1556"/>
      <c r="J110" s="1556"/>
      <c r="K110" s="1556"/>
      <c r="L110" s="1556"/>
      <c r="M110" s="1556"/>
      <c r="N110" s="1556"/>
      <c r="O110" s="1556"/>
      <c r="P110" s="1556"/>
      <c r="Q110" s="1556"/>
      <c r="R110" s="1556"/>
      <c r="S110" s="1556"/>
      <c r="T110" s="1556"/>
      <c r="U110" s="1556"/>
      <c r="V110" s="1556"/>
      <c r="W110" s="1556"/>
      <c r="X110" s="1556"/>
    </row>
    <row r="111" spans="2:24" ht="15">
      <c r="B111" s="1375"/>
      <c r="C111" s="1546" t="str">
        <f>+'[27]ANEXO 3F'!C97:Y97</f>
        <v>c) Para montos  de regalías, participación TGN e IDH, se utilizó la información  “Liquidación preliminar de Regalías, Participación TGN e IDH- abril de 2012”, elaborado por la Unidad de Participaciones, Regalías e IDH, recibido mediante carta de fecha 11/06/12 con cite  LP/DGEC Nº 350/2012 .</v>
      </c>
      <c r="D111" s="1546"/>
      <c r="E111" s="1546"/>
      <c r="F111" s="1546"/>
      <c r="G111" s="1546"/>
      <c r="H111" s="1546"/>
      <c r="I111" s="1546"/>
      <c r="J111" s="1546"/>
      <c r="K111" s="1546"/>
      <c r="L111" s="1546"/>
      <c r="M111" s="1546"/>
      <c r="N111" s="1546"/>
      <c r="O111" s="1546"/>
      <c r="P111" s="1546"/>
      <c r="Q111" s="1546"/>
      <c r="R111" s="1546"/>
      <c r="S111" s="1546"/>
      <c r="T111" s="1546"/>
      <c r="U111" s="1546"/>
      <c r="V111" s="1546"/>
      <c r="W111" s="1546"/>
      <c r="X111" s="1546"/>
    </row>
    <row r="112" spans="2:24" ht="15">
      <c r="B112" s="1375"/>
      <c r="C112" s="1546" t="str">
        <f>+'[27]ANEXO 3F'!C98:Y98</f>
        <v xml:space="preserve">d) El valor de venta y costo de transporte de crudo, GLP y propano se obtuvo de la información enviada por la Dirección Nacional de Abastecimiento y Exportación (DNAE)  mediante nota YPFB /DNAE-1262 ULO-246/2012 de fecha 31 de mayo de 2012 de referencia "Remisión Balances Volumétricos e Información de Soporte". </v>
      </c>
      <c r="D112" s="1546"/>
      <c r="E112" s="1546"/>
      <c r="F112" s="1546"/>
      <c r="G112" s="1546"/>
      <c r="H112" s="1546"/>
      <c r="I112" s="1546"/>
      <c r="J112" s="1546"/>
      <c r="K112" s="1546"/>
      <c r="L112" s="1546"/>
      <c r="M112" s="1546"/>
      <c r="N112" s="1546"/>
      <c r="O112" s="1546"/>
      <c r="P112" s="1546"/>
      <c r="Q112" s="1546"/>
      <c r="R112" s="1546"/>
      <c r="S112" s="1546"/>
      <c r="T112" s="1546"/>
      <c r="U112" s="1546"/>
      <c r="V112" s="1546"/>
      <c r="W112" s="1546"/>
      <c r="X112" s="1546"/>
    </row>
    <row r="113" spans="3:24" ht="15.75">
      <c r="C113" s="1375" t="s">
        <v>535</v>
      </c>
      <c r="D113" s="1376"/>
      <c r="E113" s="1273"/>
      <c r="F113" s="1273"/>
      <c r="G113" s="1273"/>
      <c r="H113" s="1273"/>
      <c r="I113" s="1273"/>
      <c r="J113" s="1273"/>
      <c r="K113" s="1273"/>
      <c r="L113" s="1273"/>
      <c r="M113" s="1377"/>
      <c r="N113" s="1273"/>
      <c r="O113" s="1377"/>
      <c r="P113" s="1377"/>
      <c r="Q113" s="1377"/>
      <c r="R113" s="1377"/>
      <c r="S113" s="1377"/>
      <c r="T113" s="1377"/>
      <c r="U113" s="1377"/>
      <c r="V113" s="1377"/>
      <c r="W113" s="1377"/>
      <c r="X113" s="942"/>
    </row>
    <row r="114" spans="3:24" s="1378" customFormat="1">
      <c r="C114" s="1547" t="s">
        <v>536</v>
      </c>
      <c r="D114" s="1547"/>
      <c r="E114" s="1547"/>
      <c r="F114" s="1547"/>
      <c r="G114" s="1547"/>
      <c r="H114" s="1547"/>
      <c r="I114" s="1547"/>
      <c r="J114" s="1547"/>
      <c r="K114" s="1547"/>
      <c r="L114" s="1547"/>
      <c r="M114" s="1547"/>
      <c r="N114" s="1547"/>
      <c r="O114" s="1547"/>
      <c r="P114" s="1547"/>
      <c r="Q114" s="1547"/>
      <c r="R114" s="1547"/>
      <c r="S114" s="1547"/>
      <c r="T114" s="1547"/>
      <c r="U114" s="1547"/>
      <c r="V114" s="1547"/>
      <c r="W114" s="1547"/>
      <c r="X114" s="1547"/>
    </row>
    <row r="115" spans="3:24" ht="12.75" customHeight="1">
      <c r="C115" s="1547" t="s">
        <v>537</v>
      </c>
      <c r="D115" s="1547"/>
      <c r="E115" s="1547"/>
      <c r="F115" s="1547"/>
      <c r="G115" s="1547"/>
      <c r="H115" s="1547"/>
      <c r="I115" s="1547"/>
      <c r="J115" s="1547"/>
      <c r="K115" s="1547"/>
      <c r="L115" s="1547"/>
      <c r="M115" s="1547"/>
      <c r="N115" s="1547"/>
      <c r="O115" s="1547"/>
      <c r="P115" s="1547"/>
      <c r="Q115" s="1547"/>
      <c r="R115" s="1547"/>
      <c r="S115" s="1547"/>
      <c r="T115" s="1547"/>
      <c r="U115" s="1547"/>
      <c r="V115" s="1547"/>
      <c r="W115" s="1547"/>
      <c r="X115" s="1547"/>
    </row>
    <row r="116" spans="3:24">
      <c r="Q116" s="77"/>
      <c r="R116" s="77"/>
      <c r="S116" s="77"/>
      <c r="T116" s="77"/>
      <c r="U116" s="77"/>
      <c r="V116" s="77"/>
    </row>
    <row r="117" spans="3:24">
      <c r="Q117" s="942"/>
      <c r="S117" s="942"/>
      <c r="T117" s="942"/>
      <c r="V117" s="942"/>
      <c r="W117" s="942"/>
      <c r="X117" s="942"/>
    </row>
    <row r="118" spans="3:24">
      <c r="F118" s="1379">
        <f t="shared" ref="F118:T118" si="55">+F46-F70-F71-F74-F75</f>
        <v>0</v>
      </c>
      <c r="G118" s="1379">
        <f t="shared" si="55"/>
        <v>0</v>
      </c>
      <c r="H118" s="1379">
        <f t="shared" si="55"/>
        <v>0</v>
      </c>
      <c r="I118" s="1379">
        <f t="shared" si="55"/>
        <v>0</v>
      </c>
      <c r="J118" s="1379">
        <f t="shared" si="55"/>
        <v>0</v>
      </c>
      <c r="K118" s="1379">
        <f t="shared" si="55"/>
        <v>0</v>
      </c>
      <c r="L118" s="1379">
        <f t="shared" si="55"/>
        <v>0</v>
      </c>
      <c r="M118" s="1379">
        <f t="shared" si="55"/>
        <v>0</v>
      </c>
      <c r="N118" s="1379">
        <f t="shared" si="55"/>
        <v>0</v>
      </c>
      <c r="O118" s="1379">
        <f t="shared" si="55"/>
        <v>0</v>
      </c>
      <c r="P118" s="1379">
        <f t="shared" si="55"/>
        <v>0</v>
      </c>
      <c r="Q118" s="1379">
        <f t="shared" si="55"/>
        <v>0</v>
      </c>
      <c r="R118" s="1379">
        <f t="shared" si="55"/>
        <v>0</v>
      </c>
      <c r="S118" s="1379">
        <f t="shared" si="55"/>
        <v>0</v>
      </c>
      <c r="T118" s="1379">
        <f t="shared" si="55"/>
        <v>0</v>
      </c>
      <c r="U118" s="1380"/>
      <c r="V118" s="1380"/>
      <c r="W118" s="1380"/>
      <c r="X118" s="1380"/>
    </row>
    <row r="119" spans="3:24">
      <c r="Q119" s="942"/>
      <c r="S119" s="942"/>
      <c r="T119" s="942"/>
      <c r="V119" s="942"/>
      <c r="W119" s="942"/>
      <c r="X119" s="942"/>
    </row>
    <row r="120" spans="3:24">
      <c r="Q120" s="942"/>
      <c r="S120" s="942"/>
      <c r="T120" s="942"/>
      <c r="V120" s="942"/>
      <c r="W120" s="942"/>
      <c r="X120" s="942"/>
    </row>
    <row r="121" spans="3:24">
      <c r="F121" s="1381"/>
      <c r="G121" s="1381"/>
      <c r="H121" s="1381"/>
      <c r="I121" s="1381"/>
      <c r="J121" s="1381"/>
      <c r="K121" s="1381"/>
      <c r="L121" s="1381"/>
      <c r="M121" s="1381"/>
      <c r="N121" s="1381"/>
      <c r="O121" s="1381"/>
      <c r="Q121" s="942"/>
      <c r="S121" s="942"/>
      <c r="T121" s="942"/>
      <c r="V121" s="942"/>
      <c r="W121" s="942"/>
      <c r="X121" s="942"/>
    </row>
    <row r="122" spans="3:24">
      <c r="F122" s="1381"/>
      <c r="G122" s="1381"/>
      <c r="H122" s="1381"/>
      <c r="I122" s="1381"/>
      <c r="J122" s="1381"/>
      <c r="K122" s="1381"/>
      <c r="L122" s="1381"/>
      <c r="M122" s="1381"/>
      <c r="N122" s="1381"/>
      <c r="O122" s="1381"/>
      <c r="Q122" s="942"/>
      <c r="S122" s="942"/>
      <c r="T122" s="942"/>
      <c r="V122" s="942"/>
      <c r="W122" s="942"/>
      <c r="X122" s="942"/>
    </row>
    <row r="123" spans="3:24">
      <c r="F123" s="1382"/>
      <c r="N123" s="1382"/>
      <c r="O123" s="1382"/>
      <c r="Q123" s="942"/>
      <c r="S123" s="942"/>
      <c r="T123" s="942"/>
      <c r="V123" s="942"/>
      <c r="W123" s="942"/>
      <c r="X123" s="942"/>
    </row>
    <row r="124" spans="3:24">
      <c r="F124" s="1382"/>
      <c r="N124" s="1382"/>
      <c r="O124" s="1382"/>
      <c r="Q124" s="942"/>
      <c r="S124" s="942"/>
      <c r="T124" s="942"/>
      <c r="V124" s="942"/>
      <c r="W124" s="942"/>
      <c r="X124" s="942"/>
    </row>
    <row r="125" spans="3:24">
      <c r="F125" s="1383"/>
      <c r="G125" s="1383"/>
      <c r="H125" s="1383"/>
      <c r="I125" s="1383"/>
      <c r="J125" s="1383"/>
      <c r="K125" s="1383"/>
      <c r="L125" s="1383"/>
      <c r="M125" s="1383"/>
      <c r="N125" s="1383"/>
      <c r="O125" s="1383"/>
      <c r="Q125" s="942"/>
      <c r="S125" s="942"/>
      <c r="T125" s="942"/>
      <c r="V125" s="942"/>
      <c r="W125" s="942"/>
      <c r="X125" s="942"/>
    </row>
    <row r="126" spans="3:24">
      <c r="Q126" s="942"/>
      <c r="S126" s="942"/>
      <c r="T126" s="942"/>
      <c r="V126" s="942"/>
      <c r="W126" s="942"/>
      <c r="X126" s="942"/>
    </row>
    <row r="127" spans="3:24">
      <c r="Q127" s="942"/>
      <c r="S127" s="942"/>
      <c r="T127" s="942"/>
      <c r="V127" s="942"/>
      <c r="W127" s="942"/>
      <c r="X127" s="942"/>
    </row>
    <row r="128" spans="3:24">
      <c r="N128" s="1382"/>
      <c r="O128" s="1382"/>
      <c r="Q128" s="942"/>
      <c r="S128" s="942"/>
      <c r="T128" s="942"/>
      <c r="V128" s="942"/>
      <c r="W128" s="942"/>
      <c r="X128" s="942"/>
    </row>
    <row r="129" spans="14:24">
      <c r="N129" s="1382"/>
      <c r="O129" s="1382"/>
      <c r="Q129" s="942"/>
      <c r="S129" s="942"/>
      <c r="T129" s="942"/>
      <c r="V129" s="942"/>
      <c r="W129" s="942"/>
      <c r="X129" s="942"/>
    </row>
    <row r="130" spans="14:24">
      <c r="N130" s="1382"/>
      <c r="O130" s="1382"/>
      <c r="Q130" s="942"/>
      <c r="S130" s="942"/>
      <c r="T130" s="942"/>
      <c r="V130" s="942"/>
      <c r="W130" s="942"/>
      <c r="X130" s="942"/>
    </row>
    <row r="131" spans="14:24">
      <c r="N131" s="1382"/>
      <c r="O131" s="1382"/>
      <c r="Q131" s="942"/>
      <c r="S131" s="942"/>
      <c r="T131" s="942"/>
      <c r="V131" s="942"/>
      <c r="W131" s="942"/>
      <c r="X131" s="942"/>
    </row>
    <row r="132" spans="14:24">
      <c r="N132" s="1383"/>
      <c r="O132" s="1383"/>
      <c r="Q132" s="942"/>
      <c r="S132" s="942"/>
      <c r="T132" s="942"/>
      <c r="V132" s="942"/>
      <c r="W132" s="942"/>
      <c r="X132" s="942"/>
    </row>
    <row r="133" spans="14:24">
      <c r="N133" s="1383"/>
      <c r="O133" s="1383"/>
      <c r="Q133" s="942"/>
      <c r="S133" s="942"/>
      <c r="T133" s="942"/>
      <c r="V133" s="942"/>
      <c r="W133" s="942"/>
      <c r="X133" s="942"/>
    </row>
    <row r="134" spans="14:24">
      <c r="Q134" s="942"/>
      <c r="S134" s="942"/>
      <c r="T134" s="942"/>
      <c r="V134" s="942"/>
      <c r="W134" s="942"/>
      <c r="X134" s="942"/>
    </row>
    <row r="135" spans="14:24">
      <c r="Q135" s="942"/>
      <c r="S135" s="942"/>
      <c r="T135" s="942"/>
      <c r="V135" s="942"/>
      <c r="W135" s="942"/>
      <c r="X135" s="942"/>
    </row>
    <row r="136" spans="14:24">
      <c r="Q136" s="942"/>
      <c r="S136" s="942"/>
      <c r="T136" s="942"/>
      <c r="V136" s="942"/>
      <c r="W136" s="942"/>
      <c r="X136" s="942"/>
    </row>
    <row r="137" spans="14:24">
      <c r="Q137" s="942"/>
      <c r="S137" s="942"/>
      <c r="T137" s="942"/>
      <c r="V137" s="942"/>
      <c r="W137" s="942"/>
      <c r="X137" s="942"/>
    </row>
    <row r="138" spans="14:24">
      <c r="Q138" s="942"/>
      <c r="S138" s="942"/>
      <c r="T138" s="942"/>
      <c r="V138" s="942"/>
      <c r="W138" s="942"/>
      <c r="X138" s="942"/>
    </row>
    <row r="139" spans="14:24">
      <c r="Q139" s="942"/>
      <c r="S139" s="942"/>
      <c r="T139" s="942"/>
      <c r="V139" s="942"/>
      <c r="W139" s="942"/>
      <c r="X139" s="942"/>
    </row>
    <row r="140" spans="14:24">
      <c r="Q140" s="942"/>
      <c r="S140" s="942"/>
      <c r="T140" s="942"/>
      <c r="V140" s="942"/>
      <c r="W140" s="942"/>
      <c r="X140" s="942"/>
    </row>
    <row r="141" spans="14:24">
      <c r="Q141" s="942"/>
      <c r="S141" s="942"/>
      <c r="T141" s="942"/>
      <c r="V141" s="942"/>
      <c r="W141" s="942"/>
      <c r="X141" s="942"/>
    </row>
    <row r="142" spans="14:24">
      <c r="Q142" s="942"/>
      <c r="S142" s="942"/>
      <c r="T142" s="942"/>
      <c r="V142" s="942"/>
      <c r="W142" s="942"/>
      <c r="X142" s="942"/>
    </row>
    <row r="143" spans="14:24">
      <c r="Q143" s="942"/>
      <c r="S143" s="942"/>
      <c r="T143" s="942"/>
      <c r="V143" s="942"/>
      <c r="W143" s="942"/>
      <c r="X143" s="942"/>
    </row>
    <row r="144" spans="14:24">
      <c r="Q144" s="942"/>
      <c r="S144" s="942"/>
      <c r="T144" s="942"/>
      <c r="V144" s="942"/>
      <c r="W144" s="942"/>
      <c r="X144" s="942"/>
    </row>
    <row r="145" spans="17:24">
      <c r="Q145" s="942"/>
      <c r="S145" s="942"/>
      <c r="T145" s="942"/>
      <c r="V145" s="942"/>
      <c r="W145" s="942"/>
      <c r="X145" s="942"/>
    </row>
    <row r="146" spans="17:24">
      <c r="Q146" s="942"/>
      <c r="S146" s="942"/>
      <c r="T146" s="942"/>
      <c r="V146" s="942"/>
      <c r="W146" s="942"/>
      <c r="X146" s="942"/>
    </row>
    <row r="147" spans="17:24">
      <c r="Q147" s="942"/>
      <c r="S147" s="942"/>
      <c r="T147" s="942"/>
      <c r="V147" s="942"/>
      <c r="W147" s="942"/>
      <c r="X147" s="942"/>
    </row>
    <row r="148" spans="17:24">
      <c r="Q148" s="942"/>
      <c r="S148" s="942"/>
      <c r="T148" s="942"/>
      <c r="V148" s="942"/>
      <c r="W148" s="942"/>
      <c r="X148" s="942"/>
    </row>
    <row r="149" spans="17:24">
      <c r="Q149" s="942"/>
      <c r="S149" s="942"/>
      <c r="T149" s="942"/>
      <c r="V149" s="942"/>
      <c r="W149" s="942"/>
      <c r="X149" s="942"/>
    </row>
    <row r="150" spans="17:24">
      <c r="Q150" s="942"/>
      <c r="S150" s="942"/>
      <c r="T150" s="942"/>
      <c r="V150" s="942"/>
      <c r="W150" s="942"/>
      <c r="X150" s="942"/>
    </row>
    <row r="151" spans="17:24">
      <c r="Q151" s="942"/>
      <c r="S151" s="942"/>
      <c r="T151" s="942"/>
      <c r="V151" s="942"/>
      <c r="W151" s="942"/>
      <c r="X151" s="942"/>
    </row>
    <row r="152" spans="17:24">
      <c r="Q152" s="942"/>
      <c r="S152" s="942"/>
      <c r="T152" s="942"/>
      <c r="V152" s="942"/>
      <c r="W152" s="942"/>
      <c r="X152" s="942"/>
    </row>
    <row r="153" spans="17:24">
      <c r="Q153" s="942"/>
      <c r="S153" s="942"/>
      <c r="T153" s="942"/>
      <c r="V153" s="942"/>
      <c r="W153" s="942"/>
      <c r="X153" s="942"/>
    </row>
    <row r="154" spans="17:24">
      <c r="Q154" s="942"/>
      <c r="S154" s="942"/>
      <c r="T154" s="942"/>
      <c r="V154" s="942"/>
      <c r="W154" s="942"/>
      <c r="X154" s="942"/>
    </row>
    <row r="155" spans="17:24">
      <c r="Q155" s="942"/>
      <c r="S155" s="942"/>
      <c r="T155" s="942"/>
      <c r="V155" s="942"/>
      <c r="W155" s="942"/>
      <c r="X155" s="942"/>
    </row>
    <row r="156" spans="17:24">
      <c r="Q156" s="942"/>
      <c r="S156" s="942"/>
      <c r="T156" s="942"/>
      <c r="V156" s="942"/>
      <c r="W156" s="942"/>
      <c r="X156" s="942"/>
    </row>
    <row r="157" spans="17:24">
      <c r="Q157" s="942"/>
      <c r="S157" s="942"/>
      <c r="T157" s="942"/>
      <c r="V157" s="942"/>
      <c r="W157" s="942"/>
      <c r="X157" s="942"/>
    </row>
    <row r="158" spans="17:24">
      <c r="Q158" s="942"/>
      <c r="S158" s="942"/>
      <c r="T158" s="942"/>
      <c r="V158" s="942"/>
      <c r="W158" s="942"/>
      <c r="X158" s="942"/>
    </row>
    <row r="159" spans="17:24">
      <c r="Q159" s="942"/>
      <c r="S159" s="942"/>
      <c r="T159" s="942"/>
      <c r="V159" s="942"/>
      <c r="W159" s="942"/>
      <c r="X159" s="942"/>
    </row>
    <row r="160" spans="17:24">
      <c r="Q160" s="942"/>
      <c r="S160" s="942"/>
      <c r="T160" s="942"/>
      <c r="V160" s="942"/>
      <c r="W160" s="942"/>
      <c r="X160" s="942"/>
    </row>
    <row r="161" spans="17:24">
      <c r="Q161" s="942"/>
      <c r="S161" s="942"/>
      <c r="T161" s="942"/>
      <c r="V161" s="942"/>
      <c r="W161" s="942"/>
      <c r="X161" s="942"/>
    </row>
    <row r="162" spans="17:24">
      <c r="Q162" s="942"/>
      <c r="S162" s="942"/>
      <c r="T162" s="942"/>
      <c r="V162" s="942"/>
      <c r="W162" s="942"/>
      <c r="X162" s="942"/>
    </row>
    <row r="163" spans="17:24">
      <c r="Q163" s="942"/>
      <c r="S163" s="942"/>
      <c r="T163" s="942"/>
      <c r="V163" s="942"/>
      <c r="W163" s="942"/>
      <c r="X163" s="942"/>
    </row>
    <row r="164" spans="17:24">
      <c r="Q164" s="942"/>
      <c r="S164" s="942"/>
      <c r="T164" s="942"/>
      <c r="V164" s="942"/>
      <c r="W164" s="942"/>
      <c r="X164" s="942"/>
    </row>
    <row r="165" spans="17:24">
      <c r="Q165" s="942"/>
      <c r="S165" s="942"/>
      <c r="T165" s="942"/>
      <c r="V165" s="942"/>
      <c r="W165" s="942"/>
      <c r="X165" s="942"/>
    </row>
    <row r="166" spans="17:24">
      <c r="Q166" s="942"/>
      <c r="S166" s="942"/>
      <c r="T166" s="942"/>
      <c r="V166" s="942"/>
      <c r="W166" s="942"/>
      <c r="X166" s="942"/>
    </row>
    <row r="167" spans="17:24">
      <c r="Q167" s="942"/>
      <c r="S167" s="942"/>
      <c r="T167" s="942"/>
      <c r="V167" s="942"/>
      <c r="W167" s="942"/>
      <c r="X167" s="942"/>
    </row>
    <row r="168" spans="17:24">
      <c r="Q168" s="942"/>
      <c r="S168" s="942"/>
      <c r="T168" s="942"/>
      <c r="V168" s="942"/>
      <c r="W168" s="942"/>
      <c r="X168" s="942"/>
    </row>
    <row r="169" spans="17:24">
      <c r="Q169" s="942"/>
      <c r="S169" s="942"/>
      <c r="T169" s="942"/>
      <c r="V169" s="942"/>
      <c r="W169" s="942"/>
      <c r="X169" s="942"/>
    </row>
    <row r="170" spans="17:24">
      <c r="Q170" s="942"/>
      <c r="S170" s="942"/>
      <c r="T170" s="942"/>
      <c r="V170" s="942"/>
      <c r="W170" s="942"/>
      <c r="X170" s="942"/>
    </row>
    <row r="171" spans="17:24">
      <c r="Q171" s="942"/>
      <c r="S171" s="942"/>
      <c r="T171" s="942"/>
      <c r="V171" s="942"/>
      <c r="W171" s="942"/>
      <c r="X171" s="942"/>
    </row>
    <row r="172" spans="17:24">
      <c r="Q172" s="942"/>
      <c r="S172" s="942"/>
      <c r="T172" s="942"/>
      <c r="V172" s="942"/>
      <c r="W172" s="942"/>
      <c r="X172" s="942"/>
    </row>
    <row r="173" spans="17:24">
      <c r="Q173" s="942"/>
      <c r="S173" s="942"/>
      <c r="T173" s="942"/>
      <c r="V173" s="942"/>
      <c r="W173" s="942"/>
      <c r="X173" s="942"/>
    </row>
    <row r="174" spans="17:24">
      <c r="Q174" s="942"/>
      <c r="S174" s="942"/>
      <c r="T174" s="942"/>
      <c r="V174" s="942"/>
      <c r="W174" s="942"/>
      <c r="X174" s="942"/>
    </row>
    <row r="175" spans="17:24">
      <c r="Q175" s="942"/>
      <c r="S175" s="942"/>
      <c r="T175" s="942"/>
      <c r="V175" s="942"/>
      <c r="W175" s="942"/>
      <c r="X175" s="942"/>
    </row>
    <row r="176" spans="17:24">
      <c r="Q176" s="942"/>
      <c r="S176" s="942"/>
      <c r="T176" s="942"/>
      <c r="V176" s="942"/>
      <c r="W176" s="942"/>
      <c r="X176" s="942"/>
    </row>
    <row r="177" spans="17:24">
      <c r="Q177" s="942"/>
      <c r="S177" s="942"/>
      <c r="T177" s="942"/>
      <c r="V177" s="942"/>
      <c r="W177" s="942"/>
      <c r="X177" s="942"/>
    </row>
    <row r="178" spans="17:24">
      <c r="Q178" s="942"/>
      <c r="S178" s="942"/>
      <c r="T178" s="942"/>
      <c r="V178" s="942"/>
      <c r="W178" s="942"/>
      <c r="X178" s="942"/>
    </row>
    <row r="179" spans="17:24">
      <c r="Q179" s="942"/>
      <c r="S179" s="942"/>
      <c r="T179" s="942"/>
      <c r="V179" s="942"/>
      <c r="W179" s="942"/>
      <c r="X179" s="942"/>
    </row>
    <row r="180" spans="17:24">
      <c r="Q180" s="942"/>
      <c r="S180" s="942"/>
      <c r="T180" s="942"/>
      <c r="V180" s="942"/>
      <c r="W180" s="942"/>
      <c r="X180" s="942"/>
    </row>
    <row r="181" spans="17:24">
      <c r="Q181" s="942"/>
      <c r="S181" s="942"/>
      <c r="T181" s="942"/>
      <c r="V181" s="942"/>
      <c r="W181" s="942"/>
      <c r="X181" s="942"/>
    </row>
  </sheetData>
  <sheetProtection password="CAAF" sheet="1" objects="1" scenarios="1"/>
  <mergeCells count="44">
    <mergeCell ref="V9:V10"/>
    <mergeCell ref="F8:M8"/>
    <mergeCell ref="N8:S8"/>
    <mergeCell ref="T8:V8"/>
    <mergeCell ref="X8:X10"/>
    <mergeCell ref="F9:F10"/>
    <mergeCell ref="G9:H9"/>
    <mergeCell ref="I9:I10"/>
    <mergeCell ref="J9:J10"/>
    <mergeCell ref="K9:L9"/>
    <mergeCell ref="M9:M10"/>
    <mergeCell ref="N9:Q9"/>
    <mergeCell ref="R9:R10"/>
    <mergeCell ref="S9:S10"/>
    <mergeCell ref="T9:T10"/>
    <mergeCell ref="U9:U10"/>
    <mergeCell ref="N21:N22"/>
    <mergeCell ref="A21:A22"/>
    <mergeCell ref="B21:C22"/>
    <mergeCell ref="D21:D22"/>
    <mergeCell ref="F21:F22"/>
    <mergeCell ref="G21:G22"/>
    <mergeCell ref="H21:H22"/>
    <mergeCell ref="I21:I22"/>
    <mergeCell ref="J21:J22"/>
    <mergeCell ref="K21:K22"/>
    <mergeCell ref="L21:L22"/>
    <mergeCell ref="M21:M22"/>
    <mergeCell ref="C111:X111"/>
    <mergeCell ref="C112:X112"/>
    <mergeCell ref="C114:X114"/>
    <mergeCell ref="C115:X115"/>
    <mergeCell ref="U21:U22"/>
    <mergeCell ref="V21:V22"/>
    <mergeCell ref="X21:X22"/>
    <mergeCell ref="B51:D51"/>
    <mergeCell ref="C109:X109"/>
    <mergeCell ref="C110:X110"/>
    <mergeCell ref="O21:O22"/>
    <mergeCell ref="P21:P22"/>
    <mergeCell ref="Q21:Q22"/>
    <mergeCell ref="R21:R22"/>
    <mergeCell ref="S21:S22"/>
    <mergeCell ref="T21:T22"/>
  </mergeCells>
  <printOptions horizontalCentered="1" verticalCentered="1"/>
  <pageMargins left="3.937007874015748E-2" right="3.937007874015748E-2" top="3.937007874015748E-2" bottom="3.937007874015748E-2" header="0" footer="0"/>
  <pageSetup scale="3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8</vt:i4>
      </vt:variant>
    </vt:vector>
  </HeadingPairs>
  <TitlesOfParts>
    <vt:vector size="16" baseType="lpstr">
      <vt:lpstr>Cronograma</vt:lpstr>
      <vt:lpstr>CUADRO 1 (Resumen ejecutivo)</vt:lpstr>
      <vt:lpstr>CUADRO 2 (Retrib titular c_IVA)</vt:lpstr>
      <vt:lpstr>CUADRO 3 (Participación YPFB)</vt:lpstr>
      <vt:lpstr>ANEXO 1</vt:lpstr>
      <vt:lpstr>ANEXO 2 (CRt _GDTt)</vt:lpstr>
      <vt:lpstr>ANEXO 2 b (GNAF)</vt:lpstr>
      <vt:lpstr>ANEXOS TITULARES (28 este mes)</vt:lpstr>
      <vt:lpstr>'ANEXO 1'!Área_de_impresión</vt:lpstr>
      <vt:lpstr>'ANEXO 2 (CRt _GDTt)'!Área_de_impresión</vt:lpstr>
      <vt:lpstr>'ANEXO 2 b (GNAF)'!Área_de_impresión</vt:lpstr>
      <vt:lpstr>'ANEXOS TITULARES (28 este mes)'!Área_de_impresión</vt:lpstr>
      <vt:lpstr>Cronograma!Área_de_impresión</vt:lpstr>
      <vt:lpstr>'CUADRO 1 (Resumen ejecutivo)'!Área_de_impresión</vt:lpstr>
      <vt:lpstr>'CUADRO 2 (Retrib titular c_IVA)'!Área_de_impresión</vt:lpstr>
      <vt:lpstr>'CUADRO 3 (Participación YPFB)'!Área_de_impresión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caguirre</dc:creator>
  <cp:lastModifiedBy>Arsenio Castellon_2</cp:lastModifiedBy>
  <cp:lastPrinted>2012-07-04T15:17:36Z</cp:lastPrinted>
  <dcterms:created xsi:type="dcterms:W3CDTF">2012-07-04T15:11:44Z</dcterms:created>
  <dcterms:modified xsi:type="dcterms:W3CDTF">2012-07-05T18:30:49Z</dcterms:modified>
</cp:coreProperties>
</file>