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hidden" name="Kommentarer" sheetId="2" r:id="rId5"/>
    <sheet state="hidden" name="MAIN" sheetId="3" r:id="rId6"/>
    <sheet state="visible" name="Main 2.1" sheetId="4" r:id="rId7"/>
    <sheet state="visible" name="Export" sheetId="5" r:id="rId8"/>
    <sheet state="hidden" name="Problem 29april" sheetId="6" r:id="rId9"/>
    <sheet state="hidden" name="Backup w Removed" sheetId="7" r:id="rId10"/>
    <sheet state="visible" name="Alex 2" sheetId="8" r:id="rId11"/>
    <sheet state="visible" name="Alex" sheetId="9" r:id="rId12"/>
    <sheet state="visible" name="Statistik" sheetId="10" r:id="rId13"/>
    <sheet state="hidden" name="Branscher" sheetId="11" r:id="rId14"/>
    <sheet state="hidden" name="Remaining" sheetId="12" r:id="rId15"/>
    <sheet state="visible" name="Urval" sheetId="13" r:id="rId16"/>
    <sheet state="visible" name="Financials" sheetId="14" r:id="rId17"/>
    <sheet state="visible" name="Diff" sheetId="15" r:id="rId18"/>
    <sheet state="visible" name="SiteData" sheetId="16" r:id="rId19"/>
    <sheet state="hidden" name="Onoterade bolag" sheetId="17" r:id="rId20"/>
    <sheet state="hidden" name="Kooperativa bolag" sheetId="18" r:id="rId21"/>
    <sheet state="hidden" name="Statliga" sheetId="19" r:id="rId22"/>
    <sheet state="hidden" name="Största bolagen" sheetId="20" r:id="rId23"/>
    <sheet state="hidden" name="OMX Largecap" sheetId="21" r:id="rId24"/>
  </sheets>
  <definedNames>
    <definedName hidden="1" localSheetId="3" name="_xlnm._FilterDatabase">'Main 2.1'!$A$2:$BX$152</definedName>
    <definedName hidden="1" localSheetId="5" name="_xlnm._FilterDatabase">'Problem 29april'!$A$1:$C$151</definedName>
    <definedName hidden="1" localSheetId="6" name="_xlnm._FilterDatabase">'Backup w Removed'!$A$2:$BQ$165</definedName>
    <definedName hidden="1" localSheetId="8" name="_xlnm._FilterDatabase">Alex!$A$1:$H$163</definedName>
    <definedName hidden="1" localSheetId="11" name="_xlnm._FilterDatabase">Remaining!$A$1:$A$1001</definedName>
    <definedName hidden="1" localSheetId="12" name="_xlnm._FilterDatabase">Urval!$A$1:$B$168</definedName>
    <definedName hidden="1" localSheetId="13" name="_xlnm._FilterDatabase">Financials!$A$1:$A$15</definedName>
    <definedName hidden="1" localSheetId="3" name="Z_637B0AA9_25CA_4C97_9436_FC73CE6435F4_.wvu.FilterData">'Main 2.1'!$A$1:$BX$152</definedName>
    <definedName hidden="1" localSheetId="3" name="Z_637B0AA9_25CA_4C97_9436_FC73CE6435F4_.wvu.FilterData">'Main 2.1'!$A$1:$BX$152</definedName>
    <definedName hidden="1" localSheetId="6" name="Z_637B0AA9_25CA_4C97_9436_FC73CE6435F4_.wvu.FilterData">'Backup w Removed'!$B$1:$BQ$165</definedName>
    <definedName hidden="1" localSheetId="6" name="Z_637B0AA9_25CA_4C97_9436_FC73CE6435F4_.wvu.FilterData">'Backup w Removed'!$B$1:$BG$165</definedName>
  </definedNames>
  <calcPr/>
  <customWorkbookViews>
    <customWorkbookView activeSheetId="0" maximized="1" windowHeight="0" windowWidth="0" guid="{637B0AA9-25CA-4C97-9436-FC73CE6435F4}"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G21">
      <text>
        <t xml:space="preserve">LB</t>
      </text>
    </comment>
    <comment authorId="0" ref="A1">
      <text>
        <t xml:space="preserve">skulle det vara möjligt att pivotera hela tabellen? tycker det skulle göra den enklare att arbeta med under utvecklingen
	-Elvira Boman
Kör!
	-Alexandra Palmquist
la in transponerad version här under, ser bra ut för dig? (innan jag tar bort ngt)
	-Elvira Boman
Yes!
	-Alexandra Palmquist</t>
      </text>
    </comment>
    <comment authorId="0" ref="C1">
      <text>
        <t xml:space="preserve">både lb och mb finns i rapporten (se sida 156), men inte för 2020 som bara har mb
	-Elvira Boman</t>
      </text>
    </comment>
    <comment authorId="0" ref="B1">
      <text>
        <t xml:space="preserve">Äger Preem
	-Alexandra Palmquist</t>
      </text>
    </comment>
    <comment authorId="0" ref="R1">
      <text>
        <t xml:space="preserve">From 2021 year report
	-Alexandra Palmquist</t>
      </text>
    </comment>
  </commentList>
</comments>
</file>

<file path=xl/comments2.xml><?xml version="1.0" encoding="utf-8"?>
<comments xmlns:r="http://schemas.openxmlformats.org/officeDocument/2006/relationships" xmlns="http://schemas.openxmlformats.org/spreadsheetml/2006/main">
  <authors>
    <author/>
  </authors>
  <commentList>
    <comment authorId="0" ref="X5">
      <text>
        <t xml:space="preserve">Alt scenario 76,816,000 ton</t>
      </text>
    </comment>
    <comment authorId="0" ref="AE8">
      <text>
        <t xml:space="preserve">kategorier 4+9</t>
      </text>
    </comment>
    <comment authorId="0" ref="AP14">
      <text>
        <t xml:space="preserve">2022 - Incl LULUCF 
</t>
      </text>
    </comment>
    <comment authorId="0" ref="AE24">
      <text>
        <t xml:space="preserve">kategorier 4+9</t>
      </text>
    </comment>
    <comment authorId="0" ref="AL27">
      <text>
        <t xml:space="preserve">kategorier 11+13</t>
      </text>
    </comment>
    <comment authorId="0" ref="AE46">
      <text>
        <t xml:space="preserve">'Transports'</t>
      </text>
    </comment>
    <comment authorId="0" ref="AP47">
      <text>
        <t xml:space="preserve">2022</t>
      </text>
    </comment>
    <comment authorId="0" ref="AB58">
      <text>
        <t xml:space="preserve">Raw materials</t>
      </text>
    </comment>
    <comment authorId="0" ref="AE58">
      <text>
        <t xml:space="preserve">'Transport'</t>
      </text>
    </comment>
    <comment authorId="0" ref="AQ58">
      <text>
        <t xml:space="preserve">Fabric production 
Other expenditures
Garment manufacturing
Non-garment goods
Other
Packaging</t>
      </text>
    </comment>
    <comment authorId="0" ref="AG62">
      <text>
        <t xml:space="preserve">kategorier 6+7</t>
      </text>
    </comment>
    <comment authorId="0" ref="AQ63">
      <text>
        <t xml:space="preserve">NK Retail</t>
      </text>
    </comment>
    <comment authorId="0" ref="AP77">
      <text>
        <t xml:space="preserve">2022</t>
      </text>
    </comment>
    <comment authorId="0" ref="AQ77">
      <text>
        <t xml:space="preserve">Company operated vehicles</t>
      </text>
    </comment>
    <comment authorId="0" ref="AB108">
      <text>
        <t xml:space="preserve">Also cat 2</t>
      </text>
    </comment>
    <comment authorId="0" ref="AQ108">
      <text>
        <t xml:space="preserve">Business travel and Upstream transportation &amp; distribution</t>
      </text>
    </comment>
    <comment authorId="0" ref="T111">
      <text>
        <t xml:space="preserve">OBS inkluderat i Scope 1!!</t>
      </text>
    </comment>
    <comment authorId="0" ref="AQ111">
      <text>
        <t xml:space="preserve">Vattenanvändning
Hantering av avloppsvatten
</t>
      </text>
    </comment>
    <comment authorId="0" ref="AQ115">
      <text>
        <t xml:space="preserve">Water consumption
</t>
      </text>
    </comment>
    <comment authorId="0" ref="AE124">
      <text>
        <t xml:space="preserve">Uppströms och nedströms</t>
      </text>
    </comment>
    <comment authorId="0" ref="AQ126">
      <text>
        <t xml:space="preserve">Harvesting and wood transportation</t>
      </text>
    </comment>
    <comment authorId="0" ref="AQ136">
      <text>
        <t xml:space="preserve">Andra aktiviteter nedströms</t>
      </text>
    </comment>
    <comment authorId="0" ref="AI137">
      <text>
        <t xml:space="preserve">Utsläpp från lokaler</t>
      </text>
    </comment>
    <comment authorId="0" ref="AQ137">
      <text>
        <t xml:space="preserve">Förpackningar</t>
      </text>
    </comment>
    <comment authorId="0" ref="AE138">
      <text>
        <t xml:space="preserve">Upstream and downstream</t>
      </text>
    </comment>
    <comment authorId="0" ref="AB147">
      <text>
        <t xml:space="preserve">Capital goods, purchased goods and services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2">
      <text>
        <t xml:space="preserve">Arion Group 1260
Arion Bank 300</t>
      </text>
    </comment>
    <comment authorId="0" ref="I2">
      <text>
        <t xml:space="preserve">Arion Bank 139,650
Arion Group 139,760</t>
      </text>
    </comment>
    <comment authorId="0" ref="N2">
      <text>
        <t xml:space="preserve">97,990 for Arion Group</t>
      </text>
    </comment>
    <comment authorId="0" ref="O2">
      <text>
        <t xml:space="preserve">170,130 for Arion Group</t>
      </text>
    </comment>
    <comment authorId="0" ref="H4">
      <text>
        <t xml:space="preserve">Nordea Asset Management 
Nordea Life &amp; Pension</t>
      </text>
    </comment>
    <comment authorId="0" ref="H6">
      <text>
        <t xml:space="preserve">Totala CO2-utsläpp från aktie- och kreditinvesteringar
2023: 2,300,000</t>
      </text>
    </comment>
  </commentList>
</comments>
</file>

<file path=xl/sharedStrings.xml><?xml version="1.0" encoding="utf-8"?>
<sst xmlns="http://schemas.openxmlformats.org/spreadsheetml/2006/main" count="9017" uniqueCount="1707">
  <si>
    <t>Bransch</t>
  </si>
  <si>
    <t>Företag</t>
  </si>
  <si>
    <t>URL</t>
  </si>
  <si>
    <t>Kommentar</t>
  </si>
  <si>
    <t>Utveckling</t>
  </si>
  <si>
    <t>Går igenom pipeline?</t>
  </si>
  <si>
    <t>Bygg</t>
  </si>
  <si>
    <t>Peab</t>
  </si>
  <si>
    <t>https://peab.inpublix.com/2022/ledande-inom-samhallsansvar/gri-data/</t>
  </si>
  <si>
    <t>Enkel data, ? kring målet</t>
  </si>
  <si>
    <t>NCC</t>
  </si>
  <si>
    <t>https://www.ncc.se/globalassets/sustainability/sustainability-report/hallbarhetsredovisning-2022.pdf</t>
  </si>
  <si>
    <t>Scope 1&amp;2, begränsad andel av S3</t>
  </si>
  <si>
    <t>Veidekke p 154</t>
  </si>
  <si>
    <t>https://mb.cision.com/Main/17348/3740648/1941181.pdf</t>
  </si>
  <si>
    <t>Detaljerad, mer komplex än GHG - längre ner i enlighet med GRI, detta är superbra</t>
  </si>
  <si>
    <t>Tech</t>
  </si>
  <si>
    <t>Spotify</t>
  </si>
  <si>
    <t>https://www.lifeatspotify.com/reports/Spotify-Equity-Impact-Report-2022.pdf</t>
  </si>
  <si>
    <t>Bara andel (%)</t>
  </si>
  <si>
    <t>Netlight</t>
  </si>
  <si>
    <t>https://www.netlight.com/wp-content/uploads/H%C3%A5llbarhetsrapport-2021.pdf</t>
  </si>
  <si>
    <t>Ingen enhetlig sammanställning</t>
  </si>
  <si>
    <t>Klarna</t>
  </si>
  <si>
    <t>https://www.klarna.com/assets/sites/15/2021/10/20070835/Climate-report-2020_2021-Final.pdf</t>
  </si>
  <si>
    <t>Watershed. Oklart vad som ingår i Scope 3</t>
  </si>
  <si>
    <t>Handel</t>
  </si>
  <si>
    <t>Outnorth</t>
  </si>
  <si>
    <t>https://static.outnorth.com/image/upload/v1649063248/file/sustainability-files/Outnordic_Invest_AB_2021_Zeromission_GHG_protocol_Assessment.pdf</t>
  </si>
  <si>
    <t>Zeromission. Väldigt detaljerad</t>
  </si>
  <si>
    <t>Restaurang</t>
  </si>
  <si>
    <t>Max</t>
  </si>
  <si>
    <t>https://www.max.se/globalassets/download-files/documents/sustainabilty-report-2022_print.pdf</t>
  </si>
  <si>
    <t>Endast utsläpp i graf?</t>
  </si>
  <si>
    <t>Jag använder "GHG" när jag söker i rapporter för att hitta de relevanta delarna</t>
  </si>
  <si>
    <t>Biogena utsläpp</t>
  </si>
  <si>
    <t xml:space="preserve">Top 100 </t>
  </si>
  <si>
    <t>Sektor (använd SNI)</t>
  </si>
  <si>
    <t>Holdingbolag/Investerare</t>
  </si>
  <si>
    <t>Vilka täcks av EU ETS</t>
  </si>
  <si>
    <t>https://www.sverigesnatur.org/aktuellt/de-slappte-ut-mest-koldioxid-2021/</t>
  </si>
  <si>
    <t>Company</t>
  </si>
  <si>
    <t>AAK</t>
  </si>
  <si>
    <t>AB Volvo*</t>
  </si>
  <si>
    <t>ABB Ltd*</t>
  </si>
  <si>
    <t>Addlife</t>
  </si>
  <si>
    <t>Addtech</t>
  </si>
  <si>
    <t>AFRY</t>
  </si>
  <si>
    <t>Alfa Laval*</t>
  </si>
  <si>
    <t>Arion Bank</t>
  </si>
  <si>
    <t>Arjo</t>
  </si>
  <si>
    <t>Arla</t>
  </si>
  <si>
    <t>Assa Abloy*</t>
  </si>
  <si>
    <t>Astra Zeneca*</t>
  </si>
  <si>
    <t>Atlas Copco*</t>
  </si>
  <si>
    <t>Atrium Ljungberg</t>
  </si>
  <si>
    <t>Autoliv*</t>
  </si>
  <si>
    <t>Avanza Bank Holding</t>
  </si>
  <si>
    <t>Axfood</t>
  </si>
  <si>
    <t>Beijer Ref</t>
  </si>
  <si>
    <t>BHG Group</t>
  </si>
  <si>
    <t>Bico Group</t>
  </si>
  <si>
    <t>Bilia</t>
  </si>
  <si>
    <t>Billerud Korsnäs</t>
  </si>
  <si>
    <t>Biotage</t>
  </si>
  <si>
    <t>Boliden*</t>
  </si>
  <si>
    <t>Boozt</t>
  </si>
  <si>
    <t>Bravida Holding</t>
  </si>
  <si>
    <t>Bufab</t>
  </si>
  <si>
    <t>Bure Equity</t>
  </si>
  <si>
    <t>Byggfakta Group</t>
  </si>
  <si>
    <t>Castellum</t>
  </si>
  <si>
    <t>Catena</t>
  </si>
  <si>
    <t>Cint Group</t>
  </si>
  <si>
    <t>Corem Property Group</t>
  </si>
  <si>
    <t>Creades</t>
  </si>
  <si>
    <t>Dometic Group</t>
  </si>
  <si>
    <t>Electrolux Professional</t>
  </si>
  <si>
    <t>Electrolux*</t>
  </si>
  <si>
    <t>Elekta</t>
  </si>
  <si>
    <t>Epiroc</t>
  </si>
  <si>
    <t>EQT</t>
  </si>
  <si>
    <t>Essity*</t>
  </si>
  <si>
    <t>Evolution Gaming*</t>
  </si>
  <si>
    <t>Fabege</t>
  </si>
  <si>
    <t>Fastighets AB Balder</t>
  </si>
  <si>
    <t>Fastpartner</t>
  </si>
  <si>
    <t>Fenix Outdoor</t>
  </si>
  <si>
    <t>Fortnox</t>
  </si>
  <si>
    <t>Getinge*</t>
  </si>
  <si>
    <t>Hemnet</t>
  </si>
  <si>
    <t>Hennes &amp; Mauritz*</t>
  </si>
  <si>
    <t>Hexagon*</t>
  </si>
  <si>
    <t>Hexpol</t>
  </si>
  <si>
    <t>HMS Networks</t>
  </si>
  <si>
    <t>Holmen</t>
  </si>
  <si>
    <t>Hufvudstaden</t>
  </si>
  <si>
    <t>Husqvarna</t>
  </si>
  <si>
    <t>ICA gruppen</t>
  </si>
  <si>
    <t>IKEA</t>
  </si>
  <si>
    <t>Industrivärden</t>
  </si>
  <si>
    <t>Indutrade</t>
  </si>
  <si>
    <t>Instalco</t>
  </si>
  <si>
    <t>Intrum Justitia</t>
  </si>
  <si>
    <t>Investment AB Latour</t>
  </si>
  <si>
    <t>Investor*</t>
  </si>
  <si>
    <t>JM</t>
  </si>
  <si>
    <t>K-Fast Holding</t>
  </si>
  <si>
    <t>Kf Och Konsumentföreningarna</t>
  </si>
  <si>
    <t>Kindred Group</t>
  </si>
  <si>
    <t>Kinnevik*</t>
  </si>
  <si>
    <t>Lagercrantz Group</t>
  </si>
  <si>
    <t>Lantmännen</t>
  </si>
  <si>
    <t>Lifco</t>
  </si>
  <si>
    <t>Lindab</t>
  </si>
  <si>
    <t>Loomis</t>
  </si>
  <si>
    <t>Lundbergföretagen</t>
  </si>
  <si>
    <t>Lundin Energy</t>
  </si>
  <si>
    <t>Lundin Mining Corporation</t>
  </si>
  <si>
    <t>Manel</t>
  </si>
  <si>
    <t>Medicover</t>
  </si>
  <si>
    <t>Millicom International Cellular S.A</t>
  </si>
  <si>
    <t>Mips</t>
  </si>
  <si>
    <t>Munters</t>
  </si>
  <si>
    <t>Mycronic</t>
  </si>
  <si>
    <t>Ncab Group</t>
  </si>
  <si>
    <t>Nibe Industrier</t>
  </si>
  <si>
    <t>Nolato</t>
  </si>
  <si>
    <t>Nordea Bank*</t>
  </si>
  <si>
    <t>Nordnet</t>
  </si>
  <si>
    <t>NP3 Fastigheter</t>
  </si>
  <si>
    <t>Nyfosa</t>
  </si>
  <si>
    <t>Ok-Föreningarna</t>
  </si>
  <si>
    <t>OX2</t>
  </si>
  <si>
    <t>Pandox</t>
  </si>
  <si>
    <t>Platzer Fastigheter</t>
  </si>
  <si>
    <t>Ratos</t>
  </si>
  <si>
    <t>Saab</t>
  </si>
  <si>
    <t>Sagax</t>
  </si>
  <si>
    <t>Samhällsbyggnadsbolaget i Norden*</t>
  </si>
  <si>
    <t>Sandvik*</t>
  </si>
  <si>
    <t>SAS</t>
  </si>
  <si>
    <t>SCA*</t>
  </si>
  <si>
    <t>Sdiptech</t>
  </si>
  <si>
    <t>SEB*</t>
  </si>
  <si>
    <t>Sectra</t>
  </si>
  <si>
    <t>Securitas</t>
  </si>
  <si>
    <t>Sinch*</t>
  </si>
  <si>
    <t>Skanska</t>
  </si>
  <si>
    <t>SKF</t>
  </si>
  <si>
    <t>Södra Skogsägarna Ekonomisk Förening</t>
  </si>
  <si>
    <t>SSAB</t>
  </si>
  <si>
    <t>Stillfront Group</t>
  </si>
  <si>
    <t>Stora Enso</t>
  </si>
  <si>
    <t>Storskogen Group</t>
  </si>
  <si>
    <t>Svenska Handelsbanken*</t>
  </si>
  <si>
    <t>Sweco</t>
  </si>
  <si>
    <t>Swedbank*</t>
  </si>
  <si>
    <t>Swedish Match*</t>
  </si>
  <si>
    <t>Swedish Orphan Biovitrum</t>
  </si>
  <si>
    <t>Systemair</t>
  </si>
  <si>
    <t>Tele2*</t>
  </si>
  <si>
    <t>Telefonaktiebolaget L.M. Ericsson*</t>
  </si>
  <si>
    <t>Telia Company*</t>
  </si>
  <si>
    <t>Thule Group</t>
  </si>
  <si>
    <t>Tietoevry</t>
  </si>
  <si>
    <t>Traton</t>
  </si>
  <si>
    <t>Trelleborg</t>
  </si>
  <si>
    <t>Troax Group</t>
  </si>
  <si>
    <t>Truecaller</t>
  </si>
  <si>
    <t>Viaplay Group</t>
  </si>
  <si>
    <t>Vitec Software Group</t>
  </si>
  <si>
    <t>Vitrolife</t>
  </si>
  <si>
    <t>Volati</t>
  </si>
  <si>
    <t>Volvo Cars</t>
  </si>
  <si>
    <t>Wallenstam</t>
  </si>
  <si>
    <t>Wihlborgs Fastigheter</t>
  </si>
  <si>
    <t>Vattenfall</t>
  </si>
  <si>
    <t>LKAB</t>
  </si>
  <si>
    <t>PostNord</t>
  </si>
  <si>
    <t>Systembolaget</t>
  </si>
  <si>
    <t>Apoteket</t>
  </si>
  <si>
    <t>Svevia</t>
  </si>
  <si>
    <t>SJ</t>
  </si>
  <si>
    <t>Samhall</t>
  </si>
  <si>
    <t>Sveaskog</t>
  </si>
  <si>
    <t>Akademiska hus</t>
  </si>
  <si>
    <t>Svenska spel</t>
  </si>
  <si>
    <t>Swedavia</t>
  </si>
  <si>
    <t>SBAB</t>
  </si>
  <si>
    <t>Green Cargo</t>
  </si>
  <si>
    <t>Infranord</t>
  </si>
  <si>
    <t>General</t>
  </si>
  <si>
    <t>Sector</t>
  </si>
  <si>
    <t>Pharma</t>
  </si>
  <si>
    <t>Investmentbolag</t>
  </si>
  <si>
    <t>Hygiene &amp; Health</t>
  </si>
  <si>
    <t>Fashion</t>
  </si>
  <si>
    <t>Building</t>
  </si>
  <si>
    <t>Telecom</t>
  </si>
  <si>
    <t>Automobile</t>
  </si>
  <si>
    <t>Contact</t>
  </si>
  <si>
    <t>Anna Celsing, anna.celsing@alfalaval.com</t>
  </si>
  <si>
    <t>Rutger Arnhult, CEO, +46 70 458 24 70, rutger.arnhult@corem.se
Eva Landén, Deputy CEO, +46 10 482 76 50, eva.landen@corem.se</t>
  </si>
  <si>
    <t>Per Brattberg, Sustainability Reporting Director
per.brattberg@essity.com</t>
  </si>
  <si>
    <t>MIA HÄGGSTRÖM, HÅLLBARHETSCHEF</t>
  </si>
  <si>
    <t xml:space="preserve">Tommy Eklund, CEO Email: tommy.eklund@fortnox.se </t>
  </si>
  <si>
    <t>Leyla Ertur
Head of Sustainability, H&amp;M Group</t>
  </si>
  <si>
    <t>Torbjörn Brorson, PhD. 
Director Sustainability Affairs +46 40 25 46 60</t>
  </si>
  <si>
    <t>Caroline Tivéus, SVP, Director of Sustainable Business</t>
  </si>
  <si>
    <t>Sara Selegran, Head of Sustainability and Environment, sara.selegran@infranord.se</t>
  </si>
  <si>
    <t>URL 2022</t>
  </si>
  <si>
    <t>https://www.aak.com/siteassets/sustainability/sustainability-reports/aak-pai-report-2023.pdf</t>
  </si>
  <si>
    <t>https://www.volvogroup.com/content/dam/volvo-group/markets/master/investors/reports-and-presentations/annual-reports/AB-Volvo-Annual-Report-2022.pdf</t>
  </si>
  <si>
    <t>https://sustainabilityreport.abb.com/2022/servicepages/downloads/files/sustainability-performance-abb-csr22.pdf</t>
  </si>
  <si>
    <t>https://reports-en.add.life/umbraco/surface/pdf/Export?NodeId=24694&amp;culture=en</t>
  </si>
  <si>
    <t>https://www.addtech.se/fileadmin/user_upload/Arsredovisningar/Addtech-Arsredovisning-22-23.pdf</t>
  </si>
  <si>
    <t>https://afry.com/sites/default/files/wkr0006-4507451.pdf</t>
  </si>
  <si>
    <t>https://www.alfalaval.com/globalassets/documents/investors/english/annual-reports/2023/annual-report-2022-april-11.pdf</t>
  </si>
  <si>
    <t>https://arsskyrsla2022.arionbanki.is/library/Files/Sjalfbaerniskyrslur/Umhverfis%c3%be%c3%a6ttir-EN.pdf</t>
  </si>
  <si>
    <t>https://mb.cision.com/Main/12208/3739398/1936457.pdf</t>
  </si>
  <si>
    <t>https://www.arla.com/493299/globalassets/arla-global/company---overview/investor/annual-reports/2022/arla-annual-report-2022_se2.pdf</t>
  </si>
  <si>
    <t>https://www.assaabloy.com/group/en/documents/sustainability/sustainability-reports/Sustainability%20Report%202022.pdf</t>
  </si>
  <si>
    <t>https://www.astrazeneca.com/content/dam/az/Sustainability/2023/pdf/Sustainability_Data_Summary_2022.pdf</t>
  </si>
  <si>
    <t>https://www.atlascopcogroup.com/content/dam/atlas-copco/group/documents/investors/financial-publications/english/20230322-annual-report-incl-sustainability-report-and-corporate-governance-report-2022.pdf</t>
  </si>
  <si>
    <t>https://mb.cision.com/Main/1145/3738110/1931873.pdf</t>
  </si>
  <si>
    <t>https://www.autoliv.com/sites/default/files/2024-02/Annual_Sustainability_Report_10K_2022_0.pdf</t>
  </si>
  <si>
    <t>https://investors.avanza.se/files/mfn/ec2c7ea8-32e0-437d-844d-f6fbadce8674/avanza-bank-holding-ab-arsredovisning-och-hallbarhetsrapport-2022.pdf</t>
  </si>
  <si>
    <t>https://www.axfood.se/globalassets/startsida/investerare/rapporter-och-presentationer/2022/axfood-ars--och-hallbarhetsredovisning-2022.pdf</t>
  </si>
  <si>
    <t>https://www.beijerref.com/wp-content/uploads/sites/2/2023/04/Beijer-Ref-Annual-report-and-sustainability-report-2022-1.pdf</t>
  </si>
  <si>
    <t>https://www.wearebhg.com/media/1860/bhg-group-ab_sustainability-report-2022.pdf</t>
  </si>
  <si>
    <t>https://storage.mfn.se/dd2e0386-730a-4b96-82ea-61eadbc0432e/bico-annual-report-2022-eng.pdf</t>
  </si>
  <si>
    <t>https://storage.mfn.se/proxy/bilia-arsredovisning-2022-pdf.pdf?url=https%3A%2F%2Fml-eu.globenewswire.com%2FResource%2FDownload%2F90f30d66-415c-48e2-9fdf-1b7c055d1e46</t>
  </si>
  <si>
    <t>https://www.billerud.se/globalassets/cision/documents/2023/20230405-billeruds-ars-och-hallbarhetsredovisning-2022-sv-0-4510289.pdf</t>
  </si>
  <si>
    <t>https://storage.mfn.se/ed04140e-3545-42bb-9fdc-989d42e6fcc7/cs3-3-annual-report-swedish-interactive.pdf</t>
  </si>
  <si>
    <t>https://investors.boliden.com/sites/boliden-ir/files/pr/202303076677-1.pdf</t>
  </si>
  <si>
    <t>https://storage.mfn.se/a/boozt/1bde9e4b-0fd4-4f88-ae48-df8d084bb71b/boozt-annual-and-sustainability-report-2022-swe.pdf</t>
  </si>
  <si>
    <t>https://www.bravida.se/contentassets/fde20a1286494a7d8413fd8578d24d96/bravidaarsochhallbarhetsredovisning2022.pdf</t>
  </si>
  <si>
    <t>https://storage.mfn.se/a/bufab/5eaed7cc-1928-45f8-bdc6-55c7e6648b45/bufab-ars-och-hallbarhetsredovisning-2022.pdf</t>
  </si>
  <si>
    <t>https://storage.mfn.se/aca501c8-f3f3-456f-8f61-03227a1b9a9e/bure-arsredovisning-2022.pdf</t>
  </si>
  <si>
    <t>https://storage.mfn.se/2b47d09c-e910-4c2e-b9dd-2abeff65e268/byggfakta-ar2022-sve.pdf</t>
  </si>
  <si>
    <t>https://storage.mfn.se/69d1c438-3577-48e0-a826-b27aa0c51960/castellum-annual-report-and-sustainability-report-2022-print.pdf</t>
  </si>
  <si>
    <t>https://www.catena.se/media/0skhzufs/h%C3%A5llbarhetsrapport-catena-swe-final.pdf</t>
  </si>
  <si>
    <t>https://investors.cint.com/sites/cint/files/pr/Cint_Group_Annual_Report_2022.pdf</t>
  </si>
  <si>
    <t>https://mb.cision.com/Main/9683/3744990/1959631.pdf</t>
  </si>
  <si>
    <t>https://www.creades.se/media/y0bjt02z/%C3%A5rsredovisning-creades-2022.pdf</t>
  </si>
  <si>
    <t>https://www.dometicgroup.com/globalassets/4-dometicgroup/sustainability/sustainability-reports/sustainability_eng_dometic.pdf?ref=3F34A82ACE</t>
  </si>
  <si>
    <t>https://www.electroluxprofessional.com/corporate/wp-content/uploads/2023/04/Electrolux-Professional-Group-Sustainability-report-2022.pdf</t>
  </si>
  <si>
    <t>https://www.electroluxgroup.com/wp-content/uploads/sites/2/2023/03/sustainability-report-2022.pdf</t>
  </si>
  <si>
    <t>https://ir.elekta.com/files/mfn/173e70f5-e63c-4076-a8ee-00a1c80a87df/elekta-arsredovisning-2022-23-links.pdf</t>
  </si>
  <si>
    <t>https://www.epirocgroup.com/content/dam/epiroc/corporate/documents/investors/annual-report/annual-report-2023/GRI%20and%20Sustainability%202022.pdf</t>
  </si>
  <si>
    <t>https://cdn.sanity.io/files/30p7so6x/eqt-web-prod/ecc7e9bbda059637c36f88df6007ed3f45b7c370.pdf?dl=wkr0006.pdf</t>
  </si>
  <si>
    <t>https://masdpstatic.azureedge.net/essity/Essity_Annual%20and%20Sustainability%20Report%202022_0302.pdf</t>
  </si>
  <si>
    <t>https://mb.cision.com/Main/12069/3735517/1921081.pdf</t>
  </si>
  <si>
    <t>https://mb.cision.com/Main/1568/3728624/1895279.pdf</t>
  </si>
  <si>
    <t>https://www.balder.se/sites/balder/files/fastighets_ab_balder_arsredovisning_2022.pdf</t>
  </si>
  <si>
    <t>https://fastpartner.se/media/arsredovisning_2022_v2.pdf</t>
  </si>
  <si>
    <t>https://www.fenixoutdoor.com/wp-content/uploads/2023/04/2022_CSR_Report.pdf</t>
  </si>
  <si>
    <t>https://a.storyblok.com/f/134143/x/d7e198c5d8/fortnox-ars-och-hallbarhetsredovisning-2022.pdf</t>
  </si>
  <si>
    <t>https://mb.cision.com/Main/942/3744711/1958940.pdf</t>
  </si>
  <si>
    <t>https://www.hemnetgroup.se/files/PDF/Annual-reports/hemnet_ars-och-hallbarhetsredovisning-2023_17mars.pdf</t>
  </si>
  <si>
    <t>https://hmgroup.com/wp-content/uploads/2023/03/HM-Group-Sustainability-Disclosure-2022.pdf</t>
  </si>
  <si>
    <t>https://investors.hexagon.com/~/media/Files/H/Hexagon-IR-V3/Annual%20Reports/annual-report-2022-sw.pdf</t>
  </si>
  <si>
    <t>https://mb.cision.com/Main/1100/3744707/1958683.pdf</t>
  </si>
  <si>
    <t>https://www.hms-networks.com/docs/librariesprovider6/annual-reports/arsredovisningar/hms-networks-%C3%A5rsredovisning-2022.pdf?sfvrsn=b8a6b6d7_4</t>
  </si>
  <si>
    <t>https://www.holmen.com/contentassets/cb1c725243004ed5806b4299d75971c9/holmen-arsredovisning-2023.pdf</t>
  </si>
  <si>
    <t>https://hufvudstaden.se/contentassets/33fd445bae494ea89506b69f946bd56e/hufvudstaden-ars--och-hallbarhetsredovisning-2022</t>
  </si>
  <si>
    <t>https://www.husqvarnagroup.com/sites/husqvarna/files/pr/202303130921-1.pdf</t>
  </si>
  <si>
    <t>https://report.icagruppen.se/media/blajxy2j/icagruppen-arsredovisning-2022.pdf</t>
  </si>
  <si>
    <t>https://www.ikea.com/global/en/images/ikea_climate_report_fy22_3d612b1854.pdf</t>
  </si>
  <si>
    <t>https://www.industrivarden.se/globalassets/hallbarhetsrapporter/svenska/hallbarhetsrapport-2022.pdf</t>
  </si>
  <si>
    <t>https://www.indutrade.com/globalassets/press-kit/annual-reports-eng/indutrades-annual-report-and-sustainability-report-2022.pdf</t>
  </si>
  <si>
    <t>https://instalco.se/media/gfsf5fwg/instalco-sustainability-report-2022_eng.pdf</t>
  </si>
  <si>
    <t>https://www.intrum.com/media/x5mbcdc3/intrum-asr-22.pdf</t>
  </si>
  <si>
    <t>https://www.latour.se/sites/latour-corp/files/H%C3%A5llbarhet/Sustainability%20report%202023.pdf</t>
  </si>
  <si>
    <t>http://ir.investorab.com/afw/files/press/investor/202303237228-1.pdf</t>
  </si>
  <si>
    <t>https://www.jm.se/externalfiles/cision/003E74CF1AE57E71/wkr0006.pdf</t>
  </si>
  <si>
    <t>https://wordpress.k-fastigheter.com/wp-content/uploads/2023/03/K-Fast_Holding_arsredovisning_2022.pdf</t>
  </si>
  <si>
    <t>n/a</t>
  </si>
  <si>
    <t>https://www.kindredgroup.com/globalassets/documents/investor-relations-related-documents/financial-reports/2022/asr/213800d1mjvot6snbx11-2022-12-31-en.zip</t>
  </si>
  <si>
    <t>https://www.kinnevik.com/files/globalassets/documents/2.-investors/reports/2022/ar/kinneviks-ars--och-hallbarhetsredovisning-2022.pdf</t>
  </si>
  <si>
    <t>https://www.lagercrantz.com/sites/lagercrantz/files/files/Lagercrantz%20Group%20Sustainability%20Report%202022_23_0.pdf</t>
  </si>
  <si>
    <t>https://www.lantmannen.se/siteassets/documents/01-om-lantmannen/press-och-nyheter/publikationer/arsredovisningar/ars--och-hallbarhetsredovisning-2022.pdf</t>
  </si>
  <si>
    <t>https://lifco.network.s-z.se/app/uploads/sites/16/en_lifco_annualreport_2022.pdf</t>
  </si>
  <si>
    <t>https://www.lindabgroup.com/globalassets/media/group/documents/sustainability/sustainability-report-2022.pdf</t>
  </si>
  <si>
    <t>https://www.loomis.com/sites/loomis-corp/files/documents/Loomis%20Annual%20and%20Sustainability%20Report%202022.pdf</t>
  </si>
  <si>
    <t>https://www.lundbergforetagen.se/sites/default/files/files/Lundbergs_ha%CC%8Allbarhetsrapport_2022.pdf</t>
  </si>
  <si>
    <t>https://www.orron.com/download/ars-och-hallbarhetsrapport-2022/?wpdmdl=42528&amp;refresh=660284de86c141711441118&amp;ind=16806751373451&amp;filename=ar_sr_2022_s.pdf</t>
  </si>
  <si>
    <t>https://lundinmining.com/site/assets/files/9177/2022_sustainability_report_lundin_mining_aoda.pdf</t>
  </si>
  <si>
    <t>https://mb.cision.com/Main/15662/3740883/1942356.pdf</t>
  </si>
  <si>
    <t>https://www.millicom.com/media/5486/mic-2022-ar.pdf</t>
  </si>
  <si>
    <t>https://mipscorp.com/files/uploads/2023/03/Sustainability-report_230320.pdf</t>
  </si>
  <si>
    <t>https://www.munters.com/contentassets/4be4a915fc054b43b7954d82189f68ff/munterssustainabilityandannualreport2022.pdf</t>
  </si>
  <si>
    <t>https://www.mycronic.com/globalassets/pdf/investors/financial-reports/annual-reports/2022/annual-and-sustainability-report-2022.pdf</t>
  </si>
  <si>
    <t>https://www.ncabgroup.com/wp-content/uploads/2023/04/NCAB_Sustainability_report_2022.pdf</t>
  </si>
  <si>
    <t>https://www.ncc.se/contentassets/d503ad770c20420b826baface9cb316a/delar/hallbarhet-pa-ncc.pdf</t>
  </si>
  <si>
    <t>https://www.nibe.com/download/18.54368f7f186f220725e3b61/1681385387512/GB-NIAB-AR-W-230413.pdf</t>
  </si>
  <si>
    <t>https://www.nordea.com/en/doc/annual-report-nordea-bank-abp-2022.pdf</t>
  </si>
  <si>
    <t>https://nordnetab.com/wp-content/uploads/2023/04/Nordnets-Annual-and-Sustainability-Report-2022.pdf</t>
  </si>
  <si>
    <t>https://vp048.alertir.com/afw/files/press/np3fastigheter/202304055334-1.pdf</t>
  </si>
  <si>
    <t>https://nyfosa.se/sv/wp-content/uploads/sites/3/2023/03/Nyfosa_hallbarhetsrapport_2022.pdf</t>
  </si>
  <si>
    <t>https://www.google.com/url?sa=t&amp;source=web&amp;rct=j&amp;opi=89978449&amp;url=https://www.okq8.se/~/media/om-okq8/dokument/arsred-okq8/okq8-arsredovisning2223.pdf%3Fla%3Dsv-se&amp;ved=2ahUKEwj7h6GtupGFAxXFLBAIHYxEB88QFnoECBEQAw&amp;usg=AOvVaw0qQQV2IFuppzvDNune9132</t>
  </si>
  <si>
    <t>https://www.ox2.com/files/mfn/72d797ae-6da2-4049-b630-9f403f228935/ox2-annual-and-sustainability-report-2022.pdf</t>
  </si>
  <si>
    <t>https://www.pandox.se/files/sustainability/reports/PANDOX-AR22-EN-Sustainability.pdf</t>
  </si>
  <si>
    <t>https://peab.se/pdfviewer/766797</t>
  </si>
  <si>
    <t>https://mb.cision.com/Main/8443/3722685/1872716.pdf</t>
  </si>
  <si>
    <t>https://mb.cision.com/Main/17707/3728367/1894798.pdf</t>
  </si>
  <si>
    <t>https://www.saab.com/globalassets/corporate/investor-relations/pdf/saab_asr2022_en.pdf</t>
  </si>
  <si>
    <t>https://www.sagax.se/sites/default/files/2023-05/H%C3%A5llbarhet%202023%20ENG.pdf</t>
  </si>
  <si>
    <t>https://corporate.sbbnorden.se/sv/wp-content/uploads/sites/3/2020/01/hallbarhetsrapport-2022.pdf</t>
  </si>
  <si>
    <t>https://www.annualreport.sandvik/se/2022/hjaelpsidor/downloads/files/entire-sv-svk-ar22.pdf</t>
  </si>
  <si>
    <t>https://mb.cision.com/Main/290/3923241/2586471.pdf</t>
  </si>
  <si>
    <t>https://www.sca.com/siteassets/media/press-releases-and-reports/documents/2023/20230307-sca-publicerar-ars-och-hallbarhetsredovisning-for-2022-sv-0-4483680.pdf</t>
  </si>
  <si>
    <t>https://ml-eu.globenewswire.com/Resource/Download/98bfb454-0350-4484-a12e-7714460790e0</t>
  </si>
  <si>
    <t>https://webapp.sebgroup.com/mb/mblib.nsf/alldocsbyunid/E102D15B7DB0A57FC125896000491E31/$FILE/arsredovisning_2022.pdf</t>
  </si>
  <si>
    <t>https://sectraprodstorage01.blob.core.windows.net/investor-uploads/sites/2/2023/07/sectra-ar2223-eng-interaktiv.pdf</t>
  </si>
  <si>
    <t>https://www.securitas.se/globalassets/sweden/pdf/securitas_ars_och_hallbarhetsredovisning_2023.pdf</t>
  </si>
  <si>
    <t>https://investors.sinch.com/static-files/82195a2b-2fb3-4098-93eb-5a4dbff9b381</t>
  </si>
  <si>
    <t>https://group.skanska.com/4936b9/siteassets/investors/reports-publications/annual-reports/2022/ars-och-hallbarhetsredovisning-2022.pdf</t>
  </si>
  <si>
    <t>https://investors.skf.com/sites/skf-ir/files/library/H%C3%A5llbarhetsrapport%202022.pdf</t>
  </si>
  <si>
    <t>https://www.sodra.com/_download/sp/ars-_och_hallbarhetsredovisning_2022.pdf</t>
  </si>
  <si>
    <t>https://mb.cision.com/Main/980/3740172/1939984.pdf</t>
  </si>
  <si>
    <t>https://www.stillfront.com/en/wp-content/uploads/sites/2/2020/04/still-sust-svensk.pdf</t>
  </si>
  <si>
    <t>https://www.storaenso.com/-/media/documents/download-center/documents/annual-reports/2022/storaenso_annual_report_2022.pdf</t>
  </si>
  <si>
    <t>https://www.storskogen.com/files/Main/20705/3744721/storskogen-ars--och-hallbarhetsredovisning-2022.pdf</t>
  </si>
  <si>
    <t>https://mb.cision.com/Main/3555/3723067/1874784.pdf</t>
  </si>
  <si>
    <t>https://via.tt.se/data/attachments/00582/13aafd33-29c7-4207-ac62-cb30b3684743.pdf</t>
  </si>
  <si>
    <t>https://internetbank.swedbank.se/ConditionsEarchive/download?bankid=1111&amp;id=WEBDOC-PRODE141711784</t>
  </si>
  <si>
    <t>https://www.swedishmatch.com/globalassets/documents/sustainability/sustainability-reporting-archive/2022_swedishmatchhallbarhetsrapport_sv.pdf</t>
  </si>
  <si>
    <t>https://www.sobi.com/sites/default/files/pr/202303312873-1.pdf</t>
  </si>
  <si>
    <t>https://group.systemair.com/files/Public/22134/3730807/systemair_ar21-22_sve_index.pdf</t>
  </si>
  <si>
    <t>https://www.tele2.com/files/Main/3372/3745841/tele2-ars--och-hallbarhetsredovisning-2022.pdf</t>
  </si>
  <si>
    <t>https://www.ericsson.com/49587c/assets/local/investors/documents/2022/sustainability-and-corporate-responsibility-report-2022-en.pdf</t>
  </si>
  <si>
    <t>https://www.teliacompany.com/assets/u5c1v3pt22v8/Gp5w6fVQlTao50XukMg3B/4b3c907c61f6d66a86fbe74d015c15d0/telia-company-ars--och-hallbarhetsredovisning-2022_SWE_FINAL.pdf</t>
  </si>
  <si>
    <t>https://www.thulegroup.com/sites/default/files/pr/20230331-573f4106-c4db-4231-b824-d19409ac4965-1.pdf</t>
  </si>
  <si>
    <t>https://www.tietoevry.com/en/SysSiteAssets/files/sustainability/ar-2022/tietoevry2022_sustainability_report.pdf</t>
  </si>
  <si>
    <t>https://annualreport.traton.com/2022/en/traton-annual-report-2022.pdf</t>
  </si>
  <si>
    <t>https://www.trelleborg.com/sv-se/investerare/rapporter-och-presentationer/hallbarhetsredovisningar</t>
  </si>
  <si>
    <t>https://www.troax.com/app/uploads/Troax-Sustainability-Report_SE_6.pdf</t>
  </si>
  <si>
    <t>https://mb.cision.com/Main/20429/3760474/2020195.pdf</t>
  </si>
  <si>
    <t>https://www.viaplaygroup.com/sites/default/files/viaplay_group_2022_ars-hallbarhetsredovisning.pdf</t>
  </si>
  <si>
    <t>https://storage.mfn.se/3cf960d0-556a-4eb2-81ff-9fc167f31414/vitec-arsredovisning-2022.pdf</t>
  </si>
  <si>
    <t>https://mb.cision.com/Main/1031/3782222/2109995.pdf</t>
  </si>
  <si>
    <t>https://www.volati.se/backnet/media_archive/original/4756a141f981e6f9ccceb4c994340bae.pdf</t>
  </si>
  <si>
    <t>https://www.wallenstam.se/globalassets/dokument/wallenstam/hallbarhetsredovisning/hallbarhetsredovisning-2022.pdf</t>
  </si>
  <si>
    <t>https://mb.cision.com/Main/890/3743022/1954526.pdf</t>
  </si>
  <si>
    <t>https://www.vattenfalleldistribution.se/globalassets/vattenfalleldistribution/var-verksamhet/hallbarhet/ars-och-hallbarhetsredovisning_2022.pdf</t>
  </si>
  <si>
    <t>https://lkab.com/wp-content/uploads/2023/03/LKAB_arsredovisning2022.pdf</t>
  </si>
  <si>
    <t>https://www.postnord.com/siteassets/documents/investor-relations/finansiell-rapportering/ars--och-hallbarhetsredovisningar/postnord_2022_annualreport_se.pdf</t>
  </si>
  <si>
    <t>https://www.omsystembolaget.se/globalassets/pdf/final_systembolagets_ansvarsredovisning_2022.pdf</t>
  </si>
  <si>
    <t>https://www.apoteket.se/globalassets/om-apoteket/ekonomiska-rapporter/apoteket-ars-och-hallbarhetsredovisning-2022.ny.pdf</t>
  </si>
  <si>
    <t>https://www.svevia.se/download/18.71af0c1d1885192b0e8daa6/1685456324044/Svevia_AR_2022_SVE.pdf</t>
  </si>
  <si>
    <t>https://www.sj.se/content/dam/externt/dokument/finansiell-info/SJ%20%C3%85R2022%20l%C3%A4nkad.pdf</t>
  </si>
  <si>
    <t>https://samhall.se/wp-content/uploads/2022/09/Samhall_Ars-och-hallbarhetsredovisning_2022_.pdf</t>
  </si>
  <si>
    <t>https://www.sveaskog.se/globalassets/trycksaker/finansiella-rapporter/ars-och-hallbarhetsredovisning-2022.pdf</t>
  </si>
  <si>
    <t>https://www.akademiskahus.se/globalassets/dokument/ekonomi/ekonomiska-rapporter/akademiska_hus_arsredovisning_2022_sve.pdf</t>
  </si>
  <si>
    <t>https://om.svenskaspel.se/wp-content/uploads/2023/03/svenska-spel-arsredovisning-2022.pdf</t>
  </si>
  <si>
    <t>https://www.swedavia.se/globalassets/ahr/2023/swedavia-ars--och-hallbarhetsredovisning-2022.pdf</t>
  </si>
  <si>
    <t>https://www.sbab.se/download/18.3dd4193a1867e1c48471a83/1679601678817/SV%20-%20SBAB_climate_analysis_2022_v4.pdf</t>
  </si>
  <si>
    <t>https://www.greencargo.com/download/18.4f4119b18721f48cb9e68b/1680072169936/Green%20Cargo%20%C3%A5rs-%20och%20h%C3%A5llbarhetsredovisning%202022.pdf</t>
  </si>
  <si>
    <t>https://infranord.se/media/qlhfs2ar/infranord_a-r22_final_23mars.pdf</t>
  </si>
  <si>
    <t>URL 2023</t>
  </si>
  <si>
    <t>https://www.volvogroup.com/content/dam/volvo-group/markets/master/events/2024/feb/annual-report-2023/AB-Volvo-Annual-Report-2023.pdf</t>
  </si>
  <si>
    <t>https://library.e.abb.com/public/4790c4296c5146e6ab4420c7d58f8088/ABB%20Sustainability%20Report%202023.pdf?x-sign=J8XORiFwReXhGJscjFPNbWWlXyHIp0NR9tblxaUjv5E3HVcIhN1s51ECDCZZrStU</t>
  </si>
  <si>
    <t>https://afry.com/sites/default/files/2024-03/%C3%85rs-%20och%20h%C3%A5llbarhetsredovisning%202023.pdf</t>
  </si>
  <si>
    <t>https://www.alfalaval.com/globalassets/documents/investors/english/annual-reports/2023/sustainability-notes-2023.pdf</t>
  </si>
  <si>
    <t>https://arsskyrsla.arionbanki.is/library/Files/Sjalfbaerniskyrslur/2023/Umhverfis%c3%be%c3%a6ttir-EN.pdf</t>
  </si>
  <si>
    <t>https://www.arjo.com/siteassets/06_investors/annual-report-2023/arjo_ahr23_eng_final.pdf</t>
  </si>
  <si>
    <t>https://www.arla.com/493552/globalassets/arla-global/company---overview/investor/annual-reports/2023/arla_annual-report-2023_se_v2.pdf</t>
  </si>
  <si>
    <t>https://www.assaabloy.com/group/en/documents/sustainability/sustainability-reports/Sustainability%20Report%202023.pdf</t>
  </si>
  <si>
    <t>https://www.astrazeneca.se/content/dam/az-se/dokument/hallbarhet/Sustainability-Report-2023.pdf</t>
  </si>
  <si>
    <t>https://www.atlascopcogroup.com/content/dam/atlas-copco/group/documents/investors/financial-publications/swedish/20240321-kopia-av-den-officella-arsredovisningen-i-ESEF-format-inkl-hallbarhetsredovisning-och-rapport-om-koncernens-styrning-2023.pdf</t>
  </si>
  <si>
    <t>https://mb.cision.com/Main/1145/3939304/2641233.pdf</t>
  </si>
  <si>
    <t>https://www.autoliv.com/sites/default/files/2024-02/Autoliv_Annual_Sustainability_Report_10K_2023.pdf</t>
  </si>
  <si>
    <t>https://investors.avanza.se/files/mfn/1e72c222-f835-4d13-b161-d697334bdeab/avanza-bank-holding-ab-arsredovisning-och-hallbarhetsrapport-2023-pdf-a4-utskriftsformat.pdf</t>
  </si>
  <si>
    <t>https://www.axfood.se/globalassets/startsida/investerare/rapporter-och-presentationer/2023/axfood-ars--och-hallbarhetsredovisning-2023.pdf</t>
  </si>
  <si>
    <t>https://mb.cision.com/Main/1860/3953485/2700544.pdf</t>
  </si>
  <si>
    <t>https://storage.mfn.se/c9ec19fa-6ab5-486d-b225-a8524d5f3c7e/bico-annual-report-2023-en.pdf</t>
  </si>
  <si>
    <t>https://storage.mfn.se/79405e0e-77bf-477e-af17-3d83fdd1b911/bilia-arsredovisning-2023.pdf</t>
  </si>
  <si>
    <t>https://www.billerud.se/globalassets/billerud/investors/financial-reports/2023/billerud_ar2023_sve.pdf</t>
  </si>
  <si>
    <t>https://investors.boliden.com/sites/boliden-ir/files/pr/202403050636-1.pdf</t>
  </si>
  <si>
    <t>https://storage.mfn.se/8e721257-f1f7-4a26-84fe-4a1196468012/boozt-annual-and-sustainability-report-2023-eng.pdf?</t>
  </si>
  <si>
    <t>https://storage.mfn.se/ffb227bc-ed04-433b-9c51-452b0c9e8fd0/bufab-ars-och-hallbarhetsredovisning-2023.pdf</t>
  </si>
  <si>
    <t>https://www.catena.se/media/rmycbdld/h%C3%A5llbarhetsrapport-2023-sv-catena.pdf</t>
  </si>
  <si>
    <t>https://mb.cision.com/Main/9683/3953689/2701094.pdf</t>
  </si>
  <si>
    <t>https://www.creades.se/media/qlmf5oux/creades_ar_2023_12mars_locked.pdf</t>
  </si>
  <si>
    <t>https://www.dometicgroup.com/globalassets/4-dometicgroup/corporate-governance/2024/sustainability_eng_dometic23.pdf?ref=DAA8C5579A</t>
  </si>
  <si>
    <t>https://www.electroluxprofessional.com/corporate/wp-content/uploads/2019/11/wkr0006-307.pdf</t>
  </si>
  <si>
    <t>https://www.electroluxgroup.com/wp-content/uploads/sites/2/2024/03/sustainability-report-2023.pdf</t>
  </si>
  <si>
    <t>https://ir.elekta.com/files/mfn/55a85860-261b-494b-9197-5b90db7930d5/elekta-annual-report-2022-23-links.pdf#page=12</t>
  </si>
  <si>
    <t>https://www.epirocgroup.com/content/dam/epiroc/corporate/documents/investors/annual-report/new-2024/Epiroc%20Annual%20and%20Sustainability%20Report%202023.pdf</t>
  </si>
  <si>
    <t>https://cdn.sanity.io/files/30p7so6x/eqt-web-prod/1d1605be62ef28d3fee3100c57a597db09e126e1.pdf?dl=wkr0006.pdf</t>
  </si>
  <si>
    <t>https://masdpstatic.azureedge.net/essity/Essity_AR_ENG_2023.pdf</t>
  </si>
  <si>
    <t>https://mb.cision.com/Main/1568/3944244/2662694.pdf</t>
  </si>
  <si>
    <t>https://mb.cision.com/Main/878/3953792/2701384.pdf#page=113</t>
  </si>
  <si>
    <t>https://www.fenixoutdoor.com/wp-content/uploads/2024/03/CSR_2023.pdf</t>
  </si>
  <si>
    <t>https://mb.cision.com/Main/15293/3947623/2677237.pdf</t>
  </si>
  <si>
    <t>https://www.getinge.com/dam/corporate/documents/investors/annual-reports/english/getinge-annual-report-2023-en-global.pdf</t>
  </si>
  <si>
    <t>https://www.hemnetgroup.se/files/PDF/Annual-reports/2023/Hemnet_AB_AnnualReport_2023.pdf</t>
  </si>
  <si>
    <t>https://hmgroup.com/wp-content/uploads/2024/03/HM-Group-Sustainability-Disclosure-2023.pdf</t>
  </si>
  <si>
    <t>https://s3.eu-central-1.amazonaws.com/hexagonassets/Hexagon-Composites-Annual-report-2023-1.pdf</t>
  </si>
  <si>
    <t>https://vp300.alertir.com/afw/files/press/hexpol/202403262143-1.pdf</t>
  </si>
  <si>
    <t>https://www.hms-networks.com/docs/librariesprovider6/annual-reports/annual-reports-(english)/hms-networks-annual-report-2023---klickbar.pdf?sfvrsn=84496d7_5</t>
  </si>
  <si>
    <t>http://investors.holmen.com/afw/files/press/holmen/202403061245-1.pdf</t>
  </si>
  <si>
    <t>https://hufvudstaden.se/contentassets/c0590cba1eea4ba2b462650410bb3371/hufvudstadens-ars--och-hallbarhetsredovisning-2023</t>
  </si>
  <si>
    <t>https://husqvarna-v2.prod-mid-euw3.investis.com/sites/husqvarna/files/2024-03/Husqvarna_Annual_and_Sustainability_Report_2023.pdf#page=101</t>
  </si>
  <si>
    <t>https://report.icagruppen.se/media/g2ep3qxq/ica-gruppen-a-rsredovisning-2023.pdf</t>
  </si>
  <si>
    <t>https://www.ikea.com/global/en/images/IKEA_CLIMATE_Report_FY_23_20240125_a5a1535f4e.pdf</t>
  </si>
  <si>
    <t>https://www.industrivarden.se/globalassets/hallbarhetsrapporter/svenska/hallbarhetsrapport_2023.pdf</t>
  </si>
  <si>
    <t>https://www.indutrade.com/contentassets/01748e414d174273911c3ba75aeed4c5/indutrades-annual-report-and-sustainability-report-2023.pdf</t>
  </si>
  <si>
    <t>https://instalco.se/media/2labqz2y/eng-hallbarhetsrapport_2023.pdf</t>
  </si>
  <si>
    <t>https://www.intrum.com/media/bt4l5crg/intrum-asr23.pdf</t>
  </si>
  <si>
    <t>https://vp302.alertir.com/afw/files/press/latour/202403219568-1.pdf</t>
  </si>
  <si>
    <t>https://vp053.alertir.com/afw/files/press/investor/202403273148-1.pdf</t>
  </si>
  <si>
    <t>https://www.kindredgroup.com/globalassets/documents/investor-relations-related-documents/financial-reports/2023/asr/kindred-group-annual-and-sustainability-report-2023.pdf</t>
  </si>
  <si>
    <t>https://www.lantmannen.se/siteassets/documents/01-om-lantmannen/press-och-nyheter/publikationer/arsredovisningar/ars-och-hallbarhetsredovisning-2023.pdf</t>
  </si>
  <si>
    <t>https://network.s-z.se/app/uploads/sites/16/lifco_annual_report_2023.pdf</t>
  </si>
  <si>
    <t>https://www.millicom.com/media/5769/ar-2023-w-mic-sa.pdf</t>
  </si>
  <si>
    <t>https://mipscorp.com/files/uploads/2024/03/mips-annual-and-sustainability-report-2023.pdf</t>
  </si>
  <si>
    <t>https://www.munters.com/globalassets/ir/annual-reports/new-folder/new-folder/munters-annual-and-sustainability-report-2023.pdf</t>
  </si>
  <si>
    <t>https://www.ncc.se/globalassets/ir/annualreport/ncc-ars--och-hallbarhetsredovisning-2023-utan-bokmarken.pdf</t>
  </si>
  <si>
    <t>https://www.nordea.com/en/doc/annual-report-nordea-bank-abp-2023.pdf</t>
  </si>
  <si>
    <t>https://nordnetab.com/wp-content/uploads/2024/01/Nordnets-Annual-and-Sustainability-Report-2023.pdf</t>
  </si>
  <si>
    <t>https://nyfosa.se/sv/wp-content/uploads/sites/3/2024/03/Nyfosa-Hallbarhetsrapport-2023.pdf</t>
  </si>
  <si>
    <t>https://www.saab.com/globalassets/corporate/investor-relations/pdf/saab-annual-and-sustainability-report-2023.pdf</t>
  </si>
  <si>
    <t>https://www.sca.com/siteassets/media/press-releases-and-reports/documents/2024/20240229-sca-publicerar-arsredovisning-for-2023-sv-0-4762608.pdf</t>
  </si>
  <si>
    <t>https://webapp.sebgroup.com/mb/mblib.nsf/alldocsbyunid/57E686ADFD7B39C6C1258AD0003E09C9/$FILE/SEB_AR23_Web_SVE_klickbar.pdf</t>
  </si>
  <si>
    <t>https://mb.cision.com/Main/95/3941596/2651322.pdf</t>
  </si>
  <si>
    <t>https://investors.skf.com/sites/skf-ir/files/library/H%C3%A5llbarhetsrapport%202023.pdf</t>
  </si>
  <si>
    <t>https://www.sodra.com/_download/sp/ars-_och_hallbarhetsredovisning_2023.pdf</t>
  </si>
  <si>
    <t>https://mb.cision.com/Public/980/3947344/99d2b4a9f24f12eb.pdf</t>
  </si>
  <si>
    <t>https://www.storaenso.com/-/media/documents/download-center/documents/annual-reports/2023/storaenso_annual_report_2023.pdf</t>
  </si>
  <si>
    <t>https://www.handelsbanken.com/tron/xgpu/info/contents/v1/document/76-169033</t>
  </si>
  <si>
    <t>https://internetbank.swedbank.se/ConditionsEarchive/download?bankid=1111&amp;id=WEBDOC-PRODE175406128</t>
  </si>
  <si>
    <t>https://group.systemair.com/files/Main/22134/3814814/01s_sysair_ar22-23sve.pdf</t>
  </si>
  <si>
    <t>https://www.teliacompany.com/assets/u5c1v3pt22v8/sdSKIw4u0YrvJ6N6vxNQ7/be433e3cafff2977019af4ee67908e72/telia-company-ars-och-hallbarhetsredovisning-2023.pdf</t>
  </si>
  <si>
    <t>https://ar2023.tietoevry.com/siteassets/tietoevry_sustainability_report-2023.pdf</t>
  </si>
  <si>
    <t>https://www.postnord.com/siteassets/documents/investor-relations/finansiell-rapportering/ars--och-hallbarhetsredovisningar/postnord_2023_annualreport_se.pdf</t>
  </si>
  <si>
    <t>https://www.apoteket.se/globalassets/om-apoteket/ekonomiska-rapporter/apoteket-ab-ars--och-hallbarhetsredovisning-2023.pdf</t>
  </si>
  <si>
    <t>https://www.svevia.se/download/18.6f4179a318df2ab854261bb1/1710483925180/%C3%85rs%20och%20h%C3%A5llbarhetsredovisning%202023%20Svevia.pdf</t>
  </si>
  <si>
    <t>https://www.sveaskog.se/globalassets/trycksaker/finansiella-rapporter/ars-och-hallbarhetsredovisning-2023-.pdf</t>
  </si>
  <si>
    <t>https://om.svenskaspel.se/wp-content/uploads/2024/03/svenska-spels-ars-och-hallbarhetsredovisning-2023.pdf</t>
  </si>
  <si>
    <t>https://www.swedavia.se/globalassets/ahr/2024/swedavia-ars--och-hallbarhetsrapport-2023.pdf</t>
  </si>
  <si>
    <t>https://www.sbab.se/download/18.476dd96218dc44a3ffe1c77/1710767561052/SBAB%20Climate%20Report%202023.pdf</t>
  </si>
  <si>
    <t>Target</t>
  </si>
  <si>
    <t>Coverage</t>
  </si>
  <si>
    <t>:(</t>
  </si>
  <si>
    <t>No data</t>
  </si>
  <si>
    <t>S1, S2LB, S2LB, S3</t>
  </si>
  <si>
    <t xml:space="preserve">S1, S2, S3 </t>
  </si>
  <si>
    <t>S1, S2MB, S2LB, S3</t>
  </si>
  <si>
    <t>S1, S2MB, S2LB</t>
  </si>
  <si>
    <t>Scope 1 Bränslerelaterade utsläpp
Scope 2 El, värme, kyla
Scope 3 Följande kategorier redovisas:
• 1 Inköpta varor och tjänster
• 3 Bränsle- och energirelaterad verksamhet
• 5 Avfall som genererats i verksamheten
• 6 Tjänsteresor
• 11 Användning av sålda produkter</t>
  </si>
  <si>
    <t>S1, S2 LB/MB, S3C1,2,3,4,6,7,9,11,12</t>
  </si>
  <si>
    <t>S1,S2, S3C11</t>
  </si>
  <si>
    <t>Comment</t>
  </si>
  <si>
    <t xml:space="preserve">Två scenarios i S3 ger väldigt olika resultat. </t>
  </si>
  <si>
    <t>Only S1 &amp; S2</t>
  </si>
  <si>
    <t>Bruten bokföring</t>
  </si>
  <si>
    <t>https://www.wearebhg.com/investors/financial-reports/</t>
  </si>
  <si>
    <t>https://www.biotage.com/en/reports-and-presentations</t>
  </si>
  <si>
    <t>https://investors.bravida.com/en/esg</t>
  </si>
  <si>
    <t>https://www.bure.se/en/investors/financial-reports</t>
  </si>
  <si>
    <t>https://www.byggfaktagroup.com/sv/rapporter-och-presentationer/</t>
  </si>
  <si>
    <t>https://www.castellum.se/investerare/rapporter-och-presentationer/</t>
  </si>
  <si>
    <t>Saknar S3 för 2023</t>
  </si>
  <si>
    <t>https://www.evolution.com/investors/reports/annual-reports/</t>
  </si>
  <si>
    <t>https://www.balder.se/investerare/finansiella-rapporter/ars-och-hallbarhetsredovisningar</t>
  </si>
  <si>
    <t>Scope 3 inte summerat</t>
  </si>
  <si>
    <t>Total inte sammanfattad</t>
  </si>
  <si>
    <t>Saknar summering av total och scope 3</t>
  </si>
  <si>
    <t>Saknar summering scope 3</t>
  </si>
  <si>
    <t>No GHG data</t>
  </si>
  <si>
    <t>Verkar inte rapportera detta på koncernnivå</t>
  </si>
  <si>
    <t>Obs 2022-länken är strulig</t>
  </si>
  <si>
    <t>Brutet räkenskapsår</t>
  </si>
  <si>
    <t>Håller på att byta namn till Orrön</t>
  </si>
  <si>
    <t>S3 includes business travel and upstream transport and distribution</t>
  </si>
  <si>
    <t>S1 (refridgerants, stationary combustion, mobile combustion). S2 (electricity, heating). S3 (travel, purchased goods, upstream transporation, waste management, leased assets, production of energy carriers)</t>
  </si>
  <si>
    <t>S3 (Vattenanvändning, Byggmaterial, Energirelaterade aktiviteter som inte inkluderas i scope 1 och 2, Transporter i byggprojekt, Avfall i byggprojekt, Hantering av avloppsvatten, Affärsresor (flyg), Affärsresor (Tåg), Uppströms hyrda tillgångar)</t>
  </si>
  <si>
    <t>22 gjordes en noggrann analys av Scope 3-utsläpp men då valdes 2019 som basår pga före pandemin, inga siffror redovisas för 2022</t>
  </si>
  <si>
    <t>Brutet räkenskapsår nov-jan</t>
  </si>
  <si>
    <t>Publication of 2023 Annual Report. 22 April - 26 April, 2024</t>
  </si>
  <si>
    <r>
      <rPr/>
      <t xml:space="preserve">Typiskt. Finns ingen länk till PDF avd jag kan hitta. Bara en konstig läsare, eller så laddas rapporterna ner automatiskt här: </t>
    </r>
    <r>
      <rPr>
        <color rgb="FF1155CC"/>
        <u/>
      </rPr>
      <t>https://www.sodra.com/sv/se/om-sodra/finansiell-information/finansiella-rapporter/</t>
    </r>
  </si>
  <si>
    <t>Här behöver Garbo hitta rätt info i en övergripande nyckeltalstabell, vilket scope som avses finns i *</t>
  </si>
  <si>
    <t>Obs, brutet räkneskapsår</t>
  </si>
  <si>
    <t>Reports scope emissions (1, 2, 3) in percent instead of ton</t>
  </si>
  <si>
    <t>Haven't reported any emissions</t>
  </si>
  <si>
    <t>Only scope emissions in table (all added)</t>
  </si>
  <si>
    <t xml:space="preserve">Only S3 category is use of sold products (11), as this is so large. Not sure if location based or market based S2 </t>
  </si>
  <si>
    <t>Kallar sin för "Ansvarsredovisning"</t>
  </si>
  <si>
    <r>
      <rPr/>
      <t xml:space="preserve">Kalar sin rapport "Klimatrapport", inte hållbarhetsrapport. Har även klimatbokslut: </t>
    </r>
    <r>
      <rPr>
        <color rgb="FF1155CC"/>
        <u/>
      </rPr>
      <t>https://www.sbab.se/download/18.3dd4193a1867e1c48471920/1679568783704/Klimatbokslut%202022%20(Egen%20Verksamhet).pdf</t>
    </r>
  </si>
  <si>
    <t>Emissions 2023 (ton CO2e)</t>
  </si>
  <si>
    <t>Scope 1</t>
  </si>
  <si>
    <t>Scope 2 (LB)</t>
  </si>
  <si>
    <t>Scope 2 (MB)</t>
  </si>
  <si>
    <t>Scope 1+2</t>
  </si>
  <si>
    <t>Scope 3 (total)</t>
  </si>
  <si>
    <t>76,665,000
436,346,000</t>
  </si>
  <si>
    <t>34211+28511</t>
  </si>
  <si>
    <t>Total</t>
  </si>
  <si>
    <t>Biogenic (outside of scopes)</t>
  </si>
  <si>
    <t>431000+44000</t>
  </si>
  <si>
    <t>Emissions 2022 (ton CO2e)</t>
  </si>
  <si>
    <t>189,9</t>
  </si>
  <si>
    <t>0,2</t>
  </si>
  <si>
    <t>64,9</t>
  </si>
  <si>
    <t>91000+5186000</t>
  </si>
  <si>
    <t>?</t>
  </si>
  <si>
    <t>N/A</t>
  </si>
  <si>
    <t>716,3</t>
  </si>
  <si>
    <t>2,1 ton/MSEK</t>
  </si>
  <si>
    <t>Emissions 2021 (ton CO2e)</t>
  </si>
  <si>
    <t>Emissions 2020 (ton CO2e)</t>
  </si>
  <si>
    <t>Emissions 2019 (ton CO2e)</t>
  </si>
  <si>
    <t>Emissions 2015 (ton CO2e)</t>
  </si>
  <si>
    <t>Scope 1&amp;2</t>
  </si>
  <si>
    <t>GARBO</t>
  </si>
  <si>
    <t>MVP</t>
  </si>
  <si>
    <t>TOTAL</t>
  </si>
  <si>
    <t>Scope 3 Categories 2023</t>
  </si>
  <si>
    <t>RETRY 23 april</t>
  </si>
  <si>
    <t>RETRY w Parse 25 april</t>
  </si>
  <si>
    <t>Attempt 1</t>
  </si>
  <si>
    <t>Attempt 2</t>
  </si>
  <si>
    <t>Attempt 3</t>
  </si>
  <si>
    <t>Attempt 4</t>
  </si>
  <si>
    <t>Attempt 5</t>
  </si>
  <si>
    <t>Error type</t>
  </si>
  <si>
    <t>Solution?</t>
  </si>
  <si>
    <t>År</t>
  </si>
  <si>
    <t>MB/LB</t>
  </si>
  <si>
    <t>Alex kommentar</t>
  </si>
  <si>
    <t>Totala redovisade utsläpp</t>
  </si>
  <si>
    <t>Andel S3</t>
  </si>
  <si>
    <t>Cat 1</t>
  </si>
  <si>
    <t>Cat 2</t>
  </si>
  <si>
    <t>Cat 3</t>
  </si>
  <si>
    <t>Cat 4</t>
  </si>
  <si>
    <t>Cat 5</t>
  </si>
  <si>
    <t>Cat 6</t>
  </si>
  <si>
    <t>Cat 7</t>
  </si>
  <si>
    <t>Cat 8</t>
  </si>
  <si>
    <t>Cat 9</t>
  </si>
  <si>
    <t>Cat 10</t>
  </si>
  <si>
    <t>Cat 11</t>
  </si>
  <si>
    <t>Cat 12</t>
  </si>
  <si>
    <t>Cat 13</t>
  </si>
  <si>
    <t>Cat 14</t>
  </si>
  <si>
    <t>Cat 15</t>
  </si>
  <si>
    <t>Cat 16</t>
  </si>
  <si>
    <t>https://storage.mfn.se/1d69c9c1-7fe6-48fb-a87c-647046b7aa8d/aak-sustainability-report-2023.pdf</t>
  </si>
  <si>
    <t>Behöver verifieras med HB-chef, det finns olika värden på olika ställen i samma paragraf.</t>
  </si>
  <si>
    <t>Nja - hittar inte S1</t>
  </si>
  <si>
    <t>Ja</t>
  </si>
  <si>
    <t>Nej - Hittar ett värde för S3, 6,817,620 som jag har svårt att veta vad det är (svårtolkad rapport även för människa)</t>
  </si>
  <si>
    <t>Anger S1+S2 som S1, ett värde för S2 som står i texten men som inte stämmer med grafen, och samma värde för S3</t>
  </si>
  <si>
    <t>Hittar  ett värde för S2 som står i texten men som inte stämmer med grafen, samma värde för S3 och sedan freestylear hon i kategorierna och ger FLAG och non-FLAG (AAKs egen uppdelning)</t>
  </si>
  <si>
    <t>Hittar ett värde för S2 som står i texten men som inte stämmer med grafen, och samma värde för S3</t>
  </si>
  <si>
    <t>Report is shite</t>
  </si>
  <si>
    <t>Inte Garbos fel, AAK får skärpa sig</t>
  </si>
  <si>
    <t>MB</t>
  </si>
  <si>
    <t>AAK rapporterar Scope 3 uppdelat på utsläpp från FLAG (Forestry, Land use &amp; Agriculture) och övrigt. Det anges inte vad som ingår eller vilka kategorier i Scope 3 som täcks. Det finns olika värden i löptext och i grafik.</t>
  </si>
  <si>
    <t>AB Volvo</t>
  </si>
  <si>
    <t>Ja - alla S är rätt</t>
  </si>
  <si>
    <t>Nja - 1&amp;3 stämmer, för S2 anger 67 i stället för 66, ingen uppenbar anledning</t>
  </si>
  <si>
    <t>Ja! Hittar S3 för 2021 från en annan tabell, som inte stämmer helt med den första tabellen...</t>
  </si>
  <si>
    <t>Ja! Hittar mer data från den andra tabellen, som inte stämmer helt med den första tabellen...</t>
  </si>
  <si>
    <t>Bara 2023 och 2019?</t>
  </si>
  <si>
    <t>Faulty scope 2</t>
  </si>
  <si>
    <t>Kör igen - LÖST</t>
  </si>
  <si>
    <t xml:space="preserve">AB Volvo rapporterar endast kategorin Användning av sålda produkter (11), i Scope 3. Övriga kategorier saknar fortfarande underlag men uppskattas till 4%. </t>
  </si>
  <si>
    <t>ABB Ltd</t>
  </si>
  <si>
    <t>Ja - alla S är rätt men hon väljer den lägre av S3</t>
  </si>
  <si>
    <t>Nja - siffrorna stämmer, men det finns två totaler och jag hade valt den andra (de har två olika beräkningsscenarion, detta är väldigt ovanligt skulle jag säga. Garbo har inte gjort fel per se, men ett prompt kanske skulle vara att välja det alternativ som är mest heltäckade)</t>
  </si>
  <si>
    <t>Adjust prompt</t>
  </si>
  <si>
    <t>76,665,000 eller 436,346,000</t>
  </si>
  <si>
    <t>ABB rapporterar på alla relevanta kategorier i Scope 3. Totalen visar ett strikt scenario, se rapport för mer information.</t>
  </si>
  <si>
    <t>n.a</t>
  </si>
  <si>
    <t>58638000/418318000</t>
  </si>
  <si>
    <t>https://www.add.life/media/nwepx4r4/addlife-annual-report-2023.pdf</t>
  </si>
  <si>
    <t>Nja - Hittar inte S2</t>
  </si>
  <si>
    <t>Addlife redovisar redovisar utsläpp i Scope 3 från kategorierna Bränsle- och energirelaterade aktiviteter (3), Avfall genererat i verksamheten (5) och Affärsresor (6).</t>
  </si>
  <si>
    <t>Addnode</t>
  </si>
  <si>
    <t>https://www.addnodegroup.com/wp-content/uploads/Addnode-Group_2023_ENG.pdf</t>
  </si>
  <si>
    <t>Addnode rapporterar inte utsläpp av växthusgaser.</t>
  </si>
  <si>
    <t>Nej - redovisar 2020/2021 som 2021. Dessutom redovisar hon sammanslagna 4&amp;9 som 4</t>
  </si>
  <si>
    <t>Nej - hittar inget</t>
  </si>
  <si>
    <t>Nej - ser inte att det är brutet räkenskapsår, väljer LB i stället för MB, S3 total är rätt, men i kategorierna lägger hon till siffror, gör fel antagande om kategori (4+9 reggas som 4). Hittar 2023, 2022, 2021.</t>
  </si>
  <si>
    <t>Typ samma fel igen men nu hittar hon inte de tidigare åren</t>
  </si>
  <si>
    <t>Prompt för bruten bokföring</t>
  </si>
  <si>
    <t>22/23</t>
  </si>
  <si>
    <t xml:space="preserve">Addtech redovisar utsläpp i Scope 3 från Bränsle- och energirelaterade aktiviteter (3), Uppströms och Nedströms transport och distribution (4,9), samt Tjänsteresor (6). </t>
  </si>
  <si>
    <t>Nja - S2 &amp; 3 stämmer. För S1 läser hon cellerna snett, värdena ska vara 440-1305-1626-3253, hon läser 4401-3051-6263-2592</t>
  </si>
  <si>
    <t>Nej - Oh oh, nu hittar hon inget 2023. inte heller runda 3...</t>
  </si>
  <si>
    <t>Faulty scope 1</t>
  </si>
  <si>
    <t xml:space="preserve">Afry redovisar endast kategorin Affärsresor (6) i Scope 3. </t>
  </si>
  <si>
    <t>https://www.akademiskahus.se/globalassets/dokument/ekonomi/ekonomiska-rapporter/akademiska-hus-arsredovisning-2023-sve.pdf</t>
  </si>
  <si>
    <t xml:space="preserve">Ja - S1,S2,S3 2023 stämmer. </t>
  </si>
  <si>
    <t>Akademiska hus redovisar utsläpp från alla relevanta kategorier i Scope 3.</t>
  </si>
  <si>
    <t>Alfa Laval</t>
  </si>
  <si>
    <t>Ja - S1,S2,S3 2023 stämmer. Men fattas massa annat</t>
  </si>
  <si>
    <t>Alfa Laval redovisar alla relevanta kategorier i Scope 3.</t>
  </si>
  <si>
    <t>-</t>
  </si>
  <si>
    <t>Alleima</t>
  </si>
  <si>
    <t>https://www.alleima.com/siteassets/documents/ir/ar-2023/alleima-annual-report-2023.pdf</t>
  </si>
  <si>
    <t>Nja - S1 stämmer, S2 är fel</t>
  </si>
  <si>
    <t>Nej</t>
  </si>
  <si>
    <t xml:space="preserve">Alleima redovisar inga utsläpp i Scope 3. </t>
  </si>
  <si>
    <t>Nja - S3 stämmer, hon lägger till siffror från kolumnen intill på S1 och S2</t>
  </si>
  <si>
    <t>Nja - S3 stämmer, 1&amp;2 är fel</t>
  </si>
  <si>
    <t>Apoteket redovisar utsläpp i Scope 3 från kategorierna Inköpta varor och tjänster (1), Kapitalvaror (2), Bränsle- och energirelaterade aktiviteter (3), Uppströms transport och distribution (4), Avfall genererat i verksamheten (5), Affärsresor (6), Anställdas pendling (7) och Slutbehandling av sålda produkter (12).</t>
  </si>
  <si>
    <r>
      <rPr/>
      <t xml:space="preserve">Finansierade utsläpp: </t>
    </r>
    <r>
      <rPr>
        <color rgb="FF1155CC"/>
        <u/>
      </rPr>
      <t>https://arsskyrsla.arionbanki.is/lisalib/getfile.aspx?itemid=43345e91-c1c2-11ee-80e1-005056a47632</t>
    </r>
  </si>
  <si>
    <t>Ja - men finansierade utsläpp saknas</t>
  </si>
  <si>
    <t>Nja - siffrorna stämmer men inkluderar inte finansierade utsläpp. Förslag: Om företaget identifieras som finansiell institution, kan vi be henne att leta specifikt efter detta i rapporten? Ofta finns det som en separat tabell</t>
  </si>
  <si>
    <t>No financed emissions</t>
  </si>
  <si>
    <t>576.6 + 301000</t>
  </si>
  <si>
    <t>621.1+301000</t>
  </si>
  <si>
    <t>Arion Bank redovisar utsläpp i kategorierna Inköpta varor och tjänster (1), Avfall genererat i verksamheten (5), Affärsresor (6), Anställdas pendling (7), Uppströms leasade tillgångar (8), Nedströms leasade tillgångar (13) och Finansierade utsläpp. 3 kategorier är exkluderade, 5 anses inte relevanta. Inom ramen för redovisade finansierade utsläpp inkluderas Statsobligationer (inkl. LULUCF), Investeringar (exkl. statsobligationer), Inteckningar, Motorfordonslån och Företagslån. Data för finansierade utsläpp är från 2022.</t>
  </si>
  <si>
    <t xml:space="preserve">Arjo redovisar utsläpp i Scope 3 från kategorierna Inköpta varor och tjänster (1), Uppströms transport och distribution (4), och Användning av sålda produkter (11). </t>
  </si>
  <si>
    <t>Nja - hittar inte S3</t>
  </si>
  <si>
    <t>Nej - Garbo hittar inget. Kanske pga rapportens format?</t>
  </si>
  <si>
    <t>Ja!</t>
  </si>
  <si>
    <t>No result</t>
  </si>
  <si>
    <t xml:space="preserve">Arla rapporterar utsläpp i Scope 3 från kategorierna Inköpta varor och tjänster (1), Bränsle- och energirelaterade aktiviteter (3), Uppströms transport och distribution (4) och Avfall genererat i verksamheten (5). </t>
  </si>
  <si>
    <t>Assa Abloy</t>
  </si>
  <si>
    <t>Nej - hittar bara 2019</t>
  </si>
  <si>
    <t>LB</t>
  </si>
  <si>
    <t>Assa Abloy rapporterar utsläpp i Scope 3 från kategorierna Inköpta varor och tjänster (1), Bränsle- och energirelaterade aktiviteter (3), Uppströms transport och distribution (4), Avfall genererat i verksamheten (5), Affärsresor (6), Anställdas pendling (7), Nedströms transport och distribution (9), Användning av sålda produkter (11), och Slutbehandling av sålda produkter (12). Utsläppen i Scope 2 redovisas med platsbaserad beräkningsmetod.</t>
  </si>
  <si>
    <t>Astra Zeneca</t>
  </si>
  <si>
    <t>Garbo kan inte läsa (forbidden)</t>
  </si>
  <si>
    <t>Forbidden to download</t>
  </si>
  <si>
    <t>Astra Zeneca rapporterar utsläpp i Scope 3 från alla relevanta kategorier.</t>
  </si>
  <si>
    <t>Atlas Copco</t>
  </si>
  <si>
    <t>Nja - S3 stämmer, hon läser tabellen snett för S1 och S2</t>
  </si>
  <si>
    <t>Nja - S1 stämmer inte, hon läser nog 2022</t>
  </si>
  <si>
    <t>Nej - Garbo hittar inte siffrorna för 2023, vilket är märkligt eftersom hon hittar scope 3 från 2022 i kolumnen intill. Konstigt att hon inte hittar Scope 1 och 2 som är i samma tabell ovanför</t>
  </si>
  <si>
    <t>Nja - hon läser in en siffra från kommande cell i både S1 och S2, så hon lägger på en 8a och en 3a</t>
  </si>
  <si>
    <t>Kör igen?</t>
  </si>
  <si>
    <t>Atlas Copco rapporterar utsläpp från Scope 3 i kategorierna Inköpta varor och tjänster (1), Användning av sålda produkter (11), Nedströms leasade tillgångar (13) och "övriga kategorier", ej angivet vilka</t>
  </si>
  <si>
    <t>Nja - läser S2 från kolumnen intill</t>
  </si>
  <si>
    <t xml:space="preserve">Nja - S2 &amp; 3 stämmer. Garbo läser egentligen tabellen rätt, men enligt GHG-protokollet ska biogena utsläpp rapporteras separat. Företaget inkluderar dem i Scope 1 så Garbo tar det värdet. </t>
  </si>
  <si>
    <t>Biogenic emissions</t>
  </si>
  <si>
    <t>LÖST</t>
  </si>
  <si>
    <t>Atrium Ljungberg rapporterar för Scope 3 på kategorierna Inköpta varor och tjänster (1), Kapitalvaror (2), Bränsle- och energirelaterade aktiviteter (3), Avfall genererat i verksamheten (5), Affärsresor (6), Anställdas pendling (7), Slutbehandling av sålda produkter (12) och Nedströms leasade tillgångar (13).</t>
  </si>
  <si>
    <t>Autoliv</t>
  </si>
  <si>
    <t>Ja - bättre än Alex.</t>
  </si>
  <si>
    <t>Autoliv rapporterar utsläpp från Scope 3 i kategorierna I Scope 3 Inköpta varor och tjänster (1), Kapitalvaror (2), Bränsle- och energirelaterade aktiviteter (3), Uppströms transport och distribution (4), Avfall genererat i verksamheten (5), Affärsresor (6), Anställdas pendling (7) och Uppströms leasade tillgångar (8).</t>
  </si>
  <si>
    <t>Avanza Bank Holding rapporterar utsläpp i Scope 3 från kategorierna Inköpta varor och tjänster (1), Kapitalvaror (2), Bränsle- och energirelaterade aktiviteter (3), Uppströms transport och distribution (4), Avfall genererat i verksamheten (5), Affärsresor (6), Anställdas pendling (7) och Uppströms leaseade tillgångar (8). Notera att Avanza inte rapporterar finansierade utsläpp eller investeringar.</t>
  </si>
  <si>
    <t>Nja - Garbo väjer LB, jag kör på MB. Fel Scope 3, hon väljer en av kategorierna.</t>
  </si>
  <si>
    <t>Nja - Rätt S2, fel S3...</t>
  </si>
  <si>
    <t>Faulty scope 3</t>
  </si>
  <si>
    <t>MB löst</t>
  </si>
  <si>
    <t xml:space="preserve">Axfood rapporterar utsläpp i Scope 3 från kategorierna Bränsle- och energirelaterade aktiviteter (3), Uppströms transport och distribution (4), Avfall genererat i verksamheten (5), Affärsresor (6) samt "Försäljning av livsmedel" som eventuellt kan motsvara kategorin Användning av sålda produkter (11). Se källa för mer information om Axfoods beräkningsmetodik. </t>
  </si>
  <si>
    <t>2213+53</t>
  </si>
  <si>
    <t>Nja - S3 är fel, ihopmixad med totalen</t>
  </si>
  <si>
    <t>Nja - 1&amp;2 stämmer, 3 är konstig. Det ser ut som att hon tar några siffror från totalen och några från scope 3.</t>
  </si>
  <si>
    <t>Nej - Oh oh, nu hittar hon inget...</t>
  </si>
  <si>
    <t xml:space="preserve">Beijer Ref rapporterar utsläpp i Scope 3 från kategorierna Inköpta varor och tjänster (1), Bränsle- och energirelaterade aktiviteter (3), Uppströms transport och distribution (4), Avfall genererat i verksamheten (5), Affärsresor (6), Anställdas pendling (7), Nedströms transport och distribution (9), och Användning av sålda produkter (11). </t>
  </si>
  <si>
    <t>2688798+324947+5425022</t>
  </si>
  <si>
    <t>Betsson</t>
  </si>
  <si>
    <t>https://www.betssonab.com/sites/default/files/pr/202404035951-1.pdf</t>
  </si>
  <si>
    <t>Nja - kallar 2023 för 2021</t>
  </si>
  <si>
    <t xml:space="preserve">Betsson rapporterar alla relevanta utsläpp i scope 3. </t>
  </si>
  <si>
    <t>Better Collective</t>
  </si>
  <si>
    <t>https://storage.mfn.se/28882872-33ec-4750-9726-fc91ed1fad94/sustainability-report-2023.pdf</t>
  </si>
  <si>
    <t>Nej - Garbo hittar inget</t>
  </si>
  <si>
    <t>Better Collective redovisar utsläpp i Scope 3 från kategorierna Bränsle- och energirelaterade aktiviteter (3), Affärsresor (6) och Anställdas pendling (7). Better Collective anger inte om det är marknadsbaserad eller platsbaserad beräkningsmetod som används.</t>
  </si>
  <si>
    <t>1948.1+7.4+20+3.1+42.4</t>
  </si>
  <si>
    <t>65.5+501.3</t>
  </si>
  <si>
    <t>Bilia rapporterar utsläpp i Scope 3 från kategorierna Inköpta varor och tjänster (1), Bränsle- och energirelaterade aktiviteter (3), Uppströms transport och distribution (4), Avfall genererat i verksamheten (5), Affärsresor (6), Anställdas pendling (7), Användning av sålda produkter (11), och Slutbehandling av sålda produkter (12).</t>
  </si>
  <si>
    <t>276352+44078</t>
  </si>
  <si>
    <t>355650+130023</t>
  </si>
  <si>
    <t>Nja - en siffra fel i S2. Inte hela namnet</t>
  </si>
  <si>
    <t>Nja - 1&amp;3 stämmer, en siffra fel i 2an</t>
  </si>
  <si>
    <t>Billerud korsnäs rapporterar utsläpp i alla relevanta kategorier i Scope 3.</t>
  </si>
  <si>
    <t>BioArctic</t>
  </si>
  <si>
    <t>https://www.bioarctic.se/en/wp-content/uploads/sites/2/2021/10/wkr0006-58.pdf</t>
  </si>
  <si>
    <t xml:space="preserve">Nja - S1 och S2 stämmer, för S3 väljer hon ett värde. </t>
  </si>
  <si>
    <t>Adjust prompt - inte negativa värden</t>
  </si>
  <si>
    <t>49.325+0.436</t>
  </si>
  <si>
    <t>BioArctic redovisar utsläpp i Scope 3 från kategorierna Affärsresor (6) och Anställdas pendling (7). Beräkningen är inte komplett.</t>
  </si>
  <si>
    <t>https://storage.mfn.se/371b0d79-86e0-4acd-b624-5723d9261980/cs3-5-eng-biotage-annual-report-2023.pdf</t>
  </si>
  <si>
    <t>Biotage rapporterar inte utsläpp av växthusgaser.</t>
  </si>
  <si>
    <t>Boliden</t>
  </si>
  <si>
    <t>Det är oklart om Boliden använder marknadsbaserad eller platsbaserad beräkningsmetod för Scope 2. Siffror för utsläpp inom scope 3 kommer att redovisas från och med 2024.</t>
  </si>
  <si>
    <t>https://investors.bravida.com/~/media/Files/B/Bravida-IR-V3/Annual%20Reports/bravida-annual-and-sustainability-report-2023.pdf</t>
  </si>
  <si>
    <t>Nej - lägger till fotnoter som värden, S3 vissa rätt vissa fel</t>
  </si>
  <si>
    <t>Nej - Hon läser fotnoter som siffror vilket förstör S1 och S2, och hittar inte kategori 5 i S3</t>
  </si>
  <si>
    <t>Bravida Holding redovisar redovisar utsläpp i Scope 3 från kategorierna Inköpta varor och tjänster (1), Kapitalvaror (2), Bränsle- och energirelaterade aktiviteter (3), Uppströms transport och distribution (4), Avfall genererat i verksamheten (5), Affärsresor (6), Anställdas pendling (7), Uppströms leasade tillgångar (8), Användning av sålda produkter (11) och Slutbehandling av sålda produkter (12).</t>
  </si>
  <si>
    <t>https://storage.mfn.se/b63abbba-9e45-4417-8c42-53e61ff5b517/annual-report-2023.pdf</t>
  </si>
  <si>
    <t>Nej - För Scope 3 väljer hon en andel av Scope 3 (investeringar), för Scope 1&amp;2 hittar hon portföljbolagens scope 1&amp;2.</t>
  </si>
  <si>
    <t>Chosing values from sub-category. Finding other Scope 1&amp;2 values</t>
  </si>
  <si>
    <t>Bure Equity rapporterar Scope 3 uppdelat på "internt genererade utsläpp" (oklart vilka kategorier som täcks) och på utsläpp från portföljbolagens Scope 1 och 2 som faller under kategorin Investeringar (15).</t>
  </si>
  <si>
    <t>Camurus</t>
  </si>
  <si>
    <t>https://www.camurus.com/files/Main/13456/3952728/camurus-arsredovisning-2023.pdf#page=50</t>
  </si>
  <si>
    <t xml:space="preserve">Ja - S1, S2, S3 2023 stämmer. </t>
  </si>
  <si>
    <t>Camurus redovisar utsläpp i Scope 3 från kategorierna Inköpta varor och tjänster (1), Bränsle- och energirelaterade aktiviteter (3), Avfall genererat i verksamheten (5) och Nedströms transport och distribution (9).</t>
  </si>
  <si>
    <t>https://storage.mfn.se/03f8b3d5-e9d7-4de4-a363-27c6ba9b8d35/castellum-arsredovisning-2023.pdf</t>
  </si>
  <si>
    <t>Nej - S2 stämmer, noh hittar inte S3 och lägger till en siffra på S1 från cellen intill</t>
  </si>
  <si>
    <t>Nej - Garbo hittar inte 2023, och anger Error 500 för nästan alla kategorier i 2022 och 2021. Hon anger värdet för 2023 S1 som 2022 S1. 2022 S3 stämmer. RANDOM?</t>
  </si>
  <si>
    <t>Nja - hon lägger till en 0a på S1-värdet (från kolumnen intill), och på så vis är alla S1 förskjutna i läsningen. Hon redovisar LB (och har en siffra fel i 2022). S3 stämmer för 23,22,21 men inte för 2020 och 2019. Hon lyckas inte identifiera några kategorier, trots att de är tydligt utmarkerade i samma tabell</t>
  </si>
  <si>
    <t>Castellum rapporterar för Scope 3 på kategorierna Inköpta varor och tjänster (1), Bränsle- och energirelaterade aktiviteter (3), Uppströms transport och distribution (4), Avfall genererat i verksamheten (5), Affärsresor (6), Anställdas pendling (7), Uppströms leasade tillgångar (8) och Nedströms leasade tillgångar (13).</t>
  </si>
  <si>
    <t>Nej - i S1 tar hon en underkategori och lägger på en 1a till värdet (ska vara 409, hon ger 4091). För Scope 2 tar hon ett värde från en underkategori. Resten av tabellen har hon också svårt att läsa</t>
  </si>
  <si>
    <t>Nej - svårt att läsa, och hon tar värden från underkategorier i stället för att ange 0 när det faktiskt inte är något summerat</t>
  </si>
  <si>
    <t>Chosing values from sub-category</t>
  </si>
  <si>
    <t>Catena rapporterar i Scope 3 utsläpp från kategorierna Kapitalvaror (2), Affärsresor (6), Anställdas pendling (7) och Nedströms leaseade tillgångar (13). Flertalet andra kategorier saknar data.</t>
  </si>
  <si>
    <t>Coop i Sverige</t>
  </si>
  <si>
    <t>https://www.coop.se/contentassets/a190985c7d6e4dd59d6405485aa8cf8f/csabclab-hallbarhetsredovisning-verksamhetsaret-2022.pdf</t>
  </si>
  <si>
    <t>https://www.coop.se/hallbarhet/hallbarhetsarbete/hallbarhetsrapport/</t>
  </si>
  <si>
    <t xml:space="preserve">Coop i Sverige anger inte om det är marknadsbaserad eller platsbaserad beräkningsmetod som används för Scope 2. Coop i Sverige redovisar utsläpp i Scope 3 från kategorierna Bränsle- och energirelaterade aktiviteter (3) Affärsresor (6) och Godstransporter online, Godstransporter logistik och Transporter marknad. </t>
  </si>
  <si>
    <t>10519+1300</t>
  </si>
  <si>
    <t>105+729</t>
  </si>
  <si>
    <t>Nja - S3 stämmer inte, hon väljer bara uppströms</t>
  </si>
  <si>
    <t>Nja - 1&amp;2 stämmer, 3 känns påhittat, kan inte hitta hur hon kom fram till det</t>
  </si>
  <si>
    <t xml:space="preserve">Nej - Corem redovisar 2 summeringar för Scope 3; uppströms och nedströms. Garbo hittar den ena och tolkar som totala scope 3. Hon tolkar också fel i kategorierna (hyresgästernas el står som nedströms, hon lägger det som uppströms leased assets), och identifierar inte 3.3 rätt. </t>
  </si>
  <si>
    <t>Corem Property rapporterar inte utsläpp i Scope 3 helt i enlighet med GHG-protokollet. Kategorierna som används är Produktion och distribution av bränslen (i scope 1 och 2), Byggprojekt nyproduktion, Byggprojekt renovering, hyresgästanpassning, Energi- och installationsprojekt, Löpande underhåll, Övriga inköp, Tjänsteresor (inkl förmånsbilar), Pendlingsresor, Hyresgästernas energianvändning, och Avfall från hyresgäster. Se källa för mer information.</t>
  </si>
  <si>
    <t>Creades rapporterar inte utsläpp av växthusgaser.</t>
  </si>
  <si>
    <t>Diös</t>
  </si>
  <si>
    <t>https://s26.q4cdn.com/531398092/files/doc_financials/2023/ar/dio%CC%88s_a%CC%8Arsredovisning-2023.pdf</t>
  </si>
  <si>
    <t>Diös redovisar utsläpp i Scope 3 från kategorierna Bränsle- och energirelaterade aktiviteter (3) och Affärsresor (6).</t>
  </si>
  <si>
    <t>Nej - hittar inte 2023. Däremot hittar hon siffror för 2020 i samma tabell, fast hon har fel i sammanställningen (rätt på en kategori i S3 2020)</t>
  </si>
  <si>
    <t>Can't find 2023</t>
  </si>
  <si>
    <t>Dometic Group rapporterar endast utsläpp från kategorin Nedströms transport och distribution (13) i Scope 3. Beräkningarna är därmed inte heltäckande.</t>
  </si>
  <si>
    <t>Electrolux Group</t>
  </si>
  <si>
    <t>Nja - S1 stämmer, hon lägger på en siffra på S2</t>
  </si>
  <si>
    <t>Nja - S1 stämmer, S2 är fel (hon lägger till en 2a framför 8an, så det blir 28 000 i stället för 8 000)</t>
  </si>
  <si>
    <t>Nej - nu hittar hon inte 2023 alls, men de andra åren från samma tabell stämmer...</t>
  </si>
  <si>
    <t>Almost</t>
  </si>
  <si>
    <t>No</t>
  </si>
  <si>
    <t>Electrolux Professional anger inte om det är marknadsbaserad eller platsbaserad beräkningsmetod som används i Scope 2. Gällande Scope 3 görs en referens till utsläpp i kategorin Användning av sålda produkter (11), men inga värden publiceras i hållbarhetsrapporten.</t>
  </si>
  <si>
    <t xml:space="preserve">Nej - hittar inte 2023. Det är en tabell som ser lite random ut, den hänvisar till Direct CO2e emissions (GRI 305-1). </t>
  </si>
  <si>
    <t>Nej, inte nu heller</t>
  </si>
  <si>
    <t>Electrolux Professional anger inte om det är marknadsbaserad eller platsbaserad beräkningsmetod som används i Scope 2. Utsläpp från Scope 3 har inte publicerats ännu för år 2023.</t>
  </si>
  <si>
    <t>Elekta rapporterar utsläpp i Scope 3 från kategorierna Inköpta varor och tjänster (1), Bränsle- och energirelaterade aktiviteter (3), Uppströms transport och distribution (4), Avfall genererat i verksamheten (5), Affärsresor (6), Anställdas pendling (7), Bearbetning av sålda produkter (10), Användning av sålda produkter (11) och Slutbehandling av sålda produkter (12).</t>
  </si>
  <si>
    <t>Embracer</t>
  </si>
  <si>
    <t>https://embracer.com/wp-content/uploads/2023/06/Embracer-Group-publishes-Annual-Report-202223-230621.pdf</t>
  </si>
  <si>
    <t>Embracer redovisar inte utsläppen i Scope 3 uppdelat i kategorier.</t>
  </si>
  <si>
    <t>Nej - hon verkar inte hitta tabellen. Inte så konstigt, det är inte en renodlad GHG-data-tabell</t>
  </si>
  <si>
    <t>Nej - Nu hittar hon värden för 2019, men de stämmer inte med tabellen.</t>
  </si>
  <si>
    <t xml:space="preserve">Epiroc rapporterar endast utsläpp i Scope 3 relaterade till Uppströms och nedströms transport och distribution (4, 9). Detta kan inte anses heltäckande. </t>
  </si>
  <si>
    <t>Nej - S1 fel (lägger till siffra), S2 fel (väljer S1+S2), S3 rätt men hon missar finansierade utsläpp</t>
  </si>
  <si>
    <t>Nja - 2&amp;3 stämmer, 1 är fel. Det ska vara 36, och i cellerna intill i tabellen står det 94 och 88. Garbo läser detta som 369 och sedan 488. Hon hittar inte kategorierna i S3.</t>
  </si>
  <si>
    <t>23907+5,901,864</t>
  </si>
  <si>
    <t xml:space="preserve">EQT redovisar i Scope 3 utsläpp från Affärsresor (6). Rapporten innehåller även utsläppsdata från finansierade utsläpp genom Investeringar (15), denna data gäller 2022. </t>
  </si>
  <si>
    <t>Essity</t>
  </si>
  <si>
    <t>Essity redovisar inte utsläpp i Scope 3 för år 2023. Utsläppen i Scope 2 redovisas med platsbaserad beräkningsmetod.</t>
  </si>
  <si>
    <t>Evolution Gaming</t>
  </si>
  <si>
    <t>https://www.evolution.com/wp-content/uploads/2024/04/Evolution_Annual_Report_2023.pdf</t>
  </si>
  <si>
    <t>Nja - S2 stämmer, S3 är påhittad</t>
  </si>
  <si>
    <t>Nja - 2 stämmer, 3 är påhittad. Hon borde inte hitta 3, för den är inte summerad</t>
  </si>
  <si>
    <t xml:space="preserve">Evolution Gaming anger inte om det är marknadsbaserad eller platsbaserad beräkningsmetod som används för Scope 2. I Scope 3 redovisas utsläpp från kategorierna Uppströms transport och distribution (4) och Affärsresor (6). </t>
  </si>
  <si>
    <t>Nja - S2 och S3 stämmer, S1 är från 2022</t>
  </si>
  <si>
    <t xml:space="preserve">Nej - 1 stämmer inte (från 2022), 2 saknas, 3 rätt </t>
  </si>
  <si>
    <t>Fabege rapporterar inte utsläpp i Scope 3 helt i enlighet med GHG-protokollet. Kategorierna som används är Avfallshantering, Leasingbilar och personalens bilar i tjänst, Flygresor, Fastighetsutveckling, Fastighetsenergi, Pendlingsresor, och Elförbrukning hyresgäster.</t>
  </si>
  <si>
    <t>https://www.balder.se/sites/balder/files/ars-_och_hallbarhetsredovisning_2023.pdf</t>
  </si>
  <si>
    <t>Nej - hittar bara 2022</t>
  </si>
  <si>
    <t>Nja - 1 &amp; 3 stämmer, Garbo hittar inte 2</t>
  </si>
  <si>
    <t>Fastighets AB Balder rapporterar utsläpp i alla relevanta kategorier i Scope 3.</t>
  </si>
  <si>
    <t>Nja - 1&amp;3 stämmer, för 2 har hon valt en summering av 1+2</t>
  </si>
  <si>
    <t>Fastpartner rapporterar inte utsläppen från Scope 3 uppdelat på kategorier.</t>
  </si>
  <si>
    <t>Nja - Nästan alla kategorier i S3 stämmer</t>
  </si>
  <si>
    <t>Fenix Outdoor rapporterar utsläpp i Scope 3 i kategorierna Inköpta varor och tjänster (1), Bränsle- och energirelaterade aktiviteter (3), Uppströms transport och distribution (4), Avfall genererat i verksamheten (5), Affärsresor (6), Anställdas pendling (7), Nedströms transport och distribution (9) och Slutbehandling av sålda produkter (12).</t>
  </si>
  <si>
    <t>Nja - lägger till en siffra på S2</t>
  </si>
  <si>
    <t>Nej - Fel namn, helt fel siffror</t>
  </si>
  <si>
    <t>Nja - Rätt namn, fel S2 - hon lägger till en 1a som ligger precis intill, samma problem för S2, men sedan tar hon bara en av siffrorna i värdet för 2021</t>
  </si>
  <si>
    <t>ibid</t>
  </si>
  <si>
    <t>Fortnox rapporterar utsläpp i Scope 3 från kategorierna Inköpta varor och tjänster (1), Kapitalvaror (2), Bränsle- och energirelaterade aktiviteter (3), Uppströms transport och distribution (4), Affärsresor (6) och Anställdas pendling (7).</t>
  </si>
  <si>
    <t>Getinge</t>
  </si>
  <si>
    <t>Getinge redovisar inte utsläpp i Scope 3 i sin hållbarhetsrapport. Dessa har beräknats och kommer publiceras på hemsidan under 2024, enligt källan.</t>
  </si>
  <si>
    <t>https://www.greencargo.com/download/18.4ae4bf8818e5f8e8143d024/1711607772145/Green%20Cargo%20%C3%85rs-%20och%20h%C3%A5llbarhetsredovisning%202023.pdf</t>
  </si>
  <si>
    <t>Nja - lägger till en siffra på S3</t>
  </si>
  <si>
    <t>Nja - 1&amp;2 är rätt, S3 stämmer inte</t>
  </si>
  <si>
    <t>Green Cargo redovisar utsläpp i Scope 3 kopplat till Nedströms Transport och Distribution (9). Det klargörs att Scope 3 inte är en fullständig redovisning. Utsläppen i Scope 2 redovisas med platsbaserad beräkningsmetod.</t>
  </si>
  <si>
    <t>Nej - hittar inte 2023</t>
  </si>
  <si>
    <t xml:space="preserve">Nja - S2 rätt 2023 och 2022, men hon lägger till decimaler på 2021. Hon tar en underkategori till Scope 3 (den längst ner i tabellen, fast förskjutet 2022), där hon inte borde svara något eftersom det inte finns en summering. Sedan läser hon resten av tabellen väldigt snett, så kat 11 2022 läses som kat 7 2023, kat 6 2023 läses som kat 7 2022 och sedan är det hela havet stormar. </t>
  </si>
  <si>
    <t>S2 helt rätt - men en del av detta är bara tur, för S2 är inte summerad, det bara råkar vara 0 i de andra kategorierna. Vet inte varifrån hon plockar S3-summeringen, och sedan är det förskjutningar i tabellen från 2023 till 2022 och mellan kategorierna.</t>
  </si>
  <si>
    <t xml:space="preserve">Nu hittar hon inget för 2023, utan läser in de värdena som 2022. Fast även här lite snett, så hon hoppar kat 2 trots att den är där och lägger in 11 som 7, osv. </t>
  </si>
  <si>
    <t>Hemnet rapporterar utsläpp i Scope 3 från kategorierna Inköpta varor och tjänster (1), Kapitalvaror (2), Bränsle- och energirelaterade aktiviteter (3), Uppströms transport och distribution (4), Avfall genererat i verksamheten (5), Affärsresor (6), Anställdas pendling (7) och Användning av sålda produkter (11).</t>
  </si>
  <si>
    <t>Hennes &amp; Mauritz</t>
  </si>
  <si>
    <r>
      <rPr>
        <rFont val="Arial"/>
        <color theme="1"/>
      </rPr>
      <t xml:space="preserve">Hennes &amp; Mauritz anger i sin rapport att de </t>
    </r>
    <r>
      <rPr>
        <rFont val="Arial"/>
        <i/>
        <color theme="1"/>
      </rPr>
      <t>inte</t>
    </r>
    <r>
      <rPr>
        <rFont val="Arial"/>
        <color theme="1"/>
      </rPr>
      <t xml:space="preserve"> inkluderar följande kategorier, eftersom de inte har betydande utsläpp från dem: Kapitalvaror (2), Uppströms leasade tillgångar (8), Bearbetning av sålda produkter (10) och Nedströms leasade tillgångar (13).</t>
    </r>
  </si>
  <si>
    <t>3978000+481000+220000+345000+166000+145000</t>
  </si>
  <si>
    <t>Hexagon</t>
  </si>
  <si>
    <r>
      <rPr>
        <rFont val="Arial"/>
        <color theme="1"/>
      </rPr>
      <t xml:space="preserve">Nej - Hon läser totalen som total scope 3, antagligen för att det är en fotnot på totalen som gör att det står "Total3" för Garbo? Men hon läser sista siffran som 5 när den ska vara 4. Av någon anledning hittar hon inte S1 och S2 i samma tabell. Hon anger ett värde för purchased goods &amp; services från en annan tabell, men får då inte med att detta är </t>
    </r>
    <r>
      <rPr>
        <rFont val="Arial"/>
        <i/>
        <color theme="1"/>
      </rPr>
      <t xml:space="preserve">övriga </t>
    </r>
    <r>
      <rPr>
        <rFont val="Arial"/>
        <color theme="1"/>
      </rPr>
      <t>goods and services, utöver de råmaterial som det redogörs för i samma tabell, som Garbo inte plockar med</t>
    </r>
  </si>
  <si>
    <t>Här skippar hon sin kategori 1, men lägger in totalen (fortfarande med sista siffran fel) som kat 16</t>
  </si>
  <si>
    <t>255364 (LB)</t>
  </si>
  <si>
    <t xml:space="preserve">Hexagon rapporterar utsläpp i Scope 3 från kategorin Inköpta varor och tjänster (1). </t>
  </si>
  <si>
    <t>Nja - S1 och S3 stämmer, hittar inte S2</t>
  </si>
  <si>
    <t>Hexpol anger att Scope 3 inte är komplett redovisat. De redovisade utsläppen i Scope 3 är inte uppdelade per kategori.</t>
  </si>
  <si>
    <t>Nja - en siffra i S3 fel</t>
  </si>
  <si>
    <t>S2 stämmer, men S3 tar hon totalen. S1 tar hon rätt på 2023, men sedan hoppar hon runt och de andra värdena blir fel. Hon tar S3 för 2023 som 2022 och 2022 som 2021. För kategorierna så hoppar det en del mellan åren, 2023 stämmer men vissa värden tolkar hon som 2020 när de är 2022, och sedan lägger hon in samma värden 2020 som 2022.</t>
  </si>
  <si>
    <t>Nu stämmer S1,S2,S3 för 2023 och 2022, men hon hittar inte de tidigare åren (21 &amp; 20). S3 kategorierna stämmer!</t>
  </si>
  <si>
    <t>S2 stämmer. För S3 tar hon totalen för 2023, men tar S3 för 2022 korrekt. S1 tar hon rätt på 2023, men sedan hoppar hon runt och de andra värdena blir fel.  S3-kategorierna stämmer.</t>
  </si>
  <si>
    <t>wtf?</t>
  </si>
  <si>
    <t>HMS Networks rapporterar utsläpp i Scope 3 från kategorierna Inköpta varor och tjänster (1), Kapitalvaror (2), Bränsle- och energirelaterade aktiviteter (3), Uppströms transport och distribution (4), Avfall genererat i verksamheten (5), Affärsresor (6), Anställdas pendling (7), Nedströms transport och distribution (9), Användning av sålda produkter (11), och Slutbehandling av sålda produkter (12).</t>
  </si>
  <si>
    <t>Nja - S1 är från 2022</t>
  </si>
  <si>
    <t>Holmen rapporterar utsläpp i Scope 3 från kategorierna Inköpta varor och tjänster (1), Kapitalvaror (2), Bränsle- och energirelaterade aktiviteter (3), Uppströms transport och distribution (4), Affärsresor (6), Anställdas pendling (7), och Nedströms transport och distribution (9).</t>
  </si>
  <si>
    <t>Nej (hittar inte)</t>
  </si>
  <si>
    <t>Hittar inget</t>
  </si>
  <si>
    <t xml:space="preserve">Hufvudstaden rapporterar inte utsläpp i Scope 3 uppdelat i GHG-protokollets kategorier. Utsläppen anges enligt följande kategorier: Fastighetsverksamhet - Lokalanpassningar, Särskilda projekt, Avfall från hyresgäster, Avfall från byggpojekt, Energi och bränsle, Hyresgästel och Tjänsteresor, och NK Retail_x001a_. </t>
  </si>
  <si>
    <t>1500+1500</t>
  </si>
  <si>
    <t>40+870</t>
  </si>
  <si>
    <t>https://husqvarna-v2.prod-mid-euw3.investis.com/sites/husqvarna/files/2024-03/Husqvarna_Annual_and_Sustainability_Report_2023.pdf</t>
  </si>
  <si>
    <t>Nja - S1 och S2 stämmer, oklart vad som händer med S3</t>
  </si>
  <si>
    <t>Nja - 1&amp;2 stämmer, 3 är påhittad. Hon säger också att det inte finns 3, men redovisar ett värde?!</t>
  </si>
  <si>
    <t xml:space="preserve">Hittar bara 2023, vilket är konstigt eftersom allt är i samma tabell. S1 &amp; S2 stämmer, för S3 tar hon en av kategorierna (finns ingen summering). </t>
  </si>
  <si>
    <t xml:space="preserve">Garbo redovisar 2023-2019, men tabellen går tillbaka till 2015. S1 och S2 stämmer. Här wingar hon kategorierna (??? första gången) och har alla rätt på dem. </t>
  </si>
  <si>
    <t xml:space="preserve">Husqvarna rapporterar utsläpp i Scope 3 i kategorier som är liknande GHG-protokollet. Kategorierna som anges är Affärsresor, Transport, Leverantörer, och Användning av sålda produkter. </t>
  </si>
  <si>
    <t>ICA-Gruppen anger inte om det är marknadsbaserad eller platsbaserad beräkningsmetod som används för Scope 2. I Scope 3 rapporteras utsläpp från kategorierna Uppströms transport och distribution (4), Affärsresor (6) och Franchiser (14).</t>
  </si>
  <si>
    <t>Nja - S1 och S2 stämmer, hittar ej S3 (uppbrutet)</t>
  </si>
  <si>
    <t>S3 vet jag inte var den kommer ifrån? S1 &amp; S2 stämmer. Rätt i kategorierna!</t>
  </si>
  <si>
    <t xml:space="preserve">Här har hon hittat på en annan S3 än förra gången, men jag förstår inte var denna kommer från heller. Här går hon emot prompten och redovisar inte - för de kategorier som det inte finns data för. </t>
  </si>
  <si>
    <t>wtf, bara scpe 1 och 2 2019?</t>
  </si>
  <si>
    <t xml:space="preserve">IKEA redovisar utsläpp från alla relevanta kategorier i Scope 3. </t>
  </si>
  <si>
    <t xml:space="preserve">Industrivärden rapporterar utsläpp i Scope 3 från "tjänsteresor, publikationer m m". Utsläpp från portföljbolagen som faller under Investeringar (15) visas endast i en graf, vilket gör att ett exakt värde inte kan avläsas. </t>
  </si>
  <si>
    <t>Indutrade redovisar inte utsläpp i Scope 3 i sin hållbarhetsrapport.</t>
  </si>
  <si>
    <t>https://www.infranord.se/media/5zpoa0yg/infranord_a-r23.pdf</t>
  </si>
  <si>
    <t xml:space="preserve">Infranord redovisar inga utsläpp i Scope 3. </t>
  </si>
  <si>
    <t>Instalco rapporterar inte utsläpp av växthusgaser.</t>
  </si>
  <si>
    <t>International Petroleum Corporation</t>
  </si>
  <si>
    <t>https://www.international-petroleum.com/download/2022-sustainability-report</t>
  </si>
  <si>
    <t>https://www.international-petroleum.com/sustainability/sustainability-reporting</t>
  </si>
  <si>
    <t>International Petroleum Corporation redovisar utsläpp i scope 3 från utsläppskällorna 'Drilling activities', 'Offshore travel and logistics', 'Trucks' och 'Business travel by air'.</t>
  </si>
  <si>
    <t>Nja - väljer S2 LB</t>
  </si>
  <si>
    <t>Intrum Justitia rapporterar utsläpp i Scope 3 från kategorierna Inköpta varor och tjänster (1), Bränsle- och energirelaterade aktiviteter (3), Affärsresor (6) och Anställdas pendling (7).</t>
  </si>
  <si>
    <t>3088+87</t>
  </si>
  <si>
    <t>Nja - hittar inte S3 eller finansierade utsläpp</t>
  </si>
  <si>
    <t>535+59604</t>
  </si>
  <si>
    <t>Utsläppen i Scope 1 och Scope 2 inkluderar moderbolaget Investment AB Latour och industrirörelsen (helägda bolag). I Scope 3 redovisas utsläpp från moderbolaget Investment AB Latour från kategorierna Inköpta varor och tjänster (1), Tjänsteresor (6), Anställdas pendling (7) och Investeringar (15).</t>
  </si>
  <si>
    <t>Investor</t>
  </si>
  <si>
    <t>Nja - S3 stämmer, S1 och S2 är fel läst ur tabellen</t>
  </si>
  <si>
    <t>Endast 2023. För S1 plockar hon 1+2. S2 &amp; S3 stämmer. För kategorierna blir det fel i 1 och 2 där hon slår ihop 2023 och 2022. Hon bommar 3, sedan har hon rätt på 6,7 och 15.</t>
  </si>
  <si>
    <t>Hon hittar 2023, 2022, 2021. För S1 plockar hon 1+2, helt fel för 2021. Nära på S2 men hon missar en siffra för 2022. Rätt på S3. Samma resultat i kategorierna som förra körningen.</t>
  </si>
  <si>
    <t>Liknande issues.</t>
  </si>
  <si>
    <t>Investor rapporterar utsläpp i Scope 3 från kategorierna Inköpta varor och tjänster (1), Kapitalvaror (2), Bränsle- och energirelaterade aktiviteter (3), Affärsresor (6), Anställdas pendling (7), och Investeringar (15).</t>
  </si>
  <si>
    <t>https://www.jm.se/externalfiles/cision/5E4C4DFE7720B70B/wkr0006.pdf</t>
  </si>
  <si>
    <t>JM redovisar utsläpp i Scope 3 från kategorierna Inköpta varor och tjänster (1), Kapitalvaror (2), Bränsle- och energirelaterade aktiviteter (3), Uppströms transport och distribution (4), Avfall genererat i verksamheten (5), Affärsresor (6),  Uppströms leasade tillgångar (8) och Nedströms leasade tillgångar (13).</t>
  </si>
  <si>
    <t xml:space="preserve">Kindred Group redovisar utsläpp i Scope 3 från kategorierna Avfall genererat i verksamheten (5), Affärsresor (6) och Anställdas pendling (7), samt från "Upphandling". </t>
  </si>
  <si>
    <t>Kinnevik</t>
  </si>
  <si>
    <t>https://www.kinnevik.com/files/mfn/c534f5b4-c274-46a1-a7a5-61da9da7be9c/annual-sustainability-report-2023.pdf</t>
  </si>
  <si>
    <t>Ja - S1,S2,S3 2023 stämmer, men finansierade utsläpp saknas</t>
  </si>
  <si>
    <t>Nja - siffrorna stämmer, men finansierade utsläpp saknas</t>
  </si>
  <si>
    <t>340+257,210</t>
  </si>
  <si>
    <t xml:space="preserve">Kinnevik redovisar utsläpp i Scope 3 från kategorierna Inköpta varor och tjänster (1), Bränsle- och energirelaterade aktiviteter (3), Avfall genererat i verksamheten (5), Affärsresor (6), Anställdas pendling (7), Uppströms leasade tillgångar (8), Nedströms leasade tillgångar (13) och Investeringar (15). Utsläpp från Investeringar är från 2022. </t>
  </si>
  <si>
    <t>https://www.lagercrantz.com/sites/lagercrantz/files/files/Lagercrantz%20Group%20H%C3%A5llbarhetsrapport%202022_23_1.pdf</t>
  </si>
  <si>
    <t>Nej - rapporten läses fortfarande snett</t>
  </si>
  <si>
    <t>Lagercrantz Group redovisar utsläpp i Scope 3 från kategorierna Bränsle- och energirelaterade aktiviteter (3), Uppströms transport och distribution (4), Uppströms leasade tillgångar (8) och Nedströms transport och distribution (9).</t>
  </si>
  <si>
    <t>Nej - Hittar inte 2023</t>
  </si>
  <si>
    <t>Nja - 1&amp;2 stämmer, men i Scope 3 har hon plockat en kategori</t>
  </si>
  <si>
    <t xml:space="preserve">Lantmännen redovisar utsläpp i Scope 3 från kategorierna Bränsle- och energirelaterade aktiviteter (3), Uppströms transport och distribution (4), och Affärsresor (6). </t>
  </si>
  <si>
    <t>Lifco anger inte om det är marknadsbaserad eller platsbaserad beräkningsmetod som används för Scope 2. I Scope 3 rapporteras utsläpp från kategorierna Bränsle- och energirelaterade aktiviteter (3), Affärsresor (6) och Anställdas pendling (7).</t>
  </si>
  <si>
    <t>https://www.lindabgroup.com/globalassets/media/group/documents/sustainability/hallbarhetsrapport_2023.pdf?epslanguage=sv</t>
  </si>
  <si>
    <t>Nja - 1&amp;3 stämmer, men för 2 har hon hittat en sammanslagen 1+2</t>
  </si>
  <si>
    <t>Lindab redovisar inte utsläppen i Scope 3 uppdelat per kategori.</t>
  </si>
  <si>
    <t>https://lkab.com/wp-content/uploads/2024/03/LKAB_2023_ars-och-hallbarhetsredovisning.pdf</t>
  </si>
  <si>
    <t>Nja - S2 stämmer inte</t>
  </si>
  <si>
    <t>LKAB redovisar inte utsläpp i Scope 3.</t>
  </si>
  <si>
    <t>https://www.loomis.com/sites/loomis-corp/files/documents/Loomis_%C3%85rs_och_h%C3%A5llbarhetsredovisning_2023.pdf</t>
  </si>
  <si>
    <t>Nej - rapporterar 2022 som 2023</t>
  </si>
  <si>
    <t>Nja - 1 stämmer, hon hittar inte 2</t>
  </si>
  <si>
    <t>Loomis redovisar inte utsläpp i Scope 3.</t>
  </si>
  <si>
    <t>Lundbergföretagen (koncern)</t>
  </si>
  <si>
    <t>https://www.lundbergforetagen.se/sites/default/files/files/Lundbergs_ha%CC%8Allbarhetsrapport_2023webb.pdf</t>
  </si>
  <si>
    <t>Ja - S1,S2,S3 2023 stämmer på runda 2</t>
  </si>
  <si>
    <t>Lundbergsföretagen redovisar inte utsläppen i Scope 3 uppdelade per kategori. För detaljerad information, se respektive företags redovisning.</t>
  </si>
  <si>
    <t>Lundbergs</t>
  </si>
  <si>
    <t>Nja - hon gör inte fel men hittar inte bara Lundbergs utan hela gruppen</t>
  </si>
  <si>
    <t xml:space="preserve">Lundbergs redovisar inte utsläppen i Scope 3 uppdelade per kategori. </t>
  </si>
  <si>
    <t>Lundin mining redovisar inte utsläpp i Scope 3.</t>
  </si>
  <si>
    <t>https://vp260.alertir.com/afw/files/press/medicover/202403263088-1.pdf</t>
  </si>
  <si>
    <t>Nej - Rapporterar 2023 som 2022</t>
  </si>
  <si>
    <t>Nej - hittar inte S3</t>
  </si>
  <si>
    <t>Medicover redovisar utsläpp i Scope 3 från kategorierna Inköpta varor och tjänster (1), Kapitalvaror (2), och Uppströms transport och distribution (4). Verksamheten i Belarus är exkluderad från Scope 1 och Scope 2.</t>
  </si>
  <si>
    <t>Ja - fast hon kallar dem Tigo</t>
  </si>
  <si>
    <t>Millicom redovisar utsläpp från alla relevanta kategorier i Scope 3. Utsläppen redovisas inte uppdelat per kategori.</t>
  </si>
  <si>
    <t xml:space="preserve">Mips redovisar inte utsläppen i Scope 3 uppdelade per kategori. </t>
  </si>
  <si>
    <t>MTG</t>
  </si>
  <si>
    <t>https://mb.cision.com/Main/56/3956401/2710900.pdf</t>
  </si>
  <si>
    <t>Nja - S2 stämmer, hon läser skiljetecken fel i S3 och 2022 som 2023 i S1</t>
  </si>
  <si>
    <t>MTG redovisar utsläpp i Scope 3 från kategorierna Inköpta varor och tjänster (1), Bränsle- och energirelaterade aktiviteter (3), Avfall genererat i verksamheten (5), Affärsresor (6), Anställdas pendling (7) och Uppströms leasade tillgångar (8).</t>
  </si>
  <si>
    <t>Nej - hittar inte S2, S3 är förväxlad med totalen</t>
  </si>
  <si>
    <t>Nja - 1&amp;2 stämmer, hon lägger in totalen som 3</t>
  </si>
  <si>
    <t>Munters redovisar utsläpp i Scope 3 från kategorierna Inköpta varor och tjänster (1), Uppströms transport och distribution (4), Avfall genererat i verksamheten (5), Affärsresor (6), Nedströms transport och distribution (9) och Användning av sålda produkter (11). Utsläppen redovisas inte uppdelat per kategori.</t>
  </si>
  <si>
    <t>https://storage.mfn.se/13cdbaea-e787-4cb7-99cf-bb350135e30b/annual-and-sustainability-report-2023.pdf</t>
  </si>
  <si>
    <t>Mycronic redovisar utsläpp i Scope 3 från kategorierna Inköpta varor och tjänster (1), Bränsle- och energirelaterade aktiviteter (3), Uppströms transport och distribution (4), Avfall genererat i verksamheten (5), Affärsresor (6), Nedströms transport och distribution (9), Användning av sålda produkter (11) och Slutbehandling av sålda produkter (12).</t>
  </si>
  <si>
    <t>https://investors.ncabgroup.com/en/wp-content/uploads/sites/2/2024/04/ncab-annual-and-sustainability-report-2023-240410.pdf</t>
  </si>
  <si>
    <t>Ncab Group redovisar utsläpp i Scope 3 i kateogorier som inte exakt motsvarar GHG-protokollet. Kategorierna som används är Inköpta varor och tjänster (1), Uppströms transport och distribution (4), Affärsresor (6), Energianvändning för PCB-tillverkning, Avfall inom organisationen (5), Avfall från PCB-tillverkning och Sluthantering av sålt PCB (12?).</t>
  </si>
  <si>
    <t>95466+138</t>
  </si>
  <si>
    <t>1+334</t>
  </si>
  <si>
    <t>NCC redovisar utsläpp i Scope 3 från kategorierna Inköpta varor och tjänster (1), Bränsle- och energirelaterade aktiviteter (3), Uppströms transport och distribution (4), Avfall genererat i verksamheten (5), Affärsresor (6) och Användning av sålda produkter (11). Kategori 1 inkluderar särskilda material och maskintjänster. Kategori 4 avser transporter i Sverige. Kategori 8 täcker två affärsområden. För mer information, se källa.</t>
  </si>
  <si>
    <t>New Wave Group</t>
  </si>
  <si>
    <t>https://www.nwg.se/globalassets/reports/arsredovisningar/en/2023/nwg__sustainability_2023_april_2_en_hq.pdf</t>
  </si>
  <si>
    <t>Obs separat HB-rapport</t>
  </si>
  <si>
    <t>New Wave Group redovisar utsläpp i Scope 3 från kategorierna Inköpta varor och tjänster (1), Affärsresor (6) samt 'Transport och distribution'. New Wave Group anger inte om det är marknadsbaserad eller platsbaserad beräkningsmetod som används.</t>
  </si>
  <si>
    <t>https://www.nibe.com/download/18.73ecfa7d18e33e4c98d29a5/1712924240073/NIBE%20Industrier%202023%20report_sv.pdf</t>
  </si>
  <si>
    <t>Nej - hittar S1, inte S2 eller S3</t>
  </si>
  <si>
    <t xml:space="preserve">Nibe Industrier redovisar utsläpp i Scope 3 från kategorierna Inköpta varor och tjänster (1), Användning av sålda produkter (11) samt 'Övriga kategorier'. </t>
  </si>
  <si>
    <t>https://storage.mfn.se/a/nolato/f16f7c2b-3d3f-48d1-9adc-e6292b2b73c5/nolato-annual-report-22-en.pdf</t>
  </si>
  <si>
    <t>https://storage.mfn.se/f0a7412d-0a33-4c73-837c-cb62c9dc6ac0/nolato-arsredovisning-2023.pdf?</t>
  </si>
  <si>
    <t>Nja - S1 och S3 stämmer, hittar ej S2</t>
  </si>
  <si>
    <t xml:space="preserve">Nolato redovisar utsläpp i alla relevanta kategorier i Scope 3. </t>
  </si>
  <si>
    <t>Nordea Bank</t>
  </si>
  <si>
    <t>Nja - S1 stämmer inte. Hittar inte finansierade utsläpp</t>
  </si>
  <si>
    <t>Nja - Garbo redovisar 1,2,3 rätt men missar de finansierade utsläppen som finns i en annan tabell</t>
  </si>
  <si>
    <t xml:space="preserve">16114+16,503,102 </t>
  </si>
  <si>
    <t>20372+16,503,102+8,487,339+1,187,758</t>
  </si>
  <si>
    <t>Nordea Bank redovisar inte utsläpp i Scope 3 i linje med GHG-protokollets kategorier. Angivna utsläppskällor är 'Produktion av energibärare', Affärsresor, Post, Papper och Vattenförbrukning. Inkluderat i finansierade utsläpp är Företagslån, Motorfordon, Bostadsfastigheter, Kommersiella fastigheter, Noterade aktier och företagsobligationer (NAM) samt Noterade aktier och företagsobligationer (NLP). Data för finansierade utsläpp är från 2022.</t>
  </si>
  <si>
    <t>https://mb.cision.com/Main/116/3946197/2671469.pdf</t>
  </si>
  <si>
    <t>Nordnet redovisar utsläpp i Scope 3 från kategorierna Inköpta varor och tjänster (1), Bränsle- och energirelaterade aktiviteter (3), Uppströms transport och distribution (4),  Affärsresor (6) och Anställdas pendling (7).</t>
  </si>
  <si>
    <t>https://storage.mfn.se/f979d883-1e3e-400a-8fd9-61b9fded7fed/arsredovisning-2023.pdf</t>
  </si>
  <si>
    <t>Nja - Hittar inte namnet, men siffrorna stämmer</t>
  </si>
  <si>
    <t>NP3 Fastigheter redovisar utsläpp i Scope 3 från kategorierna Inköpta varor och tjänster (1), Kapitalvaror (2), Bränsle- och energirelaterade aktiviteter (3) och Affärsresor (6).</t>
  </si>
  <si>
    <t>https://nyfosa.se/sv/wp-content/uploads/sites/3/2024/04/Arsredovisning-2023-240325.pdf</t>
  </si>
  <si>
    <t>Nej - redovisar bara Sverige</t>
  </si>
  <si>
    <t>Nej - Garbo väljer fel kolumn i en tabell och redovisar bara Sverige, inte hela företaget</t>
  </si>
  <si>
    <t>Nyfosa redovisar utsläpp i Scope 3 från kategorierna Bränsle- och energirelaterade aktiviteter (3) och Affärsresor (6).</t>
  </si>
  <si>
    <t>OKQ8 Scandinavia</t>
  </si>
  <si>
    <t>https://www.okq8.se/~/media/miljo_csr/dokument/hallbarhetsrapporter/hr202223/okq8--hallbarhetsredovisning-2022-23-pdf-svensk.pdf</t>
  </si>
  <si>
    <t>Nja - rapporterar 2022 som 2023</t>
  </si>
  <si>
    <t>Nja - Siffrorna stämmer, men Garbo noterar inte brutet räkenskapsår</t>
  </si>
  <si>
    <t>OKQ8 redovisar utsläpp i Scope 3 från kategorierna Inköpta varor och tjänster (1), Bränsle- och energirelaterade aktiviteter (3), Uppströms transport och distribution (4), Avfall genererat i verksamheten (5), Affärsresor (6), Användning av sålda produkter (11), och Nedströms leasade tillgångar (13).</t>
  </si>
  <si>
    <t>https://www.ox2.com/files/mfn/1e9b96e7-d05f-4833-8f1b-d0d6d1032edf/ox2-annual-and-sustainability-report-2023.pdf</t>
  </si>
  <si>
    <t>Nej - Garbo väljer fel kolumn i tabellen</t>
  </si>
  <si>
    <t>OX2 redovisar utsläpp i Scope 3 från kategorierna Inköpta varor och tjänster (1), Bränsle- och energirelaterade aktiviteter (3), Avfall genererat i verksamheten (5), Affärsresor (6), Anställdas pendling (7) och Användning av sålda produkter (11).</t>
  </si>
  <si>
    <t>https://www.pandox.se/files/reports-presentations/2023/PANDOX_AR23_EN.pdf</t>
  </si>
  <si>
    <t>Nej - återger 2021</t>
  </si>
  <si>
    <t>Nja - 1&amp;3 Stämmer. 2 ser ut som en blandning av LB och MB</t>
  </si>
  <si>
    <t>Pandox redovisar utsläpp i Scope 3 från kategorierna Inköpta varor och tjänster (1), Bränsle- och energirelaterade aktiviteter (3) och Nedströms leasade tillgångar (13).</t>
  </si>
  <si>
    <t>https://peab.se/globalassets/cision/documents/swedish/peab_-_ars-_och_hallbarhetsredovisning_2023.pdf</t>
  </si>
  <si>
    <t xml:space="preserve">Peab redovisar inte utsläppen i Scope 3 uppdelade per kategori. </t>
  </si>
  <si>
    <t xml:space="preserve">Ja - S1,S2,S3 2023 stämmer. Men är de "Industrials"? </t>
  </si>
  <si>
    <t>PostNord redovisar utsläpp i Scope 3 från kategorierna Inköpta varor och tjänster (1), Kapitalvaror (2), Bränsle- och energirelaterade aktiviteter (3), Uppströms transport och distribution (4), Affärsresor (6), och Anställdas pendling (7).</t>
  </si>
  <si>
    <t>https://www.ratos.com/493418/globalassets/reports-and-presentation/2023/swedish/2023_ar.pdf</t>
  </si>
  <si>
    <t>Ratos redovisar inte utsläpp i Scope 3.</t>
  </si>
  <si>
    <t>Nja - S3 bara en andel</t>
  </si>
  <si>
    <t>Nja - 1&amp;2 stämmer, 3 är inte summerat, så jag vet inte varifrån Garbo får sitt värde</t>
  </si>
  <si>
    <t>191500+433988+20406</t>
  </si>
  <si>
    <t>Saab redovisar utsläpp i Scope 3 från kategorierna Inköpta varor och tjänster (1), Kapitalvaror (2), Uppströms transport och distribution (4), Affärsresor (6) och Användning av sålda produkter (11).</t>
  </si>
  <si>
    <t>https://www.sagax.se/sites/default/files/pr/202404151665-1.pdf</t>
  </si>
  <si>
    <t>Nja - S3 stämmer. Konstigt namn</t>
  </si>
  <si>
    <t>Sagax redovisar utsläpp i Scope 3 från kategorierna Inköpta varor och tjänster (1), Uppströms transport och distribution (4), Avfall genererat i verksamheten (5), Affärsresor (6),  Nedströms leasade tillgångar (13) samt 'Produktion av energibärare'.</t>
  </si>
  <si>
    <t>https://samhall.se/wp-content/uploads/2024/03/Samhall_Arsredovisning_2023.pdf</t>
  </si>
  <si>
    <t>Samhall redovisar utsläpp i Scope 3 från kategorierna Inköpta varor och tjänster (1), Kapitalvaror (2), Bränsle- och energirelaterade aktiviteter (3), Uppströms transport och distribution (4), Avfall genererat i verksamheten (5), Affärsresor (6), Anställdas pendling (7) och Investeringar (15).</t>
  </si>
  <si>
    <t>Samhällsbyggnadsbolaget i Norden</t>
  </si>
  <si>
    <t>https://corporate.sbbnorden.se/sv/wp-content/uploads/sites/3/2020/04/sbb-hallbarhetsrapport-2023.pdf</t>
  </si>
  <si>
    <t>SBB Norden redovisar inte utsläppen i Scope 3 helt i linje med GHG-protokollets kategorier.  Det redovisas utsläpp från Vattenanvändning, Kapitalvaror (2) Energirelaterade aktiviteter som inte inkluderas i Scope 1 och 2 (3), Transprter i byggprojekt, Avfall i byggprojekt, Hantering av avloppsvatten, Affärsresor (Tåg, Flyg) Uppströms hyrda tillgångar (8) och Nedströms uthyrda tillgångar (13).</t>
  </si>
  <si>
    <t>43+0.02</t>
  </si>
  <si>
    <t>286+452</t>
  </si>
  <si>
    <t>Sampo</t>
  </si>
  <si>
    <t>https://www.sampo.com/globalassets/year2023/group/sampo2023_sustainability_report.pdf</t>
  </si>
  <si>
    <t xml:space="preserve">Sampo redovisar utsläpp i Scope 3 från kategorierna Inköpta varor och tjänster (1), Kapitalvaror (2), Bränsle- och energirelaterade aktiviteter (3), Avfall genererat i verksamheten (5), Affärsresor (6), Anställdas pendling (7) och 'Övrigt'. </t>
  </si>
  <si>
    <t>Sandvik</t>
  </si>
  <si>
    <t>https://mb.cision.com/Main/208/3943609/2664675.pdf</t>
  </si>
  <si>
    <t>Nja - 1&amp;2 stämmer, värdet Garbo lägger in för S3 är för 2022</t>
  </si>
  <si>
    <t>unknown</t>
  </si>
  <si>
    <t xml:space="preserve">Sandvik redovisar utsläpp i Scope 3 med ett års lagg, endast 2022 års data är tillgänglig. </t>
  </si>
  <si>
    <t>Nja - missar att det är brutet räkenskapsår. Tar bara CO2 och inte CO2e för S1</t>
  </si>
  <si>
    <t>Nja - Garbo hittar CO2 för Scope 1, men det finns ett annat värde för CO2e. S2 stämmer</t>
  </si>
  <si>
    <t>SAS redovisar inte utsläpp i Scope 3.</t>
  </si>
  <si>
    <t>Har även klimatbokslut: https://www.sbab.se/download/18.3dd4193a1867e1c48471920/1679568783704/Klimatbokslut%202022%20(Egen%20Verksamhet).pdf</t>
  </si>
  <si>
    <t>Nej - läser totalen som S2</t>
  </si>
  <si>
    <t>Vet ej - totalen stämmer, men jag vet inte hur Garbo hittat uppdelningen mellan 2/3</t>
  </si>
  <si>
    <t>SBAB redovisar inte utsläpp av växthusgaser i linje med GHG-protokollet. Utsläppskällor som anges är Fjärrvärme, Fjärrkyla, Elektricitet, Vattenanvändning, Brännbart avfall, Företagsbilar, Flyg, Tåg, Kopieringspapper, Anställdas bilar, Taxi, Serverhallar, IT-utrustning och Hotellnätter.</t>
  </si>
  <si>
    <t>0.3+366.9</t>
  </si>
  <si>
    <t>66.6+0.2+17.3+5+6.4</t>
  </si>
  <si>
    <t>SCA</t>
  </si>
  <si>
    <t>Nej, läser tabellen snett (kanske fotnot som siffra)</t>
  </si>
  <si>
    <t>Nja - Garbo lägger till en 3a framför värdet i scope 3</t>
  </si>
  <si>
    <t>SCA redovisar utsläpp i Scope 3 från kategorierna Inköpta varor och tjänster (1), Bränsle- och energirelaterade aktiviteter (3), Uppströms transport och distribution (4), Avfall genererat i verksamheten (5), och Affärsresor (6).</t>
  </si>
  <si>
    <t>SEB</t>
  </si>
  <si>
    <t>https://sebgroup.com/siteassets/cision/documents/2024/20240227-seb-publicerar-ars-och-hallbarhetsredovisning-2023-sv-1-3410354-4760762.pdf</t>
  </si>
  <si>
    <t>Nej - bara S2 stämmer</t>
  </si>
  <si>
    <t>Nej - 2 är rätt men Garbo anger totalen som 1</t>
  </si>
  <si>
    <t>SEB redovisar utsläpp i Scope 3 från kategorierna Inköpta varor och tjänster (1), Bränsle- och energirelaterade aktiviteter (3), Avfall genererat i verksamheten (5), Affärsresor (6), och Uppströms leasade tillgångar (8). Data för finansierade utsläpp är från 2022.</t>
  </si>
  <si>
    <t>8170+734</t>
  </si>
  <si>
    <t>Nja - missar en siffra i S1</t>
  </si>
  <si>
    <t>Sectra anger inte om det är marknadsbaserad eller platsbaserad beräkningsmetod som används för Scope 2. Sectra redovisar utsläpp i Scope 3 från kategorierna Avfall genererat i verksamheten (5), Affärsresor (6), och Anställdas pendling (7).</t>
  </si>
  <si>
    <t>https://www.securitas.se/globalassets/sweden/pdf/securitas_ars_och_hallbarhetsredovisning_2023_24.pdf</t>
  </si>
  <si>
    <t xml:space="preserve">Securitas redovisar inte utsläppen i Scope 3 uppdelade per kategori. </t>
  </si>
  <si>
    <t>Sinch</t>
  </si>
  <si>
    <t>https://investors.sinch.com/static-files/d0badccf-6fa7-4eac-a3c8-2887257d5817</t>
  </si>
  <si>
    <t>Sinch redovisar utsläpp i Scope 3 från kategorierna Inköpta varor och tjänster (1), Kapitalvaror (2), Affärsresor (6) och Anställdas pendling (7).</t>
  </si>
  <si>
    <t>https://www.sj.se/content/dam/externt/dokument/finansiell-info/sjab-ars-och-hallbarhetsredovisning-2023.pdf</t>
  </si>
  <si>
    <t>SJ rapporterar inte utsläpp av växthusgaser.</t>
  </si>
  <si>
    <t xml:space="preserve">Skanska redovisar utsläpp i Scope 3 från kategorierna Inköpta varor och tjänster (1), Bränsle- och energirelaterade aktiviteter (3), Avfall genererat i verksamheten (5), Affärsresor (6) och Användning av sålda produkter (11). I katgori 1 redovsas endast utvalda material, se källa för mer information. </t>
  </si>
  <si>
    <t xml:space="preserve">1 614 721+163 726+10 386 </t>
  </si>
  <si>
    <t xml:space="preserve">SKF redovisar inte utsläppen i Scope 3 helt i linje med GHG-protokollets kategorier.  Det redovisas utsläpp från inköpta varor och tjänster, flygresor och transporter. Det är oklart hur mycket av inköpen som täcks, och huruvida transporter täcker uppströms, nedströms eller båda. </t>
  </si>
  <si>
    <t>Nja - lägger till en siffra i S1</t>
  </si>
  <si>
    <t>Nja - Garbo lägger in en extra siffra i Scope 1-värdet</t>
  </si>
  <si>
    <t>Södra skogsägarna redovisar utsläpp i Scope 3 från kategorierna Inköpta varor och tjänster (1), Kapitalvaror (2), Bränsle- och energirelaterade aktiviteter (3), Uppströms transport och distribution (4), Avfall genererat i verksamheten (5), Affärsresor (6), Anställdas pendling (7), Nedströms transport och distribution (9), Bearbetning av sålda produkter (10), Användning av sålda produkter (11), Slutbehandling av sålda produkter (12), och Investeringar (15).</t>
  </si>
  <si>
    <t>SSAB redovisar inte utsläpp i Scope 3 för år 2023.</t>
  </si>
  <si>
    <t>Stora Enso redovisar inte utsläppen i Scope 3 uppdelat per kategori.</t>
  </si>
  <si>
    <t>https://www.storskogen.com/files/Main/20705/3956347/storskogen-annual-and-sustainability-report-2023.pdf</t>
  </si>
  <si>
    <t>S3 i separat klimatrapport (som inte är publicerad än?)</t>
  </si>
  <si>
    <t xml:space="preserve">Storskogen redovisar inte utsläpp i Scope 3 i hållbarhetsrapporten. </t>
  </si>
  <si>
    <t>Sveaskog redovisar utsläpp från alla relevanta kategorier i Scope 3, utom Nedströms transport och distribution (9). Utsläppen presenteras inte uppdelade per scope.</t>
  </si>
  <si>
    <t>Svenska Handelsbanken</t>
  </si>
  <si>
    <t>Nja - väljer LB för S2</t>
  </si>
  <si>
    <t>Nja - Siffrorna har hoppat i Scope 1</t>
  </si>
  <si>
    <t>Svenska Handelsbanken redovisar inte utsläpp i Scope 3 uppdelat på GHG-protokollets kategorier. Angivna utsläppskällor är tjänsteresor, transport, papperskonsumtion, vattenkonsumtion, uppströms utsläpp från elektricitetsanvändning, och inköpt IT-utrustning (exklusive nätverksutrustning).</t>
  </si>
  <si>
    <t>Nja - Rätt värden, men Garbo läser 2023 som 2022</t>
  </si>
  <si>
    <t>Svenska spel redovisar utsläpp i Scope 3 från kategorierna Inköpta varor och tjänster (1), Kapitalvaror (2), Bränsle- och energirelaterade aktiviteter (3), Uppströms transport och distribution (4), Avfall genererat i verksamheten (5), Affärsresor (6), Anställdas pendling (7), Uppströms leasade tillgångar (8) och Slutbehandling av sålda produkter (12).</t>
  </si>
  <si>
    <t>10655+2667</t>
  </si>
  <si>
    <t>Verkar ha plockat ner sin rapport?</t>
  </si>
  <si>
    <t>Svevia redovisar utsläpp i Scope 3 från kategorierna Avfall genererat i verksamheten (5) och Affärsresor (6). Utsläppen presenteras inte uppdelade per kategori.</t>
  </si>
  <si>
    <t>https://www.swecogroup.com/wp-content/uploads/sites/2/2024/03/2701489.pdf</t>
  </si>
  <si>
    <t>Nja - hittar inte S2</t>
  </si>
  <si>
    <t>Sweco redovisar utsläpp i Scope 3 från kategorierna Inköpta varor och tjänster (1), Kapitalvaror (2), Bränsle- och energirelaterade aktiviteter (3), Avfall genererat i verksamheten (5), Affärsresor (6) och  Anställdas pendling (7).</t>
  </si>
  <si>
    <t xml:space="preserve">Swedavia redovisar inte utsläpp av växthusgaser i linje med GHG-protokollet. I stället rapporteras CO2 per flygplats. </t>
  </si>
  <si>
    <t>Swedbank</t>
  </si>
  <si>
    <t>Obs detta exkluderar finansierade utsläpp, dessa redovisas separat</t>
  </si>
  <si>
    <t xml:space="preserve">Swedbank redovisar inte utsläpp i Scope 3 uppdelat på GHG-protokollets kategorier. Angivna utsläppskällor är tjänsteresor, säkerhetstransporter, pappersförbrukning, vattenförbrukning, avfall och inköpt IT-utrustning. Kategorierna Nedströms leasade tillgångar (13) och Investeringar (15) är exkluderade. Finansierade utsläpp redovisas med ett års lagg. </t>
  </si>
  <si>
    <t>https://www.sobi.com/sites/default/files/pr/202403273912-1.pdf</t>
  </si>
  <si>
    <t>Nja - 2&amp;3 stämmer, fär 1 väljer Garbo totalen för 1&amp;2</t>
  </si>
  <si>
    <t>Swedish Orphan Biovitrum (Sobi) redovisar utsläpp i alla relevanta kategorier utom Användning av sålda produkter (11).</t>
  </si>
  <si>
    <t>Nja - rapporterar 2023 som 2022</t>
  </si>
  <si>
    <t>Nja - rätt värden, men Garbo missar att det är brutet räkenskapsår</t>
  </si>
  <si>
    <t xml:space="preserve">Systemair redovisar utsläpp i Scope 3 från kategorierna Inköpta varor och tjänster (1), Kapitalvaror (2), Bränsle- och energirelaterade aktiviteter (3), Uppströms transport och distribution (4), Avfall genererat i verksamheten (5), Affärsresor (6), Anställdas pendling (7), Användning av sålda produkter (11) och den egna kategorin "andra aktiviteter nedströms". </t>
  </si>
  <si>
    <t>https://www.omsystembolaget.se/globalassets/pdf/ansvarsredovisning/ansvarsredovisning-2023.pdf</t>
  </si>
  <si>
    <t xml:space="preserve">Nej </t>
  </si>
  <si>
    <t>Nej - Garbo kan inte hantera denna pga inga summeringar och oklara kategorier</t>
  </si>
  <si>
    <t>Systembolaget redovisar inte utsläpp i Scope 3 uppdelar på GHG-protokollets kategorier. De utsläppskällor som anges är Förpackningar, Distribution, Tjänsteresor, Lokaler och Avfallshantering.</t>
  </si>
  <si>
    <t>Tele2</t>
  </si>
  <si>
    <t>https://www.tele2.com/files/Main/3372/3954298/annual-and-sustainability-report-2023.pdf</t>
  </si>
  <si>
    <t>Nja - i S2 väljer Garbo LB</t>
  </si>
  <si>
    <t>Tele2 redovisar utsläpp i Scope 3 från kategorierna Inköpta varor och tjänster (1), Kapitalvaror (2), Bränsle- och energirelaterade aktiviteter (3), Uppströms transport och distribution (4), Avfall genererat i verksamheten (5), Affärsresor (6), Anställdas pendling (7), Nedströms transport och distribution (9), Användning av sålda produkter (11) och Slutbehandling av sålda produkter (12).</t>
  </si>
  <si>
    <t>Telefonaktiebolaget L.M. Ericsson</t>
  </si>
  <si>
    <t>https://www.ericsson.com/4933e6/assets/local/investors/documents/2023/sustainability-and-corporate-responsibility-report-2023-en.pdf</t>
  </si>
  <si>
    <t>Telefonaktiebolaget L.M. Ericsson redovisar utsläpp i Scope 3 från kategorierna Inköpta varor och tjänster (1), Kapitalvaror (2), Bränsle- och energirelaterade aktiviteter (3), Uppströms transport och distribution (4), Avfall genererat i verksamheten (5), Affärsresor (6), Anställdas pendling (7), Nedströms transport och distribution (9), Användning av sålda produkter (11) och Slutbehandling av sålda produkter (12).</t>
  </si>
  <si>
    <t>Telia Company</t>
  </si>
  <si>
    <t xml:space="preserve">Nja - S1 och S2 stämmer, hittar på S3? </t>
  </si>
  <si>
    <t>Nej - 1 stämmer, Garbo hittar inte 2 och väljer fel kolumn i tabellen för S3</t>
  </si>
  <si>
    <t>Telia Company redovisar inte utsläpp i Scope 3 för 2023.</t>
  </si>
  <si>
    <t>https://www.thulegroup.com/sites/default/files/pr/20240405-1b0268b5-627a-42f2-94e5-b26d485a5ed5-1.pdf</t>
  </si>
  <si>
    <t>Nja - 1&amp;3 stämmer, Garbo hittar inte S2</t>
  </si>
  <si>
    <t>Thule redovisar inte utsläpp i Scope 3 helt i linje med GHG-protokollets kategorier. Angedda utsläppskällor är logistik, affärsresor, inköpt värme/kyla och elektricitet, inköpta material och varor, inklusive kapitalvaror. Redovisningen är inte uppdelad per kategori.</t>
  </si>
  <si>
    <t>Nja - Väljer LB för S2</t>
  </si>
  <si>
    <t>Tietoevry redovisar utsläpp i Scope 3 från kategorierna Inköpta varor och tjänster (1), Bränsle- och energirelaterade aktiviteter (3), Avfall genererat i verksamheten (5), Affärsresor (6), Anställdas pendling (7), Uppströms leasade tillgångar (8) och Användning av sålda produkter (11).</t>
  </si>
  <si>
    <t>https://annualreport.traton.com/2023/assets/downloads/traton-annual-report-2023.pdf</t>
  </si>
  <si>
    <t>Traton rapporterar inte utsläpp av växthusgaser.</t>
  </si>
  <si>
    <t>https://www.trelleborg.com/-/media/group/investors/cr-reports/sustainability-report-2022.pdf?rev=-1</t>
  </si>
  <si>
    <t>https://www.trelleborg.com/-/media/group/about-us/agm/2024/en/annual-report-2023.pdf</t>
  </si>
  <si>
    <t>Nja - läser S1&amp;S2 som S1 och S3 som S2</t>
  </si>
  <si>
    <t>Trelleborg redovisar inte utsläpp i linje med GHG-protokollet, utan anger bara direkta och indirekta utsläpp. Trelleborg anger inte om det är marknadsbaserad eller platsbaserad beräkningsmetod som används.</t>
  </si>
  <si>
    <t>https://www.troaxgroup.org/media/2023/TROAX_Sustanability_Report_2023_en_240403a_web-A.pdf</t>
  </si>
  <si>
    <t>Nja - S3 stämmer inte</t>
  </si>
  <si>
    <t>Nja - 1&amp;2 stämmer, 3 är lite höftat?</t>
  </si>
  <si>
    <t>Troax redovisar inte utsläpp i Scope 3 helt i linje med GHG-protokollets kategorier. Angedda utsläppskällor är inköp av material, utgående transport och andra utsläpp.</t>
  </si>
  <si>
    <t>https://mb.cision.com/Main/20429/3969154/2764375.pdf</t>
  </si>
  <si>
    <t>Truecaller redovisar utsläpp i Scope 3 från kategorierna Bränsle- och energirelaterade aktiviteter (3), Affärsresor (6) och Anställdas pendling (7). Truecaller anger inte om det är marknadsbaserad eller platsbaserad beräkningsmetod som används.</t>
  </si>
  <si>
    <t>https://group.vattenfall.com/globalassets/corporate/who-we-are/sustainability/vattenfall-annual-and-sustainability-report-2023.pdf</t>
  </si>
  <si>
    <t>Nja - S3 stämmer, 1&amp;2 är nära. Garbo kan ha hittat avrundade siffror</t>
  </si>
  <si>
    <t>Vattenfall redovisar utsläpp i Scope 3 från kategorierna Inköpta varor och tjänster (1), Kapitalvaror (2), Bränsle- och energirelaterade aktiviteter (3), Avfall genererat i verksamheten (5), Affärsresor (6) och Användning av sålda produkter (11).</t>
  </si>
  <si>
    <t>https://storage.mfn.se/f896ca92-2940-4c02-b700-fad5640c714c/vitec-software-group-arsredovisning-2023.pdf</t>
  </si>
  <si>
    <t>Nja - 1 stämmer, hon väljer ett värde från en osummerad S2-lista</t>
  </si>
  <si>
    <t>Vitec Software Group redovisar utsläpp i Scope 3 från kategorierna Inköpta varor och tjänster (1), Kapitalvaror (2), Avfall genererat i verksamheten (5) och Affärsresor (6).</t>
  </si>
  <si>
    <t>341.3+96.7+10</t>
  </si>
  <si>
    <t>https://airtools-vitrolife.prod-mid-euw3.investis.com/sites/airtools-vitrolife/files/pr/202403262421-1.pdf?ts=1711526587</t>
  </si>
  <si>
    <t>Nja - 1&amp;2 stämmer, Garbo hittar inte S3</t>
  </si>
  <si>
    <t>Vitrolife redovisar utsläpp i Scope 3 från kategorierna Inköpta varor och tjänster (1), Kapitalvaror (2), Bränsle- och energirelaterade aktiviteter (3), Uppströms transport och distribution (4), Avfall genererat i verksamheten (5), Affärsresor (6), Anställdas pendling (7), Uppströms leasade tillgångar (8), Nedströms transport och distribution (9), Användning av sålda produkter (11) och Slutbehandling av sålda produkter (12).</t>
  </si>
  <si>
    <t>https://vp272.alertir.com/afw/files/press/volvocar/202403050374-1.pdf</t>
  </si>
  <si>
    <t>Nej - Fel S2, läser totalen som S3</t>
  </si>
  <si>
    <t>15,326,000+27,653,000</t>
  </si>
  <si>
    <t>Volvo Cars redovisar utsläpp i Scope 3 från kategorierna Inköpta varor och tjänster (1), Uppströms transport och distribution (4), Avfall genererat i verksamheten (5), Affärsresor (6), Anställdas pendling (7), Uppströms leasade tillgångar (8), Nedströms transport och distribution (9), Användning av sålda produkter (11), Slutbehandling av sålda produkter (12), Nedströms leasade tillgångar (13) och Retailers (motsvarande Franchiser 14).</t>
  </si>
  <si>
    <t>https://www.wallenstam.se/globalassets/dokument/wallenstam/hallbarhetsredovisning/sustainability-report-2023.pdf</t>
  </si>
  <si>
    <t>Nja - S3 stämmer inte (tar underkategori)</t>
  </si>
  <si>
    <t xml:space="preserve">Nja - 1&amp;2 stämmer, hon tolkar  2023 S3 som 2022 </t>
  </si>
  <si>
    <t>Wallenstam redovisar utsläpp i Scope 3 från kategorierna Inköpta varor och tjänster (1), Bränsle- och energirelaterade aktiviteter (3), Affärsresor (6) och Nedströms leasade tillgångar (13).</t>
  </si>
  <si>
    <t>13+2</t>
  </si>
  <si>
    <t>https://www.wihlborgs.se/globalassets/investor-relations/rapporter/2024/20240327-wihlborgs-publishes-annual-and-sustainability-report-2023-ded27cf2-335e-492b-991e-ae0888c40b7e.pdf</t>
  </si>
  <si>
    <t>Wihlborgs Fastigheter redovisar utsläpp i Scope 3 från kategorierna Inköpta varor och tjänster (1), Kapitalvaror (2), Bränsle- och energirelaterade aktiviteter (3), Affärsresor (6) och Nedströms leasade tillgångar (13).</t>
  </si>
  <si>
    <t>companyName</t>
  </si>
  <si>
    <t>url</t>
  </si>
  <si>
    <t>23_scope1</t>
  </si>
  <si>
    <t>23_scope2MB</t>
  </si>
  <si>
    <t>23_scope2LB</t>
  </si>
  <si>
    <t>23_scope3</t>
  </si>
  <si>
    <t>23_total</t>
  </si>
  <si>
    <t>23_scope1_2Sum</t>
  </si>
  <si>
    <t>23_scope3Sum</t>
  </si>
  <si>
    <t>23_totalSum</t>
  </si>
  <si>
    <t>23_scope3_1</t>
  </si>
  <si>
    <t>23_scope3_2</t>
  </si>
  <si>
    <t>23_scope3_3</t>
  </si>
  <si>
    <t>23_scope3_4</t>
  </si>
  <si>
    <t>23_scope3_5</t>
  </si>
  <si>
    <t>23_scope3_6</t>
  </si>
  <si>
    <t>23_scope3_7</t>
  </si>
  <si>
    <t>23_scope3_8</t>
  </si>
  <si>
    <t>23_scope3_9</t>
  </si>
  <si>
    <t>23_scope3_10</t>
  </si>
  <si>
    <t>23_scope3_11</t>
  </si>
  <si>
    <t>23_scope3_12</t>
  </si>
  <si>
    <t>23_scope3_13</t>
  </si>
  <si>
    <t>23_scope3_14</t>
  </si>
  <si>
    <t>23_scope3_15</t>
  </si>
  <si>
    <t>23_scope3_16</t>
  </si>
  <si>
    <t/>
  </si>
  <si>
    <t>RETRY 29 april (30 april)</t>
  </si>
  <si>
    <t>Feedback?</t>
  </si>
  <si>
    <t>Worker där felet sker</t>
  </si>
  <si>
    <t>Lösning</t>
  </si>
  <si>
    <t>Nej - siffrorna går inte att relatera på något sätt till vad jag ser i rapporten</t>
  </si>
  <si>
    <t xml:space="preserve">Parse: Nej - Garbo hittar inget </t>
  </si>
  <si>
    <t>Parse: Nej - hittar bara 2019</t>
  </si>
  <si>
    <t>Parse: Nja - väljer LB i stället för MB (missar några kategorier i Scope 3, men totalen stämmer)</t>
  </si>
  <si>
    <t>Ingen respons när jag ber om feedback</t>
  </si>
  <si>
    <t>Parse: Nja - data i Scope 1 läses snett över raden (halva 2022 och halva 2023 blandat typ)</t>
  </si>
  <si>
    <t>Hittar ingen data längre (ERROR: Data not provided)</t>
  </si>
  <si>
    <t>Parse: Nej - Fastnar</t>
  </si>
  <si>
    <t>indexParagraphs</t>
  </si>
  <si>
    <t>går över maxgräns på tokens (9517, gräns 8192)</t>
  </si>
  <si>
    <t>Samma fel, beror på parsingen där den lägger tusentalet från 2022 (dvs en 3:a) till scope 3 2023</t>
  </si>
  <si>
    <t>downloadPDF</t>
  </si>
  <si>
    <t>pdf2array - ser korrekt ut</t>
  </si>
  <si>
    <t>Samma fel, även detta pga parsing. Siffrorna för scope 1 2023 och 2022 skrivs helt ihop till 054 (istället för 0 resp 54), så ingen chans för Garbo att särskilja</t>
  </si>
  <si>
    <t>går över maxgräns på tokens (15695, gräns 8192)</t>
  </si>
  <si>
    <t>parse</t>
  </si>
  <si>
    <t>x</t>
  </si>
  <si>
    <r>
      <rPr/>
      <t xml:space="preserve">Finansierade utsläpp: </t>
    </r>
    <r>
      <rPr>
        <color rgb="FF1155CC"/>
        <u/>
      </rPr>
      <t>https://arsskyrsla.arionbanki.is/lisalib/getfile.aspx?itemid=43345e91-c1c2-11ee-80e1-005056a47632</t>
    </r>
  </si>
  <si>
    <t xml:space="preserve">Axfood rapporterar utsläpp i Scope 3 från kategorierna Bränsle- och energirelaterade aktiviteter (3), Uppströms transport och distribution (4), Avfall genererat i verksamheten (5), Affärsresor (6) samt "Försäljning av livsmedel" som inte går att matcha med kategorierna i GHG-protokollet. Se källa för mer information om Axfoods beräkningsmetodik. </t>
  </si>
  <si>
    <t>*BHG Group</t>
  </si>
  <si>
    <t>https://storage.mfn.se/b045ab63-635b-4d44-ba56-346d7802fcc2/bhg-group-ab-annual-report-2023.pdf</t>
  </si>
  <si>
    <t xml:space="preserve">BHG Group redovisar utsläpp i Scope 3 från Affärsresor (6) och "Logistik". Det är inte angett exakt vad detta inkluderar. Scope 3 är beräknat för 90% av verksamheten och om resultatet extrapoleras blir totala utsläppen i Scope 3 19,513 ton CO2e. </t>
  </si>
  <si>
    <t>*Bico Group</t>
  </si>
  <si>
    <t>Ja - hittar de uppdelade S3</t>
  </si>
  <si>
    <t>Ja (inga summerade 1-2-3)</t>
  </si>
  <si>
    <t>Bico Group rapporterar inte utsläpp från Scope 1 och Scope 2 i hållbarhetsrapporten. I Scope 3 rapporteras utsläpp från Bränsle- och energirelaterade aktiviteter (3), Avfall genererat i verksamheten (5), Affärsresor (6) och Nedströms transport och distribution (9). Utsläppsrapporteringen kan inte anses heltäckande.</t>
  </si>
  <si>
    <t>*Boozt</t>
  </si>
  <si>
    <t>https://storage.mfn.se/8e721257-f1f7-4a26-84fe-4a1196468012/boozt-annual-and-sustainability-report-2023-eng.pdf</t>
  </si>
  <si>
    <t>Boozt rapporterar utsläpp i Scope 3 från kategorierna Inköpta varor och tjänster (1), Kapitalvaror (2), Bränsle- och energirelaterade aktiviteter (3), Uppströms transport och distribution (4), Avfall genererat i verksamheten (5), Affärsresor (6), Anställdas pendling (7), Nedströms transport och distribution (9), Användning av sålda produkter (11), och Slutbehandling av sålda produkter (12).</t>
  </si>
  <si>
    <t>*Bufab</t>
  </si>
  <si>
    <t xml:space="preserve">Bufab anger inte utsläpp i Scope 3 uppdelade per kategori. Det kan tolkas som att kategorierna Inköpta varor och tjänster (1) Transport och distribution (oklart huruvida uppströms, nedströms eller bägge) och Avfall genererade i verksamheten (5) är beräknade. </t>
  </si>
  <si>
    <t>*Byggfakta Group</t>
  </si>
  <si>
    <t>https://storage.mfn.se/5fcfe9df-4939-470d-9e2d-40054930982a/byggfakta-group-arsredovisning-2023.pdf</t>
  </si>
  <si>
    <t>Byggfakta Group redovisar inte utsläpp i Scope 3 uppdelat på kategorier.</t>
  </si>
  <si>
    <t>*Cint Group</t>
  </si>
  <si>
    <t>https://investors.cint.com/sites/cint/files/pr/20240326-6414e720-6400-4c33-b5ac-759804266353-1.pdf</t>
  </si>
  <si>
    <t>Cint Group rapporterar utsläpp i Scope 3 från kategorierna Inköp av varor och tjänster (1), Kapitalvaror (2) och Affärsresor (6).</t>
  </si>
  <si>
    <r>
      <rPr>
        <rFont val="Arial"/>
        <color theme="1"/>
      </rPr>
      <t xml:space="preserve">Hennes &amp; Mauritz anger i sin rapport att de </t>
    </r>
    <r>
      <rPr>
        <rFont val="Arial"/>
        <i/>
        <color theme="1"/>
      </rPr>
      <t>inte</t>
    </r>
    <r>
      <rPr>
        <rFont val="Arial"/>
        <color theme="1"/>
      </rPr>
      <t xml:space="preserve"> inkluderar följande kategorier, eftersom de inte har betydande utsläpp från dem: Kapitalvaror (2), Uppströms leasade tillgångar (8), Bearbetning av sålda produkter (10) och Nedströms leasade tillgångar (13).</t>
    </r>
  </si>
  <si>
    <r>
      <rPr>
        <rFont val="Arial"/>
        <color theme="1"/>
      </rPr>
      <t xml:space="preserve">Nej - Hon läser totalen som total scope 3, antagligen för att det är en fotnot på totalen som gör att det står "Total3" för Garbo? Men hon läser sista siffran som 5 när den ska vara 4. Av någon anledning hittar hon inte S1 och S2 i samma tabell. Hon anger ett värde för purchased goods &amp; services från en annan tabell, men får då inte med att detta är </t>
    </r>
    <r>
      <rPr>
        <rFont val="Arial"/>
        <i/>
        <color theme="1"/>
      </rPr>
      <t xml:space="preserve">övriga </t>
    </r>
    <r>
      <rPr>
        <rFont val="Arial"/>
        <color theme="1"/>
      </rPr>
      <t>goods and services, utöver de råmaterial som det redogörs för i samma tabell, som Garbo inte plockar med</t>
    </r>
  </si>
  <si>
    <t>Hexagon rapporterar utsläpp i Scope 3 från kategorierna Inköpta varor och tjänster (1), Kapitalvaror (2), Bränsle- och energirelaterade aktiviteter (3),  Avfall genererat i verksamheten (5) och Affärsresor (6).</t>
  </si>
  <si>
    <t>*K-Fast Holding</t>
  </si>
  <si>
    <t>https://wordpress.k-fastigheter.com/wp-content/uploads/2024/04/K-Fast-Holding-AB-publ-arsredovisning-2023.pdf</t>
  </si>
  <si>
    <t>1778+170</t>
  </si>
  <si>
    <t>K-Fast Holding redovisar endast utsläpp i Scope 1.</t>
  </si>
  <si>
    <t>Data för investeringar saknas</t>
  </si>
  <si>
    <t>Scope 3 inte sammanslaget</t>
  </si>
  <si>
    <t>Millicom redovisar utsläpp från alla relevanta kategorier i Scope 3.</t>
  </si>
  <si>
    <t>Munters redovisar utsläpp i Scope 3 från kategorierna Inköpta varor och tjänster (1), Uppströms transport och distribution (4), Avfall genererat i verksamheten (5), Affärsresor (6), Nedströms transport och distribution (9) och Användning av sålda produkter (11).</t>
  </si>
  <si>
    <t>*Orrön Energy</t>
  </si>
  <si>
    <t>https://www.orron.com/download/annual-and-sustainability-report-2023/?wpdmdl=43166&amp;refresh=66223d99386561713520025/</t>
  </si>
  <si>
    <t>Håller på att byta namn till Orrön. redovisar inga utsläpp</t>
  </si>
  <si>
    <t>Orrön Energy redovisar inte utsläpp i Scope 3. Utsläppen i Scope 2 redovisas med platsbaserad beräkningsmetod.</t>
  </si>
  <si>
    <t>*Platzer Fastigheter</t>
  </si>
  <si>
    <t>https://vp282.alertir.com/afw/files/press/platzer/202402223572-1.pdf</t>
  </si>
  <si>
    <t>Nja - Hittar inte S3, men S1 och S2 stämmer</t>
  </si>
  <si>
    <t xml:space="preserve">Platzer redovisar utsläpp i Scope 3 från kategorierna Kapitalvaror (2), Bränsle- och energirelaterade aktiviteter (3) och Affärsresor (6). </t>
  </si>
  <si>
    <t>SBB Norden redovisar inte utsläppen i Scope 3 helt i linje med GHG-protokollets kategorier.  Det redovisas utsläpp från Vattenanvändning, Byggmaterial, Energirelaterade aktiviteter som inte inkluderas i Scope 1 och 2, Transprter i byggprojekt, Avfall i byggprojekt, Hantering av avloppsvatten, Affärsresor (Tåg, Flyg) och Uppströms hyrda tillgångar.</t>
  </si>
  <si>
    <t>Scope 3 är inte summerat på samma detlajnivå som de andra</t>
  </si>
  <si>
    <t>*Sdiptech</t>
  </si>
  <si>
    <t>https://assets-global.website-files.com/5ccac9906ff35e132721a7ea/662278cef4aa6a7cebb97ef5_Sdiptech%20AB%20-%20%C3%85rsredovisning%202023_kompr.pdf</t>
  </si>
  <si>
    <t>Samhall redovisar utsläpp i Scope 3 från kategorierna Bränsle- och energirelaterade aktiviteter (3), Avfall genererat i verksamheten (5), Affärsresor (6), vatten och IT-utrustning. Beräkningen är inte heltäckande.</t>
  </si>
  <si>
    <t>Ingen data</t>
  </si>
  <si>
    <t>Scope 3 och total ej summerat</t>
  </si>
  <si>
    <t>Scope 3 har ett års lagg?</t>
  </si>
  <si>
    <t>*Stillfront Group</t>
  </si>
  <si>
    <t>https://www.stillfront.com/en/wp-content/uploads/sites/2/2024/04/sve-stillfront-arsredovisning-2023-240422.pdf</t>
  </si>
  <si>
    <t>Nja - lägger till en siffra på S1</t>
  </si>
  <si>
    <t>Stillfront Group redovisar utsläpp i Scope 3 från kategorierna Inköpta varor och tjänster (1),  Bränsle- och energirelaterade aktiviteter (3), Uppströms transport och distribution (4), Avfall genererat i verksamheten (5), Affärsresor (6), Anställdas pendling (7), Nedströms transport och distribution (9) och Användning av sålda produkter (11).</t>
  </si>
  <si>
    <t>Sveaskog redovisar utsläpp från alla relevanta kategorier i Scope 3, utom Nedströms transport och distribution (9).</t>
  </si>
  <si>
    <t>Svevia redovisar utsläpp i Scope 3 från kategorierna Avfall genererat i verksamheten (5) och Affärsresor (6).</t>
  </si>
  <si>
    <t>Scope 3 har ett års lagg</t>
  </si>
  <si>
    <t>Thule redovisar inte utsläpp i Scope 3 helt i linje med GHG-protokollets kategorier. Angedda utsläppskällor är logistik, affärsresor, inköpt värme/kyla och elektricitet, inköpta material och varor, inklusive kapitalvaror.</t>
  </si>
  <si>
    <t>No data!</t>
  </si>
  <si>
    <t>https://corporate.truecaller.com/investors/financial-reports-and-presentations</t>
  </si>
  <si>
    <t>*Viaplay Group</t>
  </si>
  <si>
    <t>https://www.viaplaygroup.com/sites/default/files/pr/202403273723-3.pdf</t>
  </si>
  <si>
    <t xml:space="preserve">Nej - forbidden </t>
  </si>
  <si>
    <t>Viaplay Group redovisar utsläpp i Scope 3 från kategorierna Inköpta varor och tjänster (1), Kapitalvaror (2), Bränsle- och energirelaterade aktiviteter (3), Uppströms transport och distribution (4), Avfall genererat i verksamheten (5), Affärsresor (6), Anställdas pendling (7), Användning av sålda produkter (11) och Investeringar (15).</t>
  </si>
  <si>
    <t>Scope 2 och scope 3 ej summerat</t>
  </si>
  <si>
    <t>*Volati</t>
  </si>
  <si>
    <t>https://www.volati.se/backnet/media_archive/original/5a794f3644054467dfc46e4a566d57dc.pdf</t>
  </si>
  <si>
    <t xml:space="preserve">Volati redovisar inga utsläpp i Scope 3. </t>
  </si>
  <si>
    <t>S3 upstream/downstream</t>
  </si>
  <si>
    <t>https://www.addnodegroup.com/wp-content/uploads/addnode-group-addnode-groups-annual-report-2023-published-240405.pdf</t>
  </si>
  <si>
    <t>Hennes &amp; Mauritz anger i sin rapport att de inte inkluderar följande kategorier, eftersom de inte har betydande utsläpp från dem: Kapitalvaror (2), Uppströms leasade tillgångar (8), Bearbetning av sålda produkter (10) och Nedströms leasade tillgångar (13).</t>
  </si>
  <si>
    <t>#</t>
  </si>
  <si>
    <t>Namn</t>
  </si>
  <si>
    <t>Senaste år</t>
  </si>
  <si>
    <t>S1&amp;2</t>
  </si>
  <si>
    <t>S3</t>
  </si>
  <si>
    <t>Kvalitet</t>
  </si>
  <si>
    <t>S3-kategorier</t>
  </si>
  <si>
    <t>Y</t>
  </si>
  <si>
    <t>Hög</t>
  </si>
  <si>
    <t>Väldigt mär</t>
  </si>
  <si>
    <t>ABB</t>
  </si>
  <si>
    <t>Okej</t>
  </si>
  <si>
    <t>Har ett representativt och ett strikt scenario, baserat på olika antaganden om energianvändning till deras produkter. Har intressanta intensity metrics,både med och utan S3</t>
  </si>
  <si>
    <t>All relevant</t>
  </si>
  <si>
    <t>Transport (upp och ner), resor, WTT</t>
  </si>
  <si>
    <t>Afry</t>
  </si>
  <si>
    <t>Endast affärsresor (relevans)</t>
  </si>
  <si>
    <t>Alla</t>
  </si>
  <si>
    <t>Data inte i årsrapporten utan i ‘Sustainability notes’</t>
  </si>
  <si>
    <t>1,2,3,4,5,6,7,12</t>
  </si>
  <si>
    <t>Har utsläppsintensitet både med och utan S3. Obs att finansierade utsläpp ligger i en separat rapport</t>
  </si>
  <si>
    <t>The most material GHG categories are Purchased goods and services, Upstream transportation and distribution and Use of sold products. In this year's report, these three categories are included and the previously reported category Business travel is excluded since it is no longer considered material.</t>
  </si>
  <si>
    <t>Totala utsläpp av växthusgaser (marknadsbaserade) i relation till nettoomsättning</t>
  </si>
  <si>
    <t>1,3,4,5. Scope 3-utsläpp från kategorierna 2, 6, 7, 8, 9, 13 och 14 svarar var för sig för mindre än 0,5 % och ingår inte i utsläppssiffrorna. Kategorierna 10, 11 och 12 har mindre påverkan som ligger över 0,5 %. Arla rapporterade inte dessa frivilligt under 2023, men förbättrar datakvaliteten inför framtida rapportering. Kategori 15 har en påverkan på cirka 5 % och datakvalitetsarbete pågår inför framtida rapportering. 3 De biogena utsläppen, som inte ingår i utsläppstabellen, uppgick till 90 000 ton CO2e. 4 Kylmedel ingår ej</t>
  </si>
  <si>
    <t>9 kategorier, alla relevanta kan man anta?</t>
  </si>
  <si>
    <t>Alla relevanta</t>
  </si>
  <si>
    <t>1, 11, downstream leased assets, ‘övriga’</t>
  </si>
  <si>
    <t>1,2,3,5,6,7,12,13 - alla relevanta</t>
  </si>
  <si>
    <t>Avanza</t>
  </si>
  <si>
    <t>5, 4, 6,3, 11 (försäljning av livsmedel?)
Redovisas i absoluta tal och enligt intensitetsmåttet genomsnitt kilo 
(CO2e) per kilo såld mat. I beräkningarna ingår markanvändning, och emissionsfaktorer hämtas från RISE klimatdatabas för livsmedel. I beräkningarna exkluderas förändring av markanvändning, non-food-artiklar, förpackningar och övriga varor och tjänster. I urvalet ingår egenägda butiker för Willys, Eurocash, Hemköp och Snabbgross.</t>
  </si>
  <si>
    <t>Beijer ref</t>
  </si>
  <si>
    <t>Heltäckande</t>
  </si>
  <si>
    <t>Varning</t>
  </si>
  <si>
    <t>MB eller LB?</t>
  </si>
  <si>
    <t>Scope 3: Logistics and business trips</t>
  </si>
  <si>
    <t>N</t>
  </si>
  <si>
    <t>Dålig</t>
  </si>
  <si>
    <t>S1+2 bara per m2? och bara 3 kategorier i Scope 3, ingen total</t>
  </si>
  <si>
    <t>Scope 3 kategorier 5, 6, 9 - okart</t>
  </si>
  <si>
    <t>1,3,4,5,6,7,11,12 - ser väldigt heltäckande ut</t>
  </si>
  <si>
    <t>No data!!!</t>
  </si>
  <si>
    <t>S1 och S2 rapporteras som växthusgasutsläpp, medan scope 3 rapporteras som koldioxidutsläpp. Data tillbaka till 2014. Oklart om MB eller LB</t>
  </si>
  <si>
    <t>Siffror för utsläpp inom scope 3 kommer att redovisas från och med 2024</t>
  </si>
  <si>
    <t>1-7, 11,12</t>
  </si>
  <si>
    <t>Bravida</t>
  </si>
  <si>
    <t>P</t>
  </si>
  <si>
    <t>Scope 3 - bara tjänsteresor</t>
  </si>
  <si>
    <t>Oklart vad i scope 3 som ingår</t>
  </si>
  <si>
    <t>1, 4, 5 ?</t>
  </si>
  <si>
    <t>Bure</t>
  </si>
  <si>
    <t>LB eller MB</t>
  </si>
  <si>
    <t>Scope 3 innefattar utsläpp från Bures affärsresor, produktion och distribution av energi, inköp av varor och tjänster, samt investeringar. I investeringar ingår portföljbolagens Scope 1 och 2-utsläpp (extrapolerad data för Cavotec)</t>
  </si>
  <si>
    <t>Byggfakta</t>
  </si>
  <si>
    <t>Från och med 2023 kommer Byggfakta Group
att utöka utsläppsmåtten till att även omfatta
scope 3.</t>
  </si>
  <si>
    <t>1,3,4,5,6,7,8,13</t>
  </si>
  <si>
    <t>datan är inte summerad, lätt att det blir feltolkning, speciellt mellan PB och MB. Flera andra kategorier ingår i kapitalvaror (pga LCA gissar jag). Saknas ett oklart antal punkter</t>
  </si>
  <si>
    <t>2,4,5,6,7,13</t>
  </si>
  <si>
    <t>Cint</t>
  </si>
  <si>
    <t>Svårt att veta vad mer som är relevant</t>
  </si>
  <si>
    <t>1,2,6</t>
  </si>
  <si>
    <t>Coop Sverige</t>
  </si>
  <si>
    <t>Corem</t>
  </si>
  <si>
    <t>Lite freestyle i kategorierna… PGA användning av LCA ser det återigen ut som. Men wow för bra redogörelse av utsläppsfaktorer!</t>
  </si>
  <si>
    <t>Oklart, men ger en bild av att vara rätt heltäckande</t>
  </si>
  <si>
    <t>Märkligt att den enda kategori är en av de svårare att mäta. Obs att de inte inkluderar senaste årens uppköp?!</t>
  </si>
  <si>
    <t>Scope 3 - downstream transportation and distribution ?? the reported GHG emissions correspond to all of Dometic’s 23 manufacturing and production sites, excluding acquisitions made in 2021 and 2022.</t>
  </si>
  <si>
    <t>Electrolux</t>
  </si>
  <si>
    <t>MB eller PB?</t>
  </si>
  <si>
    <t>Bara Scope 1 &amp; 2</t>
  </si>
  <si>
    <t>Electrolux professional</t>
  </si>
  <si>
    <t>De mäter bara kategori 11 pga relevans/storlek, och har inte släppt siffran för 2023 ännu</t>
  </si>
  <si>
    <t>1,3,4,5,6,7,10,11,12</t>
  </si>
  <si>
    <t>Scope 3 innehåller bara transporter och use of sold products</t>
  </si>
  <si>
    <t>Otydligt (för den oinsatte)hur investeringarna ska räknas in</t>
  </si>
  <si>
    <t>“Egna S3” - business travel. Investeringar data från 2022…</t>
  </si>
  <si>
    <t>Otydligt vad scope 3 innehåller</t>
  </si>
  <si>
    <t>To ensure that Essity has complete and reliable data, Scope 3 emissions are reported with a one-year delay, including emissions from recently acquired companies. Dock vet vi inte vad som ingår i Scope 3…</t>
  </si>
  <si>
    <t>Evolution gaming</t>
  </si>
  <si>
    <t>Resor och transporter</t>
  </si>
  <si>
    <t>Lite egensnickrade kategorier, typ “fastighetsutveckling”</t>
  </si>
  <si>
    <t>Oklara S3-kategorier</t>
  </si>
  <si>
    <t>Totala scope 3 står inklämt i löptexten</t>
  </si>
  <si>
    <t>Oklart vad som ingår i Scope 3</t>
  </si>
  <si>
    <t>Saknar Scope 3 summering och 3.11</t>
  </si>
  <si>
    <t>1,3,4,5,6,7,9,12. Ser ut som att de ska börja räkna på use of sold products</t>
  </si>
  <si>
    <t>1,2,3,4,6,7</t>
  </si>
  <si>
    <t>No Scope 3. Getinge kommer publicera scope 3-utsläpp på sin hemsida under 2024…</t>
  </si>
  <si>
    <t>Endast transporter i scope 3, inte komplett redovisning</t>
  </si>
  <si>
    <t>Har inte summerat Scope 3</t>
  </si>
  <si>
    <t>1-7, 11</t>
  </si>
  <si>
    <t>H&amp;M har inte GHG-data i sin hållbarhetsrapport, utan i en separat sustainability disclosure )(lol). Scope 3 rapporteras i kton i samma tabell som scope 1&amp;2 rapporteras i ton.</t>
  </si>
  <si>
    <t>Rapporterar en Scope 3 med kat 11 och en utan?</t>
  </si>
  <si>
    <t>Svårt att veta om det är allt som är relevant som täcks</t>
  </si>
  <si>
    <t>Scope 3 verkar bara täcka kategori 1</t>
  </si>
  <si>
    <t>Oklart hur mycket av scope 3 som täcks, de ska fortsätta utveckla detta</t>
  </si>
  <si>
    <t xml:space="preserve">Scope 3 verkar huvudsakligen täcka kategori 1 </t>
  </si>
  <si>
    <t>1,2,3,4,5,6,7,9,11,12</t>
  </si>
  <si>
    <t>Här undrar jag ju hur det skulle se ut om de la in processing of sold goods, då skulle tryckeriverksamhet hamna där</t>
  </si>
  <si>
    <t>1,2,3,4,6,7,9</t>
  </si>
  <si>
    <t>Fastighetsbolag med egna kategorier</t>
  </si>
  <si>
    <t>Oklart</t>
  </si>
  <si>
    <t>Inte i enighet med GHG-protokollets struktur</t>
  </si>
  <si>
    <t>Product use, suppliers, transport &amp; travel</t>
  </si>
  <si>
    <t>Inkomplett S3</t>
  </si>
  <si>
    <t>Resor, transporter, energi och köldmedia i butiker som inte är egna (kat 14)</t>
  </si>
  <si>
    <t>De säger att de har data på sina investernigar, men har inte siffror på det utan bara en graf, och då vet vi inte om det är deras andel av eller de bolagens totala</t>
  </si>
  <si>
    <t>business travel, publications, etc.</t>
  </si>
  <si>
    <t>Har börjat mäta scope 3, planerar att släppa den i år. MB eller LB?</t>
  </si>
  <si>
    <t>Kommer börja redovisa Scope 3 under 2025</t>
  </si>
  <si>
    <t>Ingen data!!</t>
  </si>
  <si>
    <t>Svårt att veta hur heltäckande S3 är</t>
  </si>
  <si>
    <t>1,3,6,7</t>
  </si>
  <si>
    <t xml:space="preserve">Ej scope 3 </t>
  </si>
  <si>
    <t>wow!</t>
  </si>
  <si>
    <t>Allt relevant</t>
  </si>
  <si>
    <t>1,2,3,4,5,6,8,13</t>
  </si>
  <si>
    <t>Enbart Scope 1</t>
  </si>
  <si>
    <t>Vet inte vad som ingår i S3, de använer en tredjepartstjänst</t>
  </si>
  <si>
    <t>Komplett S3 för egna källor. The emissions from our portfolio for 2023 will be published in June 2024</t>
  </si>
  <si>
    <t>Helt osannolikt total eftersom de inte inkluderar alla relevanta kategorier. Denna känns mest washig!</t>
  </si>
  <si>
    <t>3,4,8,9</t>
  </si>
  <si>
    <t>3,4,6. Ska utökas, men i nuläget blir det missvisande</t>
  </si>
  <si>
    <t>3,6,7. Inte representativt</t>
  </si>
  <si>
    <t>Vet ej vad som ingår i S3</t>
  </si>
  <si>
    <t>Rapporterar ej Scope 3</t>
  </si>
  <si>
    <t>Inget S3</t>
  </si>
  <si>
    <t>Holmen, Hufvudstaden och Lundbergs</t>
  </si>
  <si>
    <t>Saknar Scope 3</t>
  </si>
  <si>
    <t>Inkomplett scope 3, saknat tex avfall och EoL. Har exkluderat Belarus?!</t>
  </si>
  <si>
    <t>1,2,4</t>
  </si>
  <si>
    <t xml:space="preserve">For 2023, Scope 3 emissions (market-based) consider all applicable categories for Millicom. In more detail, the categories that contribute the most are purchased goods and services (45%) and the use of sold products (25%), which together account for 70% of Millicom's Scope 3 GHG emissions. Categories that are not applicable to Millicom include category 10 (Processing of sold products), 13 (Downstream leased assets) and 14 (Franchises). </t>
  </si>
  <si>
    <t>Oklar vilka kategorier i S3 som fakttiskt täcks</t>
  </si>
  <si>
    <t>Verkar heltäckande</t>
  </si>
  <si>
    <t>WIP med att mäta S3 komplett</t>
  </si>
  <si>
    <t>1,4,5,6,9,11</t>
  </si>
  <si>
    <t>1,3,4,5,6,9,11,12</t>
  </si>
  <si>
    <t>Ser ut att täcka allt, lite oklart om inköpt material</t>
  </si>
  <si>
    <t>Täcker inte hela scope 3, men jobbar på det</t>
  </si>
  <si>
    <t>Trixar med siffrorna så att det är i princip omöjligt att läsa ut vad som är vad och vad som ska tillskrivas dem</t>
  </si>
  <si>
    <t>The company is in the process of analyzing Scope 3 emissions. MB or LB?</t>
  </si>
  <si>
    <t>Includes the categories Purchased goods and services, Fuel- and energy-related activities, Waste generated in operations and Business travel. Excluding Financed emissions reported separately below.</t>
  </si>
  <si>
    <t>1,3,4,6,7</t>
  </si>
  <si>
    <t>1,2,3,6 - saknar hyresgästernas el</t>
  </si>
  <si>
    <t>Bara el och tjänsteresor i scope 3</t>
  </si>
  <si>
    <t>1,3,4,5,6,11,13</t>
  </si>
  <si>
    <t>Orrön Energy</t>
  </si>
  <si>
    <t>Ger intryck av hög integritet, även om de inte bryter upp kategorierna</t>
  </si>
  <si>
    <t>De täcker säkert det viktigaste i S3, men de kunde haft fler kategorier? De hade fler kategorier 2022</t>
  </si>
  <si>
    <t>1,3,13</t>
  </si>
  <si>
    <t>Utelämnar den största kategorin?</t>
  </si>
  <si>
    <t>S3 2,3,6 - inte hyresgästernas energiförbrukning</t>
  </si>
  <si>
    <t>Det är lite svårt att läsa av, för det saknas en komplett sammanställning</t>
  </si>
  <si>
    <t>S3 innehåller affärsresor och portföljbolagens S1+S2</t>
  </si>
  <si>
    <t>Scope 3 är inte summerat</t>
  </si>
  <si>
    <t>1,2,4,6,11 - hade kunnat täcka in mer, men ändå bättre än tex volvo</t>
  </si>
  <si>
    <t>Lite svårt att avgöra hur heltäckande det är</t>
  </si>
  <si>
    <t>1,4,5,6, leased assets &amp; "Production of energy carriers"?</t>
  </si>
  <si>
    <t>1-7, 15</t>
  </si>
  <si>
    <t>Kör fastighetsbolag-varianten</t>
  </si>
  <si>
    <t>Rapporterar 2022 års scope 3 med ett års lagg</t>
  </si>
  <si>
    <t>Har typ alla utsläpp i Scope 1, men också insane att inte tex produktion av flygplan räknas in</t>
  </si>
  <si>
    <t>Summerar inte enligt GHG-protokollet</t>
  </si>
  <si>
    <t xml:space="preserve">Tycker de är luriga som tycker att tex behandling av sålda produkter är N/A. </t>
  </si>
  <si>
    <t xml:space="preserve">MB eller LB? </t>
  </si>
  <si>
    <t>Resor, avfall, kontorsmaterial, annat</t>
  </si>
  <si>
    <t>1,3,5,6,8 - investeringar har ett års lagg</t>
  </si>
  <si>
    <t>Täcker inte scope 3 helt. Jag vet inte om de har produkter, men iaf kat 1 borde vara med, och gärna användandet av sålda produkter</t>
  </si>
  <si>
    <t>5,6,7</t>
  </si>
  <si>
    <t>SBTi, använder Exiobase för C1, har även uppskattningar för C11 och C13</t>
  </si>
  <si>
    <t>Svårt att utläsa, men verkar heltäckande</t>
  </si>
  <si>
    <t>Borde ha användning av sålda produkter?</t>
  </si>
  <si>
    <t>1,2,6,7</t>
  </si>
  <si>
    <t>Endast utsläpp per pkm</t>
  </si>
  <si>
    <t>Täcker inte hela kat 1 och inte kat 2, inga transporter...</t>
  </si>
  <si>
    <t>1 (begränsat), 3, 5,6,11</t>
  </si>
  <si>
    <t>Olika utsläpp i S1 i två tabeller? MB och LB. Har ambition och det är ändå tydligt att de har påbörjat resan</t>
  </si>
  <si>
    <t>1,4,6- anger att de inte har med alla relevanta utsläpp</t>
  </si>
  <si>
    <t>:)</t>
  </si>
  <si>
    <t>1,2,3,4,5,6,7,9,10,11,12,15</t>
  </si>
  <si>
    <t>Scope 3 har ett års lagg verkar det som</t>
  </si>
  <si>
    <t>1,3,4,5,6,7,11. användning av sålda produkter 95%.</t>
  </si>
  <si>
    <t>Oklara kategorier, tex "harvesting &amp; wood production", "Fuel &amp; Energy"</t>
  </si>
  <si>
    <t>Komplext arbete att mäta S3, WIP</t>
  </si>
  <si>
    <t>In-depth information on Scope 3 emissions will be available in a separate climate report on Storskogen’s website</t>
  </si>
  <si>
    <t xml:space="preserve">Utsläppen är inte uppdelade per kategori </t>
  </si>
  <si>
    <t>Scope 3 innehåller samtliga relevanta kategorier med undantag från de nedströms transporter som sker ifrån kunders kunder. De fyra största utsläppskategorierna i Scope 3 är uppströms transporter, bearbetning av såld produkt, inköpta varor och tjänster inklusive inköpt virke och avverkning skogsvård</t>
  </si>
  <si>
    <t>Inte investeringar/finansierade utsläpp, borde det vara med?</t>
  </si>
  <si>
    <t>Scope 3 – Indirekta utsläpp från tjänsteresor, transport, papperskonsumtion, vattenkonsumtion, uppströmsutsläpp från elektricitetsanvändning, och inköpt IT-utrustning exklusive nätverksutrustning</t>
  </si>
  <si>
    <t>1-9,12,13</t>
  </si>
  <si>
    <t>Saknas inköp av varor och tjänster, är nog rätt betydande</t>
  </si>
  <si>
    <t>5,6</t>
  </si>
  <si>
    <t>Har höjt kvalitet och omfattning</t>
  </si>
  <si>
    <t>1,2,3,5,6,7</t>
  </si>
  <si>
    <t>Rapporterar inte i enlighet med GHG-protokollet</t>
  </si>
  <si>
    <t>Notera att finansierade utsläpp rapporteras separat</t>
  </si>
  <si>
    <t>Redovisar inte uppdelat på kategorier, oklart om MB eller LB</t>
  </si>
  <si>
    <t>Swedish Match redovisning omfattar alla rappor teringskategorier inom Scope 3 med undantag för kategori 2 kapitalvaror</t>
  </si>
  <si>
    <t>Alla relevanta utom 3.11</t>
  </si>
  <si>
    <t>De enda som verkar rapportera bruten utsläppsdata - andra med brutet räkenskapsår rapporterar för tidigare kalenderår</t>
  </si>
  <si>
    <t>Kallar sin för "Ansvarsredovisning", separat rapport. Följer inte helt GHG-protokollet och väldigt svårtolkad tabell</t>
  </si>
  <si>
    <t>Scope 3 inte summerad</t>
  </si>
  <si>
    <t>Märklig sammanfattning av kategorier, uppströms och nedströms transport kallas logistik</t>
  </si>
  <si>
    <t>Ser ut at vara de relevanta, verkar vara 1,2,3,4,6,9</t>
  </si>
  <si>
    <t>1,3,5,6,7,8,11</t>
  </si>
  <si>
    <t>Kommenterar på att deras portföljbolag jobbar med sina utsläpp, men Traton redovisar inte dem</t>
  </si>
  <si>
    <t>Extremt otydlig, går inte att veta vad som är med i scope 3</t>
  </si>
  <si>
    <t>Hållbarhetsrapport separat från årsrapport, lite svår att hitta. Redovisar inte historiska siffor utan bara andel av totalen (%)</t>
  </si>
  <si>
    <t>Oklart - material procurement, out-going transportation, other emissions</t>
  </si>
  <si>
    <t>Svår att avläsa</t>
  </si>
  <si>
    <t>Allt relevant, hoppas jag?</t>
  </si>
  <si>
    <t>1,2,3,4,5,6,7,11,15</t>
  </si>
  <si>
    <t>Ingen summering av scope 2 eller scope 3</t>
  </si>
  <si>
    <t xml:space="preserve">1,2,5,6. </t>
  </si>
  <si>
    <t>Allt!</t>
  </si>
  <si>
    <t>Ingen scope 3</t>
  </si>
  <si>
    <t>Volvo AB</t>
  </si>
  <si>
    <t>I S3 rapporteras Scope 3.11. Övriga Scope 3 är 4% - oklart om det är 4% i tillägg till de som är rapporterade i 3.11…</t>
  </si>
  <si>
    <t>Antagligen det som är mest relevant, men märkligt att inte ha med transporter och avfall</t>
  </si>
  <si>
    <t>1,3,6,13</t>
  </si>
  <si>
    <t>Antagligen det som är mest relevant</t>
  </si>
  <si>
    <t>1,2,3,6,13</t>
  </si>
  <si>
    <t>Alex statistik</t>
  </si>
  <si>
    <t>Antal Företag</t>
  </si>
  <si>
    <t>Antal 2023</t>
  </si>
  <si>
    <t>Antal 2022</t>
  </si>
  <si>
    <t>Antal 22/23 (bruten GHG-rapportering)</t>
  </si>
  <si>
    <t>Antal S1&amp;S2 (2023)</t>
  </si>
  <si>
    <t>Antal S3 (2023)</t>
  </si>
  <si>
    <t>Antal ingen data</t>
  </si>
  <si>
    <t>Garbo Ja</t>
  </si>
  <si>
    <t>Garbo Nja</t>
  </si>
  <si>
    <t>Garbo Nej</t>
  </si>
  <si>
    <t>Checkat</t>
  </si>
  <si>
    <t>Antal med biogena utsläpp</t>
  </si>
  <si>
    <t>Totala redovisade S1-utsläpp 2023</t>
  </si>
  <si>
    <t>ton CO2e</t>
  </si>
  <si>
    <t>Totala redovisade S1&amp;S2-utsläpp 2023</t>
  </si>
  <si>
    <t>Totala redovisade S3-utsläpp 2023</t>
  </si>
  <si>
    <t>Totala redovisade utsläpp (alla Scope) 2023</t>
  </si>
  <si>
    <t>Sveriges totala utsläpp av GHG-gaser</t>
  </si>
  <si>
    <t>Genomsnittlig andel utsläpp i Scope 3</t>
  </si>
  <si>
    <t>Kan antas att detta är högre eftersom vi inte vet hur mycket av Scope 3 som är redovisat</t>
  </si>
  <si>
    <t xml:space="preserve">23 april: Garbo Ja </t>
  </si>
  <si>
    <t>23 april: Garbo Nja</t>
  </si>
  <si>
    <t>23 april: Garbo Nej</t>
  </si>
  <si>
    <t>23 april: Checkat antal</t>
  </si>
  <si>
    <t>SBTi</t>
  </si>
  <si>
    <t>Aerospace and Defense</t>
  </si>
  <si>
    <t>Air Freight Transportation and Logistics</t>
  </si>
  <si>
    <t>Air Transportation - Airlines</t>
  </si>
  <si>
    <t>Air Transportation - Airport Services</t>
  </si>
  <si>
    <t>Automobiles and Components</t>
  </si>
  <si>
    <t>Banks, Diverse Financials, Insurance</t>
  </si>
  <si>
    <t>Building Products</t>
  </si>
  <si>
    <t>Chemicals</t>
  </si>
  <si>
    <t>Construction and Engineering</t>
  </si>
  <si>
    <t>Construction Materials</t>
  </si>
  <si>
    <t>Consumer Durables, Household and Personal Products</t>
  </si>
  <si>
    <t>Containers and Packaging</t>
  </si>
  <si>
    <t>Education Services</t>
  </si>
  <si>
    <t>Electric Utilities and Independent Power Producers and Energy Traders (including fossil, alternative and nuclear energy)</t>
  </si>
  <si>
    <t>Electrical Equipment and Machinery</t>
  </si>
  <si>
    <t>Food and Beverage Processing</t>
  </si>
  <si>
    <t>Food and Staples Retailing</t>
  </si>
  <si>
    <t>Food Production - Agricultural Production</t>
  </si>
  <si>
    <t>Food Production - Animal Source Food Production</t>
  </si>
  <si>
    <t>Forest and Paper Products - Forestry, Timber, Pulp and Paper, Rubber</t>
  </si>
  <si>
    <t>Ground Transportation - Highways and Railtracks</t>
  </si>
  <si>
    <t>Ground Transportation - Railroads Transportation</t>
  </si>
  <si>
    <t>Ground Transportation - Trucking Transportation</t>
  </si>
  <si>
    <t>Healthcare Equipment and Supplies</t>
  </si>
  <si>
    <t>Healthcare Providers and Services, and Healthcare Technology</t>
  </si>
  <si>
    <t>Homebuilding</t>
  </si>
  <si>
    <t>Hotels, Restaurants and Leisure, and Tourism Services</t>
  </si>
  <si>
    <t>Media</t>
  </si>
  <si>
    <t>Mining - Coal</t>
  </si>
  <si>
    <t>Mining - Iron, Aluminum, Other Metals</t>
  </si>
  <si>
    <t>Mining - Other (Rare Minerals, Precious Metals and Gems)</t>
  </si>
  <si>
    <t>Pharmaceuticals, Biotechnology and Life</t>
  </si>
  <si>
    <t>Professional Services</t>
  </si>
  <si>
    <t>Public Agencies</t>
  </si>
  <si>
    <t>Real Estate</t>
  </si>
  <si>
    <t>Retailing</t>
  </si>
  <si>
    <t>Semiconductors and Semiconductors Equipment</t>
  </si>
  <si>
    <t>Software and Services</t>
  </si>
  <si>
    <t>Solid Waste Management Utilities</t>
  </si>
  <si>
    <t>Specialized Consumer Services</t>
  </si>
  <si>
    <t>Specialized Financial Services, Consumer Finance, Insurance Brokerage Firms</t>
  </si>
  <si>
    <t>Technology Hardware and Equipment</t>
  </si>
  <si>
    <t>Telecommunication Services</t>
  </si>
  <si>
    <t>Textile Manufacturing, Spinning, Weaving &amp; Apparel</t>
  </si>
  <si>
    <t>Textiles, Apparel, Footwear and Luxury Goods</t>
  </si>
  <si>
    <t>Tires</t>
  </si>
  <si>
    <t>Tobacco</t>
  </si>
  <si>
    <t>Trading Companies and Distributors, and Commercial Services and Supplies</t>
  </si>
  <si>
    <t>Water Transportation - Ports and Services</t>
  </si>
  <si>
    <t>Water Transportation - Water Transportation</t>
  </si>
  <si>
    <t>Water Utilities</t>
  </si>
  <si>
    <t>Remaining companies</t>
  </si>
  <si>
    <t>Källa</t>
  </si>
  <si>
    <t>Bolagsnamn</t>
  </si>
  <si>
    <t>OMX Largecap</t>
  </si>
  <si>
    <t>Kooperativa</t>
  </si>
  <si>
    <t>Betson</t>
  </si>
  <si>
    <t>Onoterade</t>
  </si>
  <si>
    <t>Statliga</t>
  </si>
  <si>
    <t>Bolag</t>
  </si>
  <si>
    <t>Annual &amp; sustainability report</t>
  </si>
  <si>
    <t>Financed emissions</t>
  </si>
  <si>
    <t>Year</t>
  </si>
  <si>
    <t>TOTAL (ton CO2e)</t>
  </si>
  <si>
    <t>Portfolio companies</t>
  </si>
  <si>
    <t>Listed equities &amp; corporate bonds</t>
  </si>
  <si>
    <t>Business loans &amp; unlisted equity</t>
  </si>
  <si>
    <t>Project finance</t>
  </si>
  <si>
    <t>Commercial real estate</t>
  </si>
  <si>
    <t>Mortgages</t>
  </si>
  <si>
    <t>Motor vehicle loans</t>
  </si>
  <si>
    <t>Sovereign bonds (ex LULUCF)</t>
  </si>
  <si>
    <t>Sovereign bonds (incl LULUCF)</t>
  </si>
  <si>
    <t>Asset class: 
Power generation</t>
  </si>
  <si>
    <t>Asset class:
Oil&amp;Gas</t>
  </si>
  <si>
    <t>Asset class: 
Steel</t>
  </si>
  <si>
    <t>Other: 
Leasing of cars</t>
  </si>
  <si>
    <t>https://arsskyrsla.arionbanki.is/lisalib/getfile.aspx?itemid=43345e91-c1c2-11ee-80e1-005056a47632</t>
  </si>
  <si>
    <t>Financed emissions reported for 2022 (incl. sovereign bonds &amp; LULUCF)</t>
  </si>
  <si>
    <t>Handelsbanken</t>
  </si>
  <si>
    <t>https://www.handelsbanken.com/tron/xgpu/info/contents/v1/document/76-213609</t>
  </si>
  <si>
    <t>Lending: 16,503,102</t>
  </si>
  <si>
    <t>Scope 3, kategori 15: Finansierade utsläpp
Finansierade utsläpp är de växthusgasutsläpp som SEB finansierar genom sin kreditexponering. Dessa utsläpp beräknas genom att kundernas eller tillgångarnas utsläpp multipliceras med en tillskrivningsfaktor. Kundernas och tillgångarnas utsläpp omfattar scope 1 och 2 för alla sektorer. Scope 3, utsläpp från användning av sålda produkter, ingår för olje- och gassektorn – utvinning och produktion (E&amp;P) samt raffinering – biltillverkning och tillverkning av tunga fordon samt gruvsektorn. Scope 3, bränsle- och energirelaterade utsläpp, ingår för sjöfartssektorn.</t>
  </si>
  <si>
    <t>Swedbank har beräknat finansierade utsläpp för sektorerna bolån, kommersiella fastigheter, kraftproduktion, olja och gas samt stål. Redovisning sker för åren 2019–2022, då underliggande data ej ännu är tillgänglig för 2023. Swedbank har använt en standardiserad metod från Partnership for Carbon Accounting Financials (PCAF) för att mäta och beräkna finansierade utsläpp.
Totala CO2-utsläpp från aktie- och kreditinvesteringar, scope 1 &amp; 2. Värden för 2021 och 2022 har justerats för att inkludera kreditinvesteringar. 2021 års siffra är beräknad utifrån innehavens Market Capitalisation. 2022 och 2023 års siffror är beräknade på Enterprise Value including Cash (EVIC). Metoden är i enlighet med TCFD:s rekommendationer och PCAF (2022):The Global GHG Accounting and Reporting Standard for Financed Emissions.</t>
  </si>
  <si>
    <t>Finansierade: 5,062,739</t>
  </si>
  <si>
    <t>Bure Equity AB</t>
  </si>
  <si>
    <t>portfolio companies Scope 1 and 2 emissions based on Bure's ownership stakes</t>
  </si>
  <si>
    <t>EQT AB Group</t>
  </si>
  <si>
    <t>portfolio companies Scope 1 and 2 emissions based on EQT's ownership stakes. Also reporting on portfolio scope 3</t>
  </si>
  <si>
    <t>Investor AB</t>
  </si>
  <si>
    <t>Equity share of portfolio emissions, see Investment-Specific method in GHG Protocol’s “Technical Guidance for Calculating Scope 3 Emissions”. Equity share includes the emissions from our portfolio companies’ scope 1 and 2 equal to the owned share of the companies.</t>
  </si>
  <si>
    <t>https://storage.mfn.se/f9a633a1-37d9-4174-9c51-c4da6b42bd10/kinnevik-climate-progress-report-2022.pdf</t>
  </si>
  <si>
    <t>The emissions from our portfolio for 2023 will be published in June 2024</t>
  </si>
  <si>
    <t>Unclear what should be attributed to Kinnevik</t>
  </si>
  <si>
    <t xml:space="preserve">Latour redovisar utsläpp från Scope 1 &amp; 2 från moderbolaget och de helägda bolagen, som sammantagt beämns "industrirörelsen". För Scope 3 redovisar Latour moderbolagets utsläpp, och industrirörelsen har påbörjat datainsamling för att redovisa utsläpp 2024. I kategori 15 redovisas scope 1&amp;2 från börsportföljen, proportionerligt med deras kapitalandel. Dessa utsläpp har lagg och redovisas för 2022. </t>
  </si>
  <si>
    <t>Redovisar inte finansierade utsläpp</t>
  </si>
  <si>
    <t>Utsläpp av växthusgaser (CO2 e) från aktieportföljen och den egna verksamheten har redovisats sedan 2010, då Industrivärden även började rapportera sitt klimatavtryck till CDP. Men det står inte med i rapporten.</t>
  </si>
  <si>
    <t>Does not report financed emissions.</t>
  </si>
  <si>
    <t>Bolag på OMX STOCKHOLM Large Cap som saknas i vår lista</t>
  </si>
  <si>
    <t>Bolag på vår lista som inte är med på OMX Large Cap</t>
  </si>
  <si>
    <t>Bico</t>
  </si>
  <si>
    <t>Stillfront</t>
  </si>
  <si>
    <t>Swedish Match</t>
  </si>
  <si>
    <t>Viaplay</t>
  </si>
  <si>
    <t>Bolag från OMX NORDIC Large Cap som saknas i vår lista</t>
  </si>
  <si>
    <t>ALK-Abelló</t>
  </si>
  <si>
    <t>Allmänna Brand</t>
  </si>
  <si>
    <t>Alvotech</t>
  </si>
  <si>
    <t>Bavarian Nordic</t>
  </si>
  <si>
    <t>Brim</t>
  </si>
  <si>
    <t>Carlsberg</t>
  </si>
  <si>
    <t>Cargotec</t>
  </si>
  <si>
    <t>ChemoMetec</t>
  </si>
  <si>
    <t>Coloplast</t>
  </si>
  <si>
    <t>Citycon</t>
  </si>
  <si>
    <t>Danske Bank</t>
  </si>
  <si>
    <t>Demant</t>
  </si>
  <si>
    <t>DFDS</t>
  </si>
  <si>
    <t>D/S Norden</t>
  </si>
  <si>
    <t>DSV</t>
  </si>
  <si>
    <t>Elisa</t>
  </si>
  <si>
    <t>Embla</t>
  </si>
  <si>
    <t>FLSmidth</t>
  </si>
  <si>
    <t>Fortum</t>
  </si>
  <si>
    <t>Fiskars</t>
  </si>
  <si>
    <t>Genmab</t>
  </si>
  <si>
    <t>GN Store Nord</t>
  </si>
  <si>
    <t>H Lundbeck</t>
  </si>
  <si>
    <t>Huhtamäki</t>
  </si>
  <si>
    <t>International Petroleum Corp</t>
  </si>
  <si>
    <t>Íslandsbankí</t>
  </si>
  <si>
    <t>ISS</t>
  </si>
  <si>
    <t>Jeudan</t>
  </si>
  <si>
    <t>Jyske Bank</t>
  </si>
  <si>
    <t>Københavns Lufthavne</t>
  </si>
  <si>
    <t>Konekranes</t>
  </si>
  <si>
    <t>Kemira</t>
  </si>
  <si>
    <t>Keso</t>
  </si>
  <si>
    <t>KONE</t>
  </si>
  <si>
    <t>Kojamo</t>
  </si>
  <si>
    <t>A.P. Møller</t>
  </si>
  <si>
    <t>Mandatum</t>
  </si>
  <si>
    <t>Marel</t>
  </si>
  <si>
    <t>Metsä Board</t>
  </si>
  <si>
    <t>Metso</t>
  </si>
  <si>
    <t>Modern Times Group (MTG)</t>
  </si>
  <si>
    <t>Neste</t>
  </si>
  <si>
    <t>Netcompany</t>
  </si>
  <si>
    <t>New Wave</t>
  </si>
  <si>
    <t>NKT</t>
  </si>
  <si>
    <t>Noble Corporation</t>
  </si>
  <si>
    <t>Nokia</t>
  </si>
  <si>
    <t>Novo Nordisk</t>
  </si>
  <si>
    <t>Novonesis</t>
  </si>
  <si>
    <t>Orion</t>
  </si>
  <si>
    <t>Ørstedt</t>
  </si>
  <si>
    <t>Outokumpu</t>
  </si>
  <si>
    <t>Pandora</t>
  </si>
  <si>
    <t>QT Group</t>
  </si>
  <si>
    <t>Royal Unibrew</t>
  </si>
  <si>
    <t>Revenio</t>
  </si>
  <si>
    <t>Ringkøbing Landoebank</t>
  </si>
  <si>
    <t>Rockwool</t>
  </si>
  <si>
    <t>Sanoma</t>
  </si>
  <si>
    <t>Schouw &amp; Co</t>
  </si>
  <si>
    <t>Spar Nord Bank</t>
  </si>
  <si>
    <t>Scandinavian Tobacco Group</t>
  </si>
  <si>
    <t>Síldarvinnslan</t>
  </si>
  <si>
    <t>Sydbank</t>
  </si>
  <si>
    <t>Topdanmark</t>
  </si>
  <si>
    <t>TORM</t>
  </si>
  <si>
    <t>Tryg</t>
  </si>
  <si>
    <t>Nokian Renkaat</t>
  </si>
  <si>
    <t>UPM-Kymmene</t>
  </si>
  <si>
    <t>Uponor</t>
  </si>
  <si>
    <t>Vaisala</t>
  </si>
  <si>
    <t>Valmet</t>
  </si>
  <si>
    <t>Vestas</t>
  </si>
  <si>
    <t>Wärtsilä</t>
  </si>
  <si>
    <t>Zeeland Pharma</t>
  </si>
  <si>
    <t>Omsättning</t>
  </si>
  <si>
    <t>Ägare</t>
  </si>
  <si>
    <t xml:space="preserve">Rättfärdigande, dvs varför skulle detta vara med? </t>
  </si>
  <si>
    <t>Stiftelse</t>
  </si>
  <si>
    <t>ICA Gruppen</t>
  </si>
  <si>
    <t>Scania</t>
  </si>
  <si>
    <t>Luossavaara-Kiirunavaara AB</t>
  </si>
  <si>
    <t>Stockholm Exergi Holding AB</t>
  </si>
  <si>
    <t>Byggmax</t>
  </si>
  <si>
    <t>Antal anställda</t>
  </si>
  <si>
    <t>ARLA</t>
  </si>
  <si>
    <t>20 617</t>
  </si>
  <si>
    <t>113 643 000</t>
  </si>
  <si>
    <t>LANTMÄNNEN</t>
  </si>
  <si>
    <t>10 092</t>
  </si>
  <si>
    <t>48 183 000</t>
  </si>
  <si>
    <t>KF OCH KONSUMENTFÖRENINGARNA</t>
  </si>
  <si>
    <t>12 029</t>
  </si>
  <si>
    <t>46 088 000</t>
  </si>
  <si>
    <t>Dvs Coop</t>
  </si>
  <si>
    <t>SÖDRA SKOGSÄGARNA EKONOMISK FÖRENING</t>
  </si>
  <si>
    <t>3 118</t>
  </si>
  <si>
    <t>27 060 000</t>
  </si>
  <si>
    <t>OK-FÖRENINGARNA</t>
  </si>
  <si>
    <t>1 498</t>
  </si>
  <si>
    <t>13 040 287</t>
  </si>
  <si>
    <t>RIKSBYGGEN EKONOMISK FÖRENING</t>
  </si>
  <si>
    <t>2 641</t>
  </si>
  <si>
    <t>9 889 989</t>
  </si>
  <si>
    <t>HSB RIKSFÖRBUND OCH HSB-FÖRENINGARNA</t>
  </si>
  <si>
    <t>3 500</t>
  </si>
  <si>
    <t>7 184 000</t>
  </si>
  <si>
    <t>SKOGSÄGARNA NORRA SKOG, EKONOMISK FÖRENING</t>
  </si>
  <si>
    <t>5 049 977</t>
  </si>
  <si>
    <t>SKOGSÄGARNA MELLANSKOG EKONOMISK FÖRENING</t>
  </si>
  <si>
    <t>4 018 000</t>
  </si>
  <si>
    <t>HUSBYGGNADSVAROR H.B.V. FÖRENING U.P.A.</t>
  </si>
  <si>
    <t>3 005 043</t>
  </si>
  <si>
    <t>SINFRA, SVENSK INKÖPSCENTRAL FÖR INFRASTRUKTUR EK FÖR</t>
  </si>
  <si>
    <t>2 343 275</t>
  </si>
  <si>
    <t>FÖREN SV TONSÄTTARES INTERN MUSIKBYRÅ /STIM/</t>
  </si>
  <si>
    <t>2 153 943</t>
  </si>
  <si>
    <t>SYDGRÖNT EKONOMISK FÖRENING</t>
  </si>
  <si>
    <t>2 153 012</t>
  </si>
  <si>
    <t>SVERIGES STÄRKELSEPRODUCENTER, FÖRENING U.P.A.</t>
  </si>
  <si>
    <t>2 079 148</t>
  </si>
  <si>
    <t>NORRMEJERIER EKONOMISK FÖRENING</t>
  </si>
  <si>
    <t>1 959 107</t>
  </si>
  <si>
    <t>COPYSWEDE EK. FÖR.</t>
  </si>
  <si>
    <t>1 853 048</t>
  </si>
  <si>
    <t>SKÅNEMEJERIER EK FÖR</t>
  </si>
  <si>
    <t>1 826 787</t>
  </si>
  <si>
    <t>FALKÖPINGS MEJERI EKONOMISK FÖRENING</t>
  </si>
  <si>
    <t>1 701 783</t>
  </si>
  <si>
    <t>FONUS EKF OCH FONUS ÖST</t>
  </si>
  <si>
    <t>1 227 723</t>
  </si>
  <si>
    <t>LANDSHYPOTEK, EK. FÖR.</t>
  </si>
  <si>
    <t>972 000</t>
  </si>
  <si>
    <t>GÖTEBORGS LASTBILCENTRAL EK FÖR, GLC</t>
  </si>
  <si>
    <t>926 768</t>
  </si>
  <si>
    <t>VARASLÄTTENS LAGERHUS EK.FÖR</t>
  </si>
  <si>
    <t>903 816</t>
  </si>
  <si>
    <t>BIOMETRIA EK. FÖR.</t>
  </si>
  <si>
    <t>856 037</t>
  </si>
  <si>
    <t>KRISTIANSTADSORTENS LAGERHUSFÖRENING EK FÖR</t>
  </si>
  <si>
    <t>814 29</t>
  </si>
  <si>
    <t>AKKAFRAKT I SKÅNE EK FÖR</t>
  </si>
  <si>
    <t>SKB, STOCKHOLMS KOOPERATIVA BOSTADSFÖRENING</t>
  </si>
  <si>
    <t>ÖRNFRAKT EKONOMISK FÖRENING</t>
  </si>
  <si>
    <t>VALLBERGA LANTMÄN EK FÖR</t>
  </si>
  <si>
    <t>TAXI TRAFIKFÖRENING U.P.A.</t>
  </si>
  <si>
    <t>VÄRMLANDSSCHAKT EKONOMISK FÖRENING</t>
  </si>
  <si>
    <t>NÄRKEFRAKT EK. FÖR.</t>
  </si>
  <si>
    <t>FLEXILAST EKONOMISK FÖRENING</t>
  </si>
  <si>
    <t>SVENSKA ODLARLAGET EK.FÖR.</t>
  </si>
  <si>
    <t>GÖTEBORGSKOOPERATIVET FÖR INDEPENDENT LIVING, GIL EK. FÖR.</t>
  </si>
  <si>
    <t xml:space="preserve">Omsättning (mrd) </t>
  </si>
  <si>
    <t>AstraZeneca</t>
  </si>
  <si>
    <t>Källa: DI</t>
  </si>
  <si>
    <t>Volvo</t>
  </si>
  <si>
    <t xml:space="preserve">Sandvik </t>
  </si>
  <si>
    <t>Evolution</t>
  </si>
  <si>
    <t>H&amp;M</t>
  </si>
  <si>
    <t xml:space="preserve">Sampo </t>
  </si>
  <si>
    <t xml:space="preserve">Nokia </t>
  </si>
  <si>
    <t>Ericsson</t>
  </si>
  <si>
    <t xml:space="preserve">Latour </t>
  </si>
  <si>
    <t xml:space="preserve">Alfa Laval </t>
  </si>
  <si>
    <t xml:space="preserve">Industrivärden </t>
  </si>
  <si>
    <t xml:space="preserve">Traton </t>
  </si>
  <si>
    <t>NIBE</t>
  </si>
  <si>
    <t>Telia</t>
  </si>
  <si>
    <t>Källa: Wikipedia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</si>
</sst>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00"/>
    <numFmt numFmtId="166" formatCode="d mmmm"/>
    <numFmt numFmtId="167" formatCode="m-d"/>
  </numFmts>
  <fonts count="36">
    <font>
      <sz val="10.0"/>
      <color rgb="FF000000"/>
      <name val="Arial"/>
      <scheme val="minor"/>
    </font>
    <font>
      <b/>
      <color theme="1"/>
      <name val="Arial"/>
      <scheme val="minor"/>
    </font>
    <font>
      <color theme="1"/>
      <name val="Arial"/>
      <scheme val="minor"/>
    </font>
    <font>
      <u/>
      <color rgb="FF0000FF"/>
    </font>
    <font>
      <u/>
      <color rgb="FF0000FF"/>
    </font>
    <font>
      <b/>
      <sz val="10.0"/>
      <color theme="1"/>
      <name val="Arial"/>
      <scheme val="minor"/>
    </font>
    <font>
      <b/>
      <color theme="1"/>
      <name val="Arial"/>
    </font>
    <font>
      <sz val="10.0"/>
      <color theme="1"/>
      <name val="Arial"/>
      <scheme val="minor"/>
    </font>
    <font>
      <color theme="1"/>
      <name val="Arial"/>
    </font>
    <font>
      <u/>
      <sz val="10.0"/>
      <color rgb="FF0000FF"/>
    </font>
    <font>
      <u/>
      <color rgb="FF0000FF"/>
    </font>
    <font>
      <u/>
      <color rgb="FF0000FF"/>
    </font>
    <font>
      <u/>
      <sz val="10.0"/>
      <color rgb="FF0000FF"/>
    </font>
    <font>
      <u/>
      <color rgb="FF1155CC"/>
      <name val="Arial"/>
    </font>
    <font>
      <u/>
      <sz val="10.0"/>
      <color rgb="FF0000FF"/>
    </font>
    <font>
      <u/>
      <color rgb="FF0000FF"/>
    </font>
    <font>
      <b/>
      <color rgb="FF000000"/>
      <name val="&quot;Arial&quot;"/>
    </font>
    <font>
      <color rgb="FF000000"/>
      <name val="&quot;Arial&quot;"/>
    </font>
    <font/>
    <font>
      <u/>
      <color rgb="FF0000FF"/>
    </font>
    <font>
      <u/>
      <color rgb="FF0000FF"/>
    </font>
    <font>
      <u/>
      <color rgb="FF0000FF"/>
    </font>
    <font>
      <u/>
      <color rgb="FF0000FF"/>
    </font>
    <font>
      <u/>
      <color rgb="FF0000FF"/>
    </font>
    <font>
      <u/>
      <color rgb="FF0000FF"/>
    </font>
    <font>
      <color rgb="FF000000"/>
      <name val="Arial"/>
      <scheme val="minor"/>
    </font>
    <font>
      <u/>
      <color rgb="FF0000FF"/>
    </font>
    <font>
      <u/>
      <color rgb="FF0000FF"/>
    </font>
    <font>
      <i/>
      <color theme="1"/>
      <name val="Arial"/>
      <scheme val="minor"/>
    </font>
    <font>
      <sz val="9.0"/>
      <color rgb="FF000000"/>
      <name val="Helvetica"/>
    </font>
    <font>
      <b/>
      <sz val="11.0"/>
      <color theme="1"/>
      <name val="Arial"/>
      <scheme val="minor"/>
    </font>
    <font>
      <b/>
      <sz val="11.0"/>
      <color rgb="FF000000"/>
      <name val="Helvetica"/>
    </font>
    <font>
      <u/>
      <color rgb="FF0000FF"/>
    </font>
    <font>
      <u/>
      <color rgb="FF0000FF"/>
    </font>
    <font>
      <sz val="11.0"/>
      <color rgb="FF222222"/>
      <name val="Arial"/>
    </font>
    <font>
      <sz val="9.0"/>
      <color rgb="FF1F1F1F"/>
      <name val="&quot;Google Sans&quot;"/>
    </font>
  </fonts>
  <fills count="17">
    <fill>
      <patternFill patternType="none"/>
    </fill>
    <fill>
      <patternFill patternType="lightGray"/>
    </fill>
    <fill>
      <patternFill patternType="solid">
        <fgColor rgb="FFFFF2CC"/>
        <bgColor rgb="FFFFF2CC"/>
      </patternFill>
    </fill>
    <fill>
      <patternFill patternType="solid">
        <fgColor rgb="FFEAD1DC"/>
        <bgColor rgb="FFEAD1DC"/>
      </patternFill>
    </fill>
    <fill>
      <patternFill patternType="solid">
        <fgColor rgb="FFD9EAD3"/>
        <bgColor rgb="FFD9EAD3"/>
      </patternFill>
    </fill>
    <fill>
      <patternFill patternType="solid">
        <fgColor rgb="FFFCE5CD"/>
        <bgColor rgb="FFFCE5CD"/>
      </patternFill>
    </fill>
    <fill>
      <patternFill patternType="solid">
        <fgColor rgb="FFFF9900"/>
        <bgColor rgb="FFFF9900"/>
      </patternFill>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D9D2E9"/>
        <bgColor rgb="FFD9D2E9"/>
      </patternFill>
    </fill>
    <fill>
      <patternFill patternType="solid">
        <fgColor rgb="FFD0E0E3"/>
        <bgColor rgb="FFD0E0E3"/>
      </patternFill>
    </fill>
    <fill>
      <patternFill patternType="solid">
        <fgColor rgb="FFC9DAF8"/>
        <bgColor rgb="FFC9DAF8"/>
      </patternFill>
    </fill>
    <fill>
      <patternFill patternType="solid">
        <fgColor rgb="FFEA9999"/>
        <bgColor rgb="FFEA9999"/>
      </patternFill>
    </fill>
    <fill>
      <patternFill patternType="solid">
        <fgColor rgb="FFFFFF00"/>
        <bgColor rgb="FFFFFF00"/>
      </patternFill>
    </fill>
    <fill>
      <patternFill patternType="solid">
        <fgColor rgb="FFD9D9D9"/>
        <bgColor rgb="FFD9D9D9"/>
      </patternFill>
    </fill>
    <fill>
      <patternFill patternType="solid">
        <fgColor rgb="FF00FF00"/>
        <bgColor rgb="FF00FF00"/>
      </patternFill>
    </fill>
  </fills>
  <borders count="6">
    <border/>
    <border>
      <bottom style="medium">
        <color rgb="FF000000"/>
      </bottom>
    </border>
    <border>
      <right style="medium">
        <color rgb="FF000000"/>
      </right>
    </border>
    <border>
      <left style="medium">
        <color rgb="FF000000"/>
      </left>
    </border>
    <border>
      <left style="thin">
        <color rgb="FF000000"/>
      </left>
    </border>
    <border>
      <left style="medium">
        <color rgb="FF000000"/>
      </left>
      <right style="medium">
        <color rgb="FF000000"/>
      </right>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horizontal="center" readingOrder="0" shrinkToFit="0" vertical="center" wrapText="1"/>
    </xf>
    <xf borderId="0" fillId="0" fontId="5" numFmtId="3" xfId="0" applyAlignment="1" applyFont="1" applyNumberFormat="1">
      <alignment readingOrder="0"/>
    </xf>
    <xf borderId="0" fillId="0" fontId="5" numFmtId="3" xfId="0" applyFont="1" applyNumberFormat="1"/>
    <xf borderId="0" fillId="0" fontId="6" numFmtId="3" xfId="0" applyAlignment="1" applyFont="1" applyNumberFormat="1">
      <alignment vertical="bottom"/>
    </xf>
    <xf borderId="0" fillId="0" fontId="7" numFmtId="3" xfId="0" applyAlignment="1" applyFont="1" applyNumberFormat="1">
      <alignment readingOrder="0"/>
    </xf>
    <xf borderId="0" fillId="0" fontId="7" numFmtId="3" xfId="0" applyFont="1" applyNumberFormat="1"/>
    <xf borderId="0" fillId="0" fontId="8" numFmtId="3" xfId="0" applyAlignment="1" applyFont="1" applyNumberFormat="1">
      <alignment vertical="bottom"/>
    </xf>
    <xf borderId="0" fillId="0" fontId="5" numFmtId="3" xfId="0" applyAlignment="1" applyFont="1" applyNumberFormat="1">
      <alignment readingOrder="0" shrinkToFit="0" wrapText="0"/>
    </xf>
    <xf borderId="0" fillId="0" fontId="7" numFmtId="3" xfId="0" applyAlignment="1" applyFont="1" applyNumberFormat="1">
      <alignment shrinkToFit="0" wrapText="0"/>
    </xf>
    <xf borderId="0" fillId="0" fontId="7" numFmtId="3" xfId="0" applyAlignment="1" applyFont="1" applyNumberFormat="1">
      <alignment readingOrder="0" shrinkToFit="0" wrapText="0"/>
    </xf>
    <xf borderId="0" fillId="0" fontId="9" numFmtId="3" xfId="0" applyAlignment="1" applyFont="1" applyNumberFormat="1">
      <alignment readingOrder="0" shrinkToFit="0" wrapText="0"/>
    </xf>
    <xf borderId="0" fillId="0" fontId="10" numFmtId="0" xfId="0" applyAlignment="1" applyFont="1">
      <alignment readingOrder="0" shrinkToFit="0" wrapText="0"/>
    </xf>
    <xf borderId="0" fillId="0" fontId="11" numFmtId="0" xfId="0" applyAlignment="1" applyFont="1">
      <alignment readingOrder="0" shrinkToFit="0" wrapText="0"/>
    </xf>
    <xf borderId="0" fillId="0" fontId="12" numFmtId="3" xfId="0" applyAlignment="1" applyFont="1" applyNumberFormat="1">
      <alignment readingOrder="0" shrinkToFit="0" wrapText="0"/>
    </xf>
    <xf borderId="0" fillId="0" fontId="13" numFmtId="3" xfId="0" applyAlignment="1" applyFont="1" applyNumberFormat="1">
      <alignment vertical="bottom"/>
    </xf>
    <xf borderId="0" fillId="0" fontId="7" numFmtId="3" xfId="0" applyAlignment="1" applyFont="1" applyNumberFormat="1">
      <alignment readingOrder="0" shrinkToFit="0" wrapText="1"/>
    </xf>
    <xf borderId="1" fillId="0" fontId="5" numFmtId="3" xfId="0" applyAlignment="1" applyBorder="1" applyFont="1" applyNumberFormat="1">
      <alignment readingOrder="0" shrinkToFit="0" wrapText="0"/>
    </xf>
    <xf borderId="1" fillId="0" fontId="7" numFmtId="3" xfId="0" applyAlignment="1" applyBorder="1" applyFont="1" applyNumberFormat="1">
      <alignment shrinkToFit="0" wrapText="0"/>
    </xf>
    <xf borderId="1" fillId="0" fontId="7" numFmtId="3" xfId="0" applyAlignment="1" applyBorder="1" applyFont="1" applyNumberFormat="1">
      <alignment readingOrder="0" shrinkToFit="0" wrapText="0"/>
    </xf>
    <xf borderId="1" fillId="0" fontId="14" numFmtId="3" xfId="0" applyAlignment="1" applyBorder="1" applyFont="1" applyNumberFormat="1">
      <alignment readingOrder="0" shrinkToFit="0" wrapText="0"/>
    </xf>
    <xf borderId="1" fillId="0" fontId="7" numFmtId="3" xfId="0" applyAlignment="1" applyBorder="1" applyFont="1" applyNumberFormat="1">
      <alignment readingOrder="0" shrinkToFit="0" wrapText="0"/>
    </xf>
    <xf borderId="1" fillId="0" fontId="2" numFmtId="3" xfId="0" applyAlignment="1" applyBorder="1" applyFont="1" applyNumberFormat="1">
      <alignment readingOrder="0" shrinkToFit="0" wrapText="0"/>
    </xf>
    <xf borderId="1" fillId="0" fontId="15" numFmtId="0" xfId="0" applyAlignment="1" applyBorder="1" applyFont="1">
      <alignment readingOrder="0" shrinkToFit="0" wrapText="0"/>
    </xf>
    <xf borderId="1" fillId="0" fontId="2" numFmtId="0" xfId="0" applyAlignment="1" applyBorder="1" applyFont="1">
      <alignment readingOrder="0" shrinkToFit="0" wrapText="0"/>
    </xf>
    <xf borderId="1" fillId="0" fontId="2" numFmtId="0" xfId="0" applyAlignment="1" applyBorder="1" applyFont="1">
      <alignment shrinkToFit="0" wrapText="0"/>
    </xf>
    <xf borderId="1" fillId="0" fontId="8" numFmtId="3" xfId="0" applyAlignment="1" applyBorder="1" applyFont="1" applyNumberFormat="1">
      <alignment shrinkToFit="0" vertical="bottom" wrapText="0"/>
    </xf>
    <xf borderId="0" fillId="3" fontId="5" numFmtId="0" xfId="0" applyAlignment="1" applyFill="1" applyFont="1">
      <alignment horizontal="center" readingOrder="0" shrinkToFit="0" vertical="center" wrapText="1"/>
    </xf>
    <xf borderId="0" fillId="0" fontId="16" numFmtId="3" xfId="0" applyAlignment="1" applyFont="1" applyNumberFormat="1">
      <alignment readingOrder="0"/>
    </xf>
    <xf borderId="0" fillId="0" fontId="2" numFmtId="4" xfId="0" applyAlignment="1" applyFont="1" applyNumberFormat="1">
      <alignment readingOrder="0"/>
    </xf>
    <xf borderId="1" fillId="0" fontId="5" numFmtId="3" xfId="0" applyAlignment="1" applyBorder="1" applyFont="1" applyNumberFormat="1">
      <alignment readingOrder="0"/>
    </xf>
    <xf borderId="1" fillId="0" fontId="7" numFmtId="3" xfId="0" applyAlignment="1" applyBorder="1" applyFont="1" applyNumberFormat="1">
      <alignment readingOrder="0"/>
    </xf>
    <xf borderId="1" fillId="0" fontId="7" numFmtId="3" xfId="0" applyBorder="1" applyFont="1" applyNumberFormat="1"/>
    <xf borderId="1" fillId="0" fontId="2" numFmtId="0" xfId="0" applyBorder="1" applyFont="1"/>
    <xf borderId="0" fillId="4" fontId="5" numFmtId="0" xfId="0" applyAlignment="1" applyFill="1" applyFont="1">
      <alignment horizontal="center" readingOrder="0" shrinkToFit="0" vertical="center" wrapText="1"/>
    </xf>
    <xf borderId="0" fillId="5" fontId="7" numFmtId="3" xfId="0" applyAlignment="1" applyFill="1" applyFont="1" applyNumberFormat="1">
      <alignment readingOrder="0"/>
    </xf>
    <xf borderId="0" fillId="0" fontId="2" numFmtId="3" xfId="0" applyAlignment="1" applyFont="1" applyNumberFormat="1">
      <alignment readingOrder="0"/>
    </xf>
    <xf borderId="0" fillId="6" fontId="7" numFmtId="3" xfId="0" applyAlignment="1" applyFill="1" applyFont="1" applyNumberFormat="1">
      <alignment readingOrder="0"/>
    </xf>
    <xf borderId="0" fillId="0" fontId="17" numFmtId="3" xfId="0" applyAlignment="1" applyFont="1" applyNumberFormat="1">
      <alignment readingOrder="0"/>
    </xf>
    <xf borderId="0" fillId="7" fontId="7" numFmtId="3" xfId="0" applyAlignment="1" applyFill="1" applyFont="1" applyNumberFormat="1">
      <alignment readingOrder="0"/>
    </xf>
    <xf borderId="0" fillId="8" fontId="5" numFmtId="0" xfId="0" applyAlignment="1" applyFill="1" applyFont="1">
      <alignment horizontal="center" readingOrder="0" shrinkToFit="0" vertical="center" wrapText="1"/>
    </xf>
    <xf borderId="0" fillId="9" fontId="5" numFmtId="0" xfId="0" applyAlignment="1" applyFill="1" applyFont="1">
      <alignment horizontal="center" readingOrder="0" shrinkToFit="0" vertical="center" wrapText="1"/>
    </xf>
    <xf borderId="0" fillId="10" fontId="5" numFmtId="0" xfId="0" applyAlignment="1" applyFill="1" applyFont="1">
      <alignment horizontal="center" readingOrder="0" shrinkToFit="0" vertical="center" wrapText="1"/>
    </xf>
    <xf borderId="0" fillId="5" fontId="5" numFmtId="0" xfId="0" applyAlignment="1" applyFont="1">
      <alignment horizontal="center" readingOrder="0" shrinkToFit="0" vertical="center" wrapText="1"/>
    </xf>
    <xf borderId="0" fillId="2" fontId="1" numFmtId="0" xfId="0" applyAlignment="1" applyFont="1">
      <alignment horizontal="center" readingOrder="0" shrinkToFit="0" wrapText="0"/>
    </xf>
    <xf borderId="0" fillId="3" fontId="1" numFmtId="0" xfId="0" applyAlignment="1" applyFont="1">
      <alignment horizontal="center" readingOrder="0" shrinkToFit="0" wrapText="0"/>
    </xf>
    <xf borderId="2" fillId="0" fontId="18" numFmtId="0" xfId="0" applyBorder="1" applyFont="1"/>
    <xf borderId="0" fillId="4" fontId="1" numFmtId="0" xfId="0" applyAlignment="1" applyFont="1">
      <alignment horizontal="center"/>
    </xf>
    <xf borderId="0" fillId="3" fontId="1" numFmtId="0" xfId="0" applyAlignment="1" applyFont="1">
      <alignment horizontal="center" readingOrder="0"/>
    </xf>
    <xf borderId="3" fillId="3" fontId="1" numFmtId="0" xfId="0" applyAlignment="1" applyBorder="1" applyFont="1">
      <alignment horizontal="center" readingOrder="0"/>
    </xf>
    <xf borderId="2" fillId="3" fontId="1" numFmtId="0" xfId="0" applyAlignment="1" applyBorder="1" applyFont="1">
      <alignment horizontal="center" readingOrder="0"/>
    </xf>
    <xf borderId="0" fillId="11" fontId="1" numFmtId="0" xfId="0" applyAlignment="1" applyFill="1" applyFont="1">
      <alignment horizontal="center" readingOrder="0"/>
    </xf>
    <xf borderId="4" fillId="12" fontId="1" numFmtId="0" xfId="0" applyAlignment="1" applyBorder="1" applyFill="1" applyFont="1">
      <alignment horizontal="center"/>
    </xf>
    <xf borderId="0" fillId="10" fontId="1" numFmtId="0" xfId="0" applyAlignment="1" applyFont="1">
      <alignment horizontal="center"/>
    </xf>
    <xf borderId="0" fillId="0" fontId="2" numFmtId="0" xfId="0" applyFont="1"/>
    <xf borderId="0" fillId="0" fontId="1" numFmtId="3" xfId="0" applyFont="1" applyNumberFormat="1"/>
    <xf borderId="0" fillId="0" fontId="1" numFmtId="3" xfId="0" applyAlignment="1" applyFont="1" applyNumberFormat="1">
      <alignment shrinkToFit="0" wrapText="0"/>
    </xf>
    <xf borderId="2" fillId="0" fontId="1" numFmtId="3" xfId="0" applyAlignment="1" applyBorder="1" applyFont="1" applyNumberFormat="1">
      <alignment shrinkToFit="0" wrapText="0"/>
    </xf>
    <xf borderId="0" fillId="0" fontId="1" numFmtId="3" xfId="0" applyAlignment="1" applyFont="1" applyNumberFormat="1">
      <alignment readingOrder="0" shrinkToFit="0" wrapText="0"/>
    </xf>
    <xf borderId="0" fillId="0" fontId="1" numFmtId="3" xfId="0" applyAlignment="1" applyFont="1" applyNumberFormat="1">
      <alignment readingOrder="0" shrinkToFit="0" wrapText="0"/>
    </xf>
    <xf borderId="0" fillId="0" fontId="1" numFmtId="3" xfId="0" applyAlignment="1" applyFont="1" applyNumberFormat="1">
      <alignment readingOrder="0" shrinkToFit="0" wrapText="1"/>
    </xf>
    <xf borderId="2" fillId="0" fontId="1" numFmtId="3" xfId="0" applyAlignment="1" applyBorder="1" applyFont="1" applyNumberFormat="1">
      <alignment readingOrder="0" shrinkToFit="0" wrapText="0"/>
    </xf>
    <xf borderId="2" fillId="0" fontId="1" numFmtId="3" xfId="0" applyBorder="1" applyFont="1" applyNumberFormat="1"/>
    <xf borderId="0" fillId="0" fontId="1" numFmtId="3" xfId="0" applyAlignment="1" applyFont="1" applyNumberFormat="1">
      <alignment readingOrder="0"/>
    </xf>
    <xf borderId="3" fillId="0" fontId="1" numFmtId="3" xfId="0" applyAlignment="1" applyBorder="1" applyFont="1" applyNumberFormat="1">
      <alignment readingOrder="0" shrinkToFit="0" wrapText="0"/>
    </xf>
    <xf borderId="4" fillId="0" fontId="1" numFmtId="3" xfId="0" applyBorder="1" applyFont="1" applyNumberFormat="1"/>
    <xf borderId="0" fillId="0" fontId="2" numFmtId="3" xfId="0" applyFont="1" applyNumberFormat="1"/>
    <xf borderId="0" fillId="0" fontId="2" numFmtId="3" xfId="0" applyAlignment="1" applyFont="1" applyNumberFormat="1">
      <alignment shrinkToFit="0" wrapText="0"/>
    </xf>
    <xf borderId="0" fillId="0" fontId="19" numFmtId="3" xfId="0" applyAlignment="1" applyFont="1" applyNumberFormat="1">
      <alignment readingOrder="0" shrinkToFit="0" wrapText="0"/>
    </xf>
    <xf borderId="2" fillId="0" fontId="2" numFmtId="3" xfId="0" applyAlignment="1" applyBorder="1" applyFont="1" applyNumberFormat="1">
      <alignment readingOrder="0" shrinkToFit="0" wrapText="0"/>
    </xf>
    <xf borderId="0" fillId="0" fontId="2" numFmtId="3" xfId="0" applyAlignment="1" applyFont="1" applyNumberFormat="1">
      <alignment readingOrder="0" shrinkToFit="0" wrapText="0"/>
    </xf>
    <xf borderId="0" fillId="0" fontId="2" numFmtId="3" xfId="0" applyAlignment="1" applyFont="1" applyNumberFormat="1">
      <alignment readingOrder="0" shrinkToFit="0" wrapText="0"/>
    </xf>
    <xf borderId="0" fillId="0" fontId="2" numFmtId="3" xfId="0" applyAlignment="1" applyFont="1" applyNumberFormat="1">
      <alignment readingOrder="0" shrinkToFit="0" wrapText="1"/>
    </xf>
    <xf borderId="2" fillId="0" fontId="2" numFmtId="3" xfId="0" applyAlignment="1" applyBorder="1" applyFont="1" applyNumberFormat="1">
      <alignment readingOrder="0" shrinkToFit="0" wrapText="0"/>
    </xf>
    <xf borderId="2" fillId="0" fontId="2" numFmtId="3" xfId="0" applyBorder="1" applyFont="1" applyNumberFormat="1"/>
    <xf borderId="3" fillId="0" fontId="2" numFmtId="3" xfId="0" applyAlignment="1" applyBorder="1" applyFont="1" applyNumberFormat="1">
      <alignment readingOrder="0" shrinkToFit="0" wrapText="0"/>
    </xf>
    <xf borderId="2" fillId="0" fontId="2" numFmtId="9" xfId="0" applyAlignment="1" applyBorder="1" applyFont="1" applyNumberFormat="1">
      <alignment readingOrder="0" shrinkToFit="0" wrapText="0"/>
    </xf>
    <xf borderId="4" fillId="0" fontId="2" numFmtId="3" xfId="0" applyBorder="1" applyFont="1" applyNumberFormat="1"/>
    <xf borderId="0" fillId="0" fontId="20" numFmtId="3" xfId="0" applyAlignment="1" applyFont="1" applyNumberFormat="1">
      <alignment readingOrder="0" shrinkToFit="0" wrapText="0"/>
    </xf>
    <xf borderId="2" fillId="0" fontId="2" numFmtId="3" xfId="0" applyAlignment="1" applyBorder="1" applyFont="1" applyNumberFormat="1">
      <alignment shrinkToFit="0" wrapText="0"/>
    </xf>
    <xf borderId="0" fillId="2" fontId="21" numFmtId="3" xfId="0" applyAlignment="1" applyFont="1" applyNumberFormat="1">
      <alignment readingOrder="0" shrinkToFit="0" wrapText="0"/>
    </xf>
    <xf borderId="0" fillId="0" fontId="2" numFmtId="0" xfId="0" applyAlignment="1" applyFont="1">
      <alignment shrinkToFit="0" wrapText="0"/>
    </xf>
    <xf borderId="2" fillId="0" fontId="22" numFmtId="3" xfId="0" applyAlignment="1" applyBorder="1" applyFont="1" applyNumberFormat="1">
      <alignment readingOrder="0" shrinkToFit="0" wrapText="0"/>
    </xf>
    <xf borderId="0" fillId="0" fontId="2" numFmtId="3" xfId="0" applyAlignment="1" applyFont="1" applyNumberFormat="1">
      <alignment readingOrder="0" shrinkToFit="0" wrapText="0"/>
    </xf>
    <xf borderId="0" fillId="0" fontId="2" numFmtId="3" xfId="0" applyAlignment="1" applyFont="1" applyNumberFormat="1">
      <alignment readingOrder="0" shrinkToFit="0" wrapText="1"/>
    </xf>
    <xf borderId="2" fillId="0" fontId="2" numFmtId="3" xfId="0" applyAlignment="1" applyBorder="1" applyFont="1" applyNumberFormat="1">
      <alignment readingOrder="0"/>
    </xf>
    <xf borderId="2" fillId="0" fontId="2" numFmtId="3" xfId="0" applyAlignment="1" applyBorder="1" applyFont="1" applyNumberFormat="1">
      <alignment readingOrder="0" shrinkToFit="0" wrapText="0"/>
    </xf>
    <xf borderId="0" fillId="0" fontId="2" numFmtId="3" xfId="0" applyAlignment="1" applyFont="1" applyNumberFormat="1">
      <alignment readingOrder="0" shrinkToFit="0" wrapText="0"/>
    </xf>
    <xf borderId="0" fillId="0" fontId="2" numFmtId="164" xfId="0" applyFont="1" applyNumberFormat="1"/>
    <xf borderId="2" fillId="0" fontId="23" numFmtId="3" xfId="0" applyAlignment="1" applyBorder="1" applyFont="1" applyNumberFormat="1">
      <alignment readingOrder="0" shrinkToFit="0" wrapText="0"/>
    </xf>
    <xf borderId="4" fillId="0" fontId="2" numFmtId="3" xfId="0" applyAlignment="1" applyBorder="1" applyFont="1" applyNumberFormat="1">
      <alignment readingOrder="0"/>
    </xf>
    <xf borderId="0" fillId="0" fontId="2" numFmtId="165" xfId="0" applyFont="1" applyNumberFormat="1"/>
    <xf borderId="2" fillId="0" fontId="2" numFmtId="0" xfId="0" applyBorder="1" applyFont="1"/>
    <xf borderId="2" fillId="0" fontId="2" numFmtId="0" xfId="0" applyAlignment="1" applyBorder="1" applyFont="1">
      <alignment readingOrder="0" shrinkToFit="0" wrapText="0"/>
    </xf>
    <xf borderId="4" fillId="0" fontId="2" numFmtId="0" xfId="0" applyBorder="1" applyFont="1"/>
    <xf borderId="0" fillId="2" fontId="24" numFmtId="3" xfId="0" applyAlignment="1" applyFont="1" applyNumberFormat="1">
      <alignment readingOrder="0" shrinkToFit="0" wrapText="0"/>
    </xf>
    <xf borderId="0" fillId="0" fontId="2" numFmtId="3" xfId="0" applyAlignment="1" applyFont="1" applyNumberFormat="1">
      <alignment shrinkToFit="0" wrapText="0"/>
    </xf>
    <xf borderId="2" fillId="0" fontId="2" numFmtId="0" xfId="0" applyAlignment="1" applyBorder="1" applyFont="1">
      <alignment horizontal="left" readingOrder="0" shrinkToFit="0" wrapText="0"/>
    </xf>
    <xf borderId="0" fillId="0" fontId="17" numFmtId="3" xfId="0" applyAlignment="1" applyFont="1" applyNumberFormat="1">
      <alignment readingOrder="0" shrinkToFit="0" wrapText="1"/>
    </xf>
    <xf borderId="2" fillId="0" fontId="17" numFmtId="3" xfId="0" applyAlignment="1" applyBorder="1" applyFont="1" applyNumberFormat="1">
      <alignment readingOrder="0"/>
    </xf>
    <xf borderId="2" fillId="0" fontId="25" numFmtId="166" xfId="0" applyAlignment="1" applyBorder="1" applyFont="1" applyNumberFormat="1">
      <alignment horizontal="left" readingOrder="0" shrinkToFit="0" wrapText="0"/>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readingOrder="0" shrinkToFit="0" wrapText="1"/>
    </xf>
    <xf borderId="2" fillId="0" fontId="2" numFmtId="0" xfId="0" applyAlignment="1" applyBorder="1" applyFont="1">
      <alignment shrinkToFit="0" wrapText="0"/>
    </xf>
    <xf borderId="0" fillId="13" fontId="2" numFmtId="3" xfId="0" applyAlignment="1" applyFill="1" applyFont="1" applyNumberFormat="1">
      <alignment readingOrder="0"/>
    </xf>
    <xf borderId="4" fillId="0" fontId="8" numFmtId="3" xfId="0" applyAlignment="1" applyBorder="1" applyFont="1" applyNumberFormat="1">
      <alignment horizontal="right" vertical="bottom"/>
    </xf>
    <xf borderId="0" fillId="0" fontId="8" numFmtId="3" xfId="0" applyAlignment="1" applyFont="1" applyNumberFormat="1">
      <alignment horizontal="right" vertical="bottom"/>
    </xf>
    <xf borderId="0" fillId="0" fontId="8" numFmtId="3" xfId="0" applyAlignment="1" applyFont="1" applyNumberFormat="1">
      <alignment horizontal="right" readingOrder="0" vertical="bottom"/>
    </xf>
    <xf borderId="0" fillId="0" fontId="1" numFmtId="0" xfId="0" applyAlignment="1" applyFont="1">
      <alignment readingOrder="0" shrinkToFit="0" wrapText="0"/>
    </xf>
    <xf borderId="0" fillId="0" fontId="26" numFmtId="3" xfId="0" applyAlignment="1" applyFont="1" applyNumberFormat="1">
      <alignment shrinkToFit="0" wrapText="0"/>
    </xf>
    <xf borderId="0" fillId="0" fontId="27" numFmtId="0" xfId="0" applyAlignment="1" applyFont="1">
      <alignment shrinkToFit="0" wrapText="0"/>
    </xf>
    <xf borderId="0" fillId="3" fontId="1" numFmtId="0" xfId="0" applyAlignment="1" applyFont="1">
      <alignment horizontal="center" readingOrder="0" shrinkToFit="0" wrapText="0"/>
    </xf>
    <xf borderId="5" fillId="3" fontId="1" numFmtId="0" xfId="0" applyAlignment="1" applyBorder="1" applyFont="1">
      <alignment horizontal="center" readingOrder="0"/>
    </xf>
    <xf borderId="0" fillId="12" fontId="1" numFmtId="0" xfId="0" applyAlignment="1" applyFont="1">
      <alignment horizontal="center"/>
    </xf>
    <xf borderId="5" fillId="0" fontId="1" numFmtId="3" xfId="0" applyAlignment="1" applyBorder="1" applyFont="1" applyNumberFormat="1">
      <alignment readingOrder="0" shrinkToFit="0" wrapText="0"/>
    </xf>
    <xf borderId="5" fillId="0" fontId="2" numFmtId="3" xfId="0" applyAlignment="1" applyBorder="1" applyFont="1" applyNumberFormat="1">
      <alignment readingOrder="0" shrinkToFit="0" wrapText="0"/>
    </xf>
    <xf borderId="0" fillId="9" fontId="2" numFmtId="3" xfId="0" applyAlignment="1" applyFont="1" applyNumberFormat="1">
      <alignment readingOrder="0"/>
    </xf>
    <xf borderId="3" fillId="0" fontId="2" numFmtId="3" xfId="0" applyBorder="1" applyFont="1" applyNumberFormat="1"/>
    <xf borderId="0" fillId="0" fontId="2" numFmtId="0" xfId="0" applyFont="1"/>
    <xf borderId="0" fillId="0" fontId="1" numFmtId="3" xfId="0" applyAlignment="1" applyFont="1" applyNumberFormat="1">
      <alignment shrinkToFit="0" wrapText="1"/>
    </xf>
    <xf borderId="0" fillId="0" fontId="1" numFmtId="0" xfId="0" applyAlignment="1" applyFont="1">
      <alignment shrinkToFit="0" wrapText="0"/>
    </xf>
    <xf borderId="0" fillId="0" fontId="2" numFmtId="3" xfId="0" applyAlignment="1" applyFont="1" applyNumberFormat="1">
      <alignment shrinkToFit="0" wrapText="1"/>
    </xf>
    <xf borderId="0" fillId="0" fontId="2" numFmtId="0" xfId="0" applyAlignment="1" applyFont="1">
      <alignment shrinkToFit="0" wrapText="0"/>
    </xf>
    <xf borderId="0" fillId="4" fontId="2" numFmtId="3" xfId="0" applyFont="1" applyNumberFormat="1"/>
    <xf borderId="0" fillId="4" fontId="2" numFmtId="0" xfId="0" applyFont="1"/>
    <xf borderId="0" fillId="0" fontId="2" numFmtId="0" xfId="0" applyAlignment="1" applyFont="1">
      <alignment shrinkToFit="0" wrapText="1"/>
    </xf>
    <xf borderId="0" fillId="0" fontId="2" numFmtId="0" xfId="0" applyAlignment="1" applyFont="1">
      <alignment horizontal="left" readingOrder="0"/>
    </xf>
    <xf borderId="0" fillId="0" fontId="2" numFmtId="0" xfId="0" applyAlignment="1" applyFont="1">
      <alignment horizontal="left"/>
    </xf>
    <xf borderId="0" fillId="0" fontId="2" numFmtId="167" xfId="0" applyAlignment="1" applyFont="1" applyNumberFormat="1">
      <alignment horizontal="left" readingOrder="0"/>
    </xf>
    <xf borderId="0" fillId="14" fontId="1" numFmtId="0" xfId="0" applyAlignment="1" applyFill="1" applyFont="1">
      <alignment horizontal="center" readingOrder="0"/>
    </xf>
    <xf borderId="0" fillId="0" fontId="2" numFmtId="9" xfId="0" applyFont="1" applyNumberFormat="1"/>
    <xf borderId="0" fillId="0" fontId="2" numFmtId="0" xfId="0" applyAlignment="1" applyFont="1">
      <alignment readingOrder="0"/>
    </xf>
    <xf borderId="0" fillId="0" fontId="28" numFmtId="0" xfId="0" applyAlignment="1" applyFont="1">
      <alignment readingOrder="0"/>
    </xf>
    <xf borderId="0" fillId="0" fontId="5" numFmtId="0" xfId="0" applyAlignment="1" applyFont="1">
      <alignment readingOrder="0"/>
    </xf>
    <xf borderId="0" fillId="0" fontId="7" numFmtId="0" xfId="0" applyAlignment="1" applyFont="1">
      <alignment vertical="bottom"/>
    </xf>
    <xf borderId="0" fillId="0" fontId="29" numFmtId="0" xfId="0" applyAlignment="1" applyFont="1">
      <alignment readingOrder="0"/>
    </xf>
    <xf borderId="0" fillId="0" fontId="1" numFmtId="0" xfId="0" applyAlignment="1" applyFont="1">
      <alignment readingOrder="0" shrinkToFit="0" wrapText="1"/>
    </xf>
    <xf borderId="0" fillId="4" fontId="1" numFmtId="0" xfId="0" applyAlignment="1" applyFont="1">
      <alignment readingOrder="0" shrinkToFit="0" wrapText="1"/>
    </xf>
    <xf borderId="0" fillId="10" fontId="1" numFmtId="0" xfId="0" applyAlignment="1" applyFont="1">
      <alignment readingOrder="0" shrinkToFit="0" wrapText="1"/>
    </xf>
    <xf borderId="0" fillId="3" fontId="1" numFmtId="0" xfId="0" applyAlignment="1" applyFont="1">
      <alignment readingOrder="0" shrinkToFit="0" wrapText="1"/>
    </xf>
    <xf borderId="0" fillId="5" fontId="1" numFmtId="0" xfId="0" applyAlignment="1" applyFont="1">
      <alignment readingOrder="0" shrinkToFit="0" wrapText="1"/>
    </xf>
    <xf borderId="0" fillId="12" fontId="1" numFmtId="0" xfId="0" applyAlignment="1" applyFont="1">
      <alignment readingOrder="0" shrinkToFit="0" wrapText="1"/>
    </xf>
    <xf borderId="0" fillId="10" fontId="2" numFmtId="0" xfId="0" applyAlignment="1" applyFont="1">
      <alignment readingOrder="0"/>
    </xf>
    <xf borderId="0" fillId="0" fontId="2" numFmtId="0" xfId="0" applyAlignment="1" applyFont="1">
      <alignment readingOrder="0" shrinkToFit="0" wrapText="1"/>
    </xf>
    <xf borderId="0" fillId="10" fontId="2" numFmtId="3" xfId="0" applyAlignment="1" applyFont="1" applyNumberFormat="1">
      <alignment readingOrder="0"/>
    </xf>
    <xf borderId="0" fillId="4" fontId="2" numFmtId="0" xfId="0" applyAlignment="1" applyFont="1">
      <alignment readingOrder="0"/>
    </xf>
    <xf borderId="0" fillId="15" fontId="2" numFmtId="0" xfId="0" applyAlignment="1" applyFill="1" applyFont="1">
      <alignment readingOrder="0"/>
    </xf>
    <xf borderId="0" fillId="0" fontId="30" numFmtId="0" xfId="0" applyAlignment="1" applyFont="1">
      <alignment readingOrder="0"/>
    </xf>
    <xf borderId="0" fillId="0" fontId="31" numFmtId="0" xfId="0" applyAlignment="1" applyFont="1">
      <alignment readingOrder="0"/>
    </xf>
    <xf borderId="0" fillId="0" fontId="32" numFmtId="3" xfId="0" applyFont="1" applyNumberFormat="1"/>
    <xf borderId="0" fillId="0" fontId="33" numFmtId="0" xfId="0" applyFont="1"/>
    <xf borderId="0" fillId="16" fontId="2" numFmtId="0" xfId="0" applyAlignment="1" applyFill="1" applyFont="1">
      <alignment readingOrder="0"/>
    </xf>
    <xf borderId="0" fillId="7" fontId="2" numFmtId="0" xfId="0" applyAlignment="1" applyFont="1">
      <alignment readingOrder="0"/>
    </xf>
    <xf borderId="0" fillId="7" fontId="2" numFmtId="0" xfId="0" applyFont="1"/>
    <xf borderId="0" fillId="16" fontId="34" numFmtId="0" xfId="0" applyAlignment="1" applyFont="1">
      <alignment readingOrder="0"/>
    </xf>
    <xf borderId="0" fillId="7" fontId="34" numFmtId="0" xfId="0" applyFont="1"/>
    <xf borderId="0" fillId="0" fontId="2" numFmtId="0" xfId="0" applyAlignment="1" applyFont="1">
      <alignment readingOrder="0"/>
    </xf>
    <xf borderId="0" fillId="7" fontId="35" numFmtId="0" xfId="0" applyAlignment="1" applyFont="1">
      <alignment readingOrder="0"/>
    </xf>
    <xf borderId="0" fillId="0" fontId="8" numFmtId="0" xfId="0" applyAlignment="1" applyFont="1">
      <alignment vertical="bottom"/>
    </xf>
    <xf borderId="0" fillId="0" fontId="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eab.inpublix.com/2022/ledande-inom-samhallsansvar/gri-data/" TargetMode="External"/><Relationship Id="rId2" Type="http://schemas.openxmlformats.org/officeDocument/2006/relationships/hyperlink" Target="https://www.ncc.se/globalassets/sustainability/sustainability-report/hallbarhetsredovisning-2022.pdf" TargetMode="External"/><Relationship Id="rId3" Type="http://schemas.openxmlformats.org/officeDocument/2006/relationships/hyperlink" Target="https://mb.cision.com/Main/17348/3740648/1941181.pdf" TargetMode="External"/><Relationship Id="rId4" Type="http://schemas.openxmlformats.org/officeDocument/2006/relationships/hyperlink" Target="https://www.lifeatspotify.com/reports/Spotify-Equity-Impact-Report-2022.pdf" TargetMode="External"/><Relationship Id="rId9" Type="http://schemas.openxmlformats.org/officeDocument/2006/relationships/drawing" Target="../drawings/drawing1.xml"/><Relationship Id="rId5" Type="http://schemas.openxmlformats.org/officeDocument/2006/relationships/hyperlink" Target="https://www.netlight.com/wp-content/uploads/H%C3%A5llbarhetsrapport-2021.pdf" TargetMode="External"/><Relationship Id="rId6" Type="http://schemas.openxmlformats.org/officeDocument/2006/relationships/hyperlink" Target="https://www.klarna.com/assets/sites/15/2021/10/20070835/Climate-report-2020_2021-Final.pdf" TargetMode="External"/><Relationship Id="rId7" Type="http://schemas.openxmlformats.org/officeDocument/2006/relationships/hyperlink" Target="https://static.outnorth.com/image/upload/v1649063248/file/sustainability-files/Outnordic_Invest_AB_2021_Zeromission_GHG_protocol_Assessment.pdf" TargetMode="External"/><Relationship Id="rId8" Type="http://schemas.openxmlformats.org/officeDocument/2006/relationships/hyperlink" Target="https://www.max.se/globalassets/download-files/documents/sustainabilty-report-2022_print.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verigesnatur.org/aktuellt/de-slappte-ut-mest-koldioxid-202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epirocgroup.com/content/dam/epiroc/corporate/documents/investors/annual-report/annual-report-2023/GRI%20and%20Sustainability%202022.pdf" TargetMode="External"/><Relationship Id="rId190" Type="http://schemas.openxmlformats.org/officeDocument/2006/relationships/hyperlink" Target="https://hufvudstaden.se/contentassets/c0590cba1eea4ba2b462650410bb3371/hufvudstadens-ars--och-hallbarhetsredovisning-2023" TargetMode="External"/><Relationship Id="rId42" Type="http://schemas.openxmlformats.org/officeDocument/2006/relationships/hyperlink" Target="https://mb.cision.com/Main/12069/3735517/1921081.pdf" TargetMode="External"/><Relationship Id="rId41" Type="http://schemas.openxmlformats.org/officeDocument/2006/relationships/hyperlink" Target="https://cdn.sanity.io/files/30p7so6x/eqt-web-prod/ecc7e9bbda059637c36f88df6007ed3f45b7c370.pdf?dl=wkr0006.pdf" TargetMode="External"/><Relationship Id="rId44" Type="http://schemas.openxmlformats.org/officeDocument/2006/relationships/hyperlink" Target="https://www.balder.se/sites/balder/files/fastighets_ab_balder_arsredovisning_2022.pdf" TargetMode="External"/><Relationship Id="rId194" Type="http://schemas.openxmlformats.org/officeDocument/2006/relationships/hyperlink" Target="https://www.industrivarden.se/globalassets/hallbarhetsrapporter/svenska/hallbarhetsrapport_2023.pdf" TargetMode="External"/><Relationship Id="rId43" Type="http://schemas.openxmlformats.org/officeDocument/2006/relationships/hyperlink" Target="https://mb.cision.com/Main/1568/3728624/1895279.pdf" TargetMode="External"/><Relationship Id="rId193" Type="http://schemas.openxmlformats.org/officeDocument/2006/relationships/hyperlink" Target="https://www.ikea.com/global/en/images/IKEA_CLIMATE_Report_FY_23_20240125_a5a1535f4e.pdf" TargetMode="External"/><Relationship Id="rId46" Type="http://schemas.openxmlformats.org/officeDocument/2006/relationships/hyperlink" Target="https://www.fenixoutdoor.com/wp-content/uploads/2023/04/2022_CSR_Report.pdf" TargetMode="External"/><Relationship Id="rId192" Type="http://schemas.openxmlformats.org/officeDocument/2006/relationships/hyperlink" Target="https://report.icagruppen.se/media/g2ep3qxq/ica-gruppen-a-rsredovisning-2023.pdf" TargetMode="External"/><Relationship Id="rId45" Type="http://schemas.openxmlformats.org/officeDocument/2006/relationships/hyperlink" Target="https://fastpartner.se/media/arsredovisning_2022_v2.pdf" TargetMode="External"/><Relationship Id="rId191" Type="http://schemas.openxmlformats.org/officeDocument/2006/relationships/hyperlink" Target="https://husqvarna-v2.prod-mid-euw3.investis.com/sites/husqvarna/files/2024-03/Husqvarna_Annual_and_Sustainability_Report_2023.pdf" TargetMode="External"/><Relationship Id="rId48" Type="http://schemas.openxmlformats.org/officeDocument/2006/relationships/hyperlink" Target="https://mb.cision.com/Main/942/3744711/1958940.pdf" TargetMode="External"/><Relationship Id="rId187" Type="http://schemas.openxmlformats.org/officeDocument/2006/relationships/hyperlink" Target="https://vp300.alertir.com/afw/files/press/hexpol/202403262143-1.pdf" TargetMode="External"/><Relationship Id="rId47" Type="http://schemas.openxmlformats.org/officeDocument/2006/relationships/hyperlink" Target="https://a.storyblok.com/f/134143/x/d7e198c5d8/fortnox-ars-och-hallbarhetsredovisning-2022.pdf" TargetMode="External"/><Relationship Id="rId186" Type="http://schemas.openxmlformats.org/officeDocument/2006/relationships/hyperlink" Target="https://s3.eu-central-1.amazonaws.com/hexagonassets/Hexagon-Composites-Annual-report-2023-1.pdf" TargetMode="External"/><Relationship Id="rId185" Type="http://schemas.openxmlformats.org/officeDocument/2006/relationships/hyperlink" Target="https://hmgroup.com/wp-content/uploads/2024/03/HM-Group-Sustainability-Disclosure-2023.pdf" TargetMode="External"/><Relationship Id="rId49" Type="http://schemas.openxmlformats.org/officeDocument/2006/relationships/hyperlink" Target="https://www.hemnetgroup.se/files/PDF/Annual-reports/hemnet_ars-och-hallbarhetsredovisning-2023_17mars.pdf" TargetMode="External"/><Relationship Id="rId184" Type="http://schemas.openxmlformats.org/officeDocument/2006/relationships/hyperlink" Target="https://www.hemnetgroup.se/files/PDF/Annual-reports/2023/Hemnet_AB_AnnualReport_2023.pdf" TargetMode="External"/><Relationship Id="rId189" Type="http://schemas.openxmlformats.org/officeDocument/2006/relationships/hyperlink" Target="http://investors.holmen.com/afw/files/press/holmen/202403061245-1.pdf" TargetMode="External"/><Relationship Id="rId188" Type="http://schemas.openxmlformats.org/officeDocument/2006/relationships/hyperlink" Target="https://www.hms-networks.com/docs/librariesprovider6/annual-reports/annual-reports-(english)/hms-networks-annual-report-2023---klickbar.pdf?sfvrsn=84496d7_5" TargetMode="External"/><Relationship Id="rId31" Type="http://schemas.openxmlformats.org/officeDocument/2006/relationships/hyperlink" Target="https://storage.mfn.se/69d1c438-3577-48e0-a826-b27aa0c51960/castellum-annual-report-and-sustainability-report-2022-print.pdf" TargetMode="External"/><Relationship Id="rId30" Type="http://schemas.openxmlformats.org/officeDocument/2006/relationships/hyperlink" Target="https://storage.mfn.se/2b47d09c-e910-4c2e-b9dd-2abeff65e268/byggfakta-ar2022-sve.pdf" TargetMode="External"/><Relationship Id="rId33" Type="http://schemas.openxmlformats.org/officeDocument/2006/relationships/hyperlink" Target="https://investors.cint.com/sites/cint/files/pr/Cint_Group_Annual_Report_2022.pdf" TargetMode="External"/><Relationship Id="rId183" Type="http://schemas.openxmlformats.org/officeDocument/2006/relationships/hyperlink" Target="https://www.getinge.com/dam/corporate/documents/investors/annual-reports/english/getinge-annual-report-2023-en-global.pdf" TargetMode="External"/><Relationship Id="rId32" Type="http://schemas.openxmlformats.org/officeDocument/2006/relationships/hyperlink" Target="https://www.catena.se/media/0skhzufs/h%C3%A5llbarhetsrapport-catena-swe-final.pdf" TargetMode="External"/><Relationship Id="rId182" Type="http://schemas.openxmlformats.org/officeDocument/2006/relationships/hyperlink" Target="https://mb.cision.com/Main/15293/3947623/2677237.pdf" TargetMode="External"/><Relationship Id="rId35" Type="http://schemas.openxmlformats.org/officeDocument/2006/relationships/hyperlink" Target="https://www.creades.se/media/y0bjt02z/%C3%A5rsredovisning-creades-2022.pdf" TargetMode="External"/><Relationship Id="rId181" Type="http://schemas.openxmlformats.org/officeDocument/2006/relationships/hyperlink" Target="https://www.fenixoutdoor.com/wp-content/uploads/2024/03/CSR_2023.pdf" TargetMode="External"/><Relationship Id="rId34" Type="http://schemas.openxmlformats.org/officeDocument/2006/relationships/hyperlink" Target="https://mb.cision.com/Main/9683/3744990/1959631.pdf" TargetMode="External"/><Relationship Id="rId180" Type="http://schemas.openxmlformats.org/officeDocument/2006/relationships/hyperlink" Target="https://mb.cision.com/Main/878/3953792/2701384.pdf" TargetMode="External"/><Relationship Id="rId37" Type="http://schemas.openxmlformats.org/officeDocument/2006/relationships/hyperlink" Target="https://www.electroluxprofessional.com/corporate/wp-content/uploads/2023/04/Electrolux-Professional-Group-Sustainability-report-2022.pdf" TargetMode="External"/><Relationship Id="rId176" Type="http://schemas.openxmlformats.org/officeDocument/2006/relationships/hyperlink" Target="https://www.epirocgroup.com/content/dam/epiroc/corporate/documents/investors/annual-report/new-2024/Epiroc%20Annual%20and%20Sustainability%20Report%202023.pdf" TargetMode="External"/><Relationship Id="rId36" Type="http://schemas.openxmlformats.org/officeDocument/2006/relationships/hyperlink" Target="https://www.dometicgroup.com/globalassets/4-dometicgroup/sustainability/sustainability-reports/sustainability_eng_dometic.pdf?ref=3F34A82ACE" TargetMode="External"/><Relationship Id="rId175" Type="http://schemas.openxmlformats.org/officeDocument/2006/relationships/hyperlink" Target="https://ir.elekta.com/files/mfn/55a85860-261b-494b-9197-5b90db7930d5/elekta-annual-report-2022-23-links.pdf" TargetMode="External"/><Relationship Id="rId39" Type="http://schemas.openxmlformats.org/officeDocument/2006/relationships/hyperlink" Target="https://ir.elekta.com/files/mfn/173e70f5-e63c-4076-a8ee-00a1c80a87df/elekta-arsredovisning-2022-23-links.pdf" TargetMode="External"/><Relationship Id="rId174" Type="http://schemas.openxmlformats.org/officeDocument/2006/relationships/hyperlink" Target="https://www.electroluxgroup.com/wp-content/uploads/sites/2/2024/03/sustainability-report-2023.pdf" TargetMode="External"/><Relationship Id="rId38" Type="http://schemas.openxmlformats.org/officeDocument/2006/relationships/hyperlink" Target="https://www.electroluxgroup.com/wp-content/uploads/sites/2/2023/03/sustainability-report-2022.pdf" TargetMode="External"/><Relationship Id="rId173" Type="http://schemas.openxmlformats.org/officeDocument/2006/relationships/hyperlink" Target="https://www.electroluxprofessional.com/corporate/wp-content/uploads/2019/11/wkr0006-307.pdf" TargetMode="External"/><Relationship Id="rId179" Type="http://schemas.openxmlformats.org/officeDocument/2006/relationships/hyperlink" Target="https://mb.cision.com/Main/1568/3944244/2662694.pdf" TargetMode="External"/><Relationship Id="rId178" Type="http://schemas.openxmlformats.org/officeDocument/2006/relationships/hyperlink" Target="https://masdpstatic.azureedge.net/essity/Essity_AR_ENG_2023.pdf" TargetMode="External"/><Relationship Id="rId177" Type="http://schemas.openxmlformats.org/officeDocument/2006/relationships/hyperlink" Target="https://cdn.sanity.io/files/30p7so6x/eqt-web-prod/1d1605be62ef28d3fee3100c57a597db09e126e1.pdf?dl=wkr0006.pdf" TargetMode="External"/><Relationship Id="rId20" Type="http://schemas.openxmlformats.org/officeDocument/2006/relationships/hyperlink" Target="https://www.wearebhg.com/media/1860/bhg-group-ab_sustainability-report-2022.pdf" TargetMode="External"/><Relationship Id="rId22" Type="http://schemas.openxmlformats.org/officeDocument/2006/relationships/hyperlink" Target="https://storage.mfn.se/proxy/bilia-arsredovisning-2022-pdf.pdf?url=https%3A%2F%2Fml-eu.globenewswire.com%2FResource%2FDownload%2F90f30d66-415c-48e2-9fdf-1b7c055d1e46" TargetMode="External"/><Relationship Id="rId21" Type="http://schemas.openxmlformats.org/officeDocument/2006/relationships/hyperlink" Target="https://storage.mfn.se/dd2e0386-730a-4b96-82ea-61eadbc0432e/bico-annual-report-2022-eng.pdf" TargetMode="External"/><Relationship Id="rId24" Type="http://schemas.openxmlformats.org/officeDocument/2006/relationships/hyperlink" Target="https://storage.mfn.se/ed04140e-3545-42bb-9fdc-989d42e6fcc7/cs3-3-annual-report-swedish-interactive.pdf" TargetMode="External"/><Relationship Id="rId23" Type="http://schemas.openxmlformats.org/officeDocument/2006/relationships/hyperlink" Target="https://www.billerud.se/globalassets/cision/documents/2023/20230405-billeruds-ars-och-hallbarhetsredovisning-2022-sv-0-4510289.pdf" TargetMode="External"/><Relationship Id="rId26" Type="http://schemas.openxmlformats.org/officeDocument/2006/relationships/hyperlink" Target="https://storage.mfn.se/a/boozt/1bde9e4b-0fd4-4f88-ae48-df8d084bb71b/boozt-annual-and-sustainability-report-2022-swe.pdf" TargetMode="External"/><Relationship Id="rId25" Type="http://schemas.openxmlformats.org/officeDocument/2006/relationships/hyperlink" Target="https://investors.boliden.com/sites/boliden-ir/files/pr/202303076677-1.pdf" TargetMode="External"/><Relationship Id="rId28" Type="http://schemas.openxmlformats.org/officeDocument/2006/relationships/hyperlink" Target="https://storage.mfn.se/a/bufab/5eaed7cc-1928-45f8-bdc6-55c7e6648b45/bufab-ars-och-hallbarhetsredovisning-2022.pdf" TargetMode="External"/><Relationship Id="rId27" Type="http://schemas.openxmlformats.org/officeDocument/2006/relationships/hyperlink" Target="https://www.bravida.se/contentassets/fde20a1286494a7d8413fd8578d24d96/bravidaarsochhallbarhetsredovisning2022.pdf" TargetMode="External"/><Relationship Id="rId29" Type="http://schemas.openxmlformats.org/officeDocument/2006/relationships/hyperlink" Target="https://storage.mfn.se/aca501c8-f3f3-456f-8f61-03227a1b9a9e/bure-arsredovisning-2022.pdf" TargetMode="External"/><Relationship Id="rId11" Type="http://schemas.openxmlformats.org/officeDocument/2006/relationships/hyperlink" Target="https://www.arla.com/493299/globalassets/arla-global/company---overview/investor/annual-reports/2022/arla-annual-report-2022_se2.pdf" TargetMode="External"/><Relationship Id="rId10" Type="http://schemas.openxmlformats.org/officeDocument/2006/relationships/hyperlink" Target="https://mb.cision.com/Main/12208/3739398/1936457.pdf" TargetMode="External"/><Relationship Id="rId13" Type="http://schemas.openxmlformats.org/officeDocument/2006/relationships/hyperlink" Target="https://www.astrazeneca.com/content/dam/az/Sustainability/2023/pdf/Sustainability_Data_Summary_2022.pdf" TargetMode="External"/><Relationship Id="rId12" Type="http://schemas.openxmlformats.org/officeDocument/2006/relationships/hyperlink" Target="https://www.assaabloy.com/group/en/documents/sustainability/sustainability-reports/Sustainability%20Report%202022.pdf" TargetMode="External"/><Relationship Id="rId15" Type="http://schemas.openxmlformats.org/officeDocument/2006/relationships/hyperlink" Target="https://mb.cision.com/Main/1145/3738110/1931873.pdf" TargetMode="External"/><Relationship Id="rId198" Type="http://schemas.openxmlformats.org/officeDocument/2006/relationships/hyperlink" Target="https://vp302.alertir.com/afw/files/press/latour/202403219568-1.pdf" TargetMode="External"/><Relationship Id="rId14" Type="http://schemas.openxmlformats.org/officeDocument/2006/relationships/hyperlink" Target="https://www.atlascopcogroup.com/content/dam/atlas-copco/group/documents/investors/financial-publications/english/20230322-annual-report-incl-sustainability-report-and-corporate-governance-report-2022.pdf" TargetMode="External"/><Relationship Id="rId197" Type="http://schemas.openxmlformats.org/officeDocument/2006/relationships/hyperlink" Target="https://www.intrum.com/media/bt4l5crg/intrum-asr23.pdf" TargetMode="External"/><Relationship Id="rId17" Type="http://schemas.openxmlformats.org/officeDocument/2006/relationships/hyperlink" Target="https://investors.avanza.se/files/mfn/ec2c7ea8-32e0-437d-844d-f6fbadce8674/avanza-bank-holding-ab-arsredovisning-och-hallbarhetsrapport-2022.pdf" TargetMode="External"/><Relationship Id="rId196" Type="http://schemas.openxmlformats.org/officeDocument/2006/relationships/hyperlink" Target="https://instalco.se/media/2labqz2y/eng-hallbarhetsrapport_2023.pdf" TargetMode="External"/><Relationship Id="rId16" Type="http://schemas.openxmlformats.org/officeDocument/2006/relationships/hyperlink" Target="https://www.autoliv.com/sites/default/files/2024-02/Annual_Sustainability_Report_10K_2022_0.pdf" TargetMode="External"/><Relationship Id="rId195" Type="http://schemas.openxmlformats.org/officeDocument/2006/relationships/hyperlink" Target="https://www.indutrade.com/contentassets/01748e414d174273911c3ba75aeed4c5/indutrades-annual-report-and-sustainability-report-2023.pdf" TargetMode="External"/><Relationship Id="rId19" Type="http://schemas.openxmlformats.org/officeDocument/2006/relationships/hyperlink" Target="https://www.beijerref.com/wp-content/uploads/sites/2/2023/04/Beijer-Ref-Annual-report-and-sustainability-report-2022-1.pdf" TargetMode="External"/><Relationship Id="rId18" Type="http://schemas.openxmlformats.org/officeDocument/2006/relationships/hyperlink" Target="https://www.axfood.se/globalassets/startsida/investerare/rapporter-och-presentationer/2022/axfood-ars--och-hallbarhetsredovisning-2022.pdf" TargetMode="External"/><Relationship Id="rId199" Type="http://schemas.openxmlformats.org/officeDocument/2006/relationships/hyperlink" Target="https://vp053.alertir.com/afw/files/press/investor/202403273148-1.pdf" TargetMode="External"/><Relationship Id="rId84" Type="http://schemas.openxmlformats.org/officeDocument/2006/relationships/hyperlink" Target="https://www.nibe.com/download/18.54368f7f186f220725e3b61/1681385387512/GB-NIAB-AR-W-230413.pdf" TargetMode="External"/><Relationship Id="rId83" Type="http://schemas.openxmlformats.org/officeDocument/2006/relationships/hyperlink" Target="https://www.ncc.se/contentassets/d503ad770c20420b826baface9cb316a/delar/hallbarhet-pa-ncc.pdf" TargetMode="External"/><Relationship Id="rId86" Type="http://schemas.openxmlformats.org/officeDocument/2006/relationships/hyperlink" Target="https://nordnetab.com/wp-content/uploads/2023/04/Nordnets-Annual-and-Sustainability-Report-2022.pdf" TargetMode="External"/><Relationship Id="rId85" Type="http://schemas.openxmlformats.org/officeDocument/2006/relationships/hyperlink" Target="https://www.nordea.com/en/doc/annual-report-nordea-bank-abp-2022.pdf" TargetMode="External"/><Relationship Id="rId88" Type="http://schemas.openxmlformats.org/officeDocument/2006/relationships/hyperlink" Target="https://nyfosa.se/sv/wp-content/uploads/sites/3/2023/03/Nyfosa_hallbarhetsrapport_2022.pdf" TargetMode="External"/><Relationship Id="rId150" Type="http://schemas.openxmlformats.org/officeDocument/2006/relationships/hyperlink" Target="https://afry.com/sites/default/files/2024-03/%C3%85rs-%20och%20h%C3%A5llbarhetsredovisning%202023.pdf" TargetMode="External"/><Relationship Id="rId87" Type="http://schemas.openxmlformats.org/officeDocument/2006/relationships/hyperlink" Target="https://vp048.alertir.com/afw/files/press/np3fastigheter/202304055334-1.pdf" TargetMode="External"/><Relationship Id="rId89" Type="http://schemas.openxmlformats.org/officeDocument/2006/relationships/hyperlink" Target="https://www.google.com/url?sa=t&amp;source=web&amp;rct=j&amp;opi=89978449&amp;url=https://www.okq8.se/~/media/om-okq8/dokument/arsred-okq8/okq8-arsredovisning2223.pdf%3Fla%3Dsv-se&amp;ved=2ahUKEwj7h6GtupGFAxXFLBAIHYxEB88QFnoECBEQAw&amp;usg=AOvVaw0qQQV2IFuppzvDNune9132" TargetMode="External"/><Relationship Id="rId80" Type="http://schemas.openxmlformats.org/officeDocument/2006/relationships/hyperlink" Target="https://www.munters.com/contentassets/4be4a915fc054b43b7954d82189f68ff/munterssustainabilityandannualreport2022.pdf" TargetMode="External"/><Relationship Id="rId82" Type="http://schemas.openxmlformats.org/officeDocument/2006/relationships/hyperlink" Target="https://www.ncabgroup.com/wp-content/uploads/2023/04/NCAB_Sustainability_report_2022.pdf" TargetMode="External"/><Relationship Id="rId81" Type="http://schemas.openxmlformats.org/officeDocument/2006/relationships/hyperlink" Target="https://www.mycronic.com/globalassets/pdf/investors/financial-reports/annual-reports/2022/annual-and-sustainability-report-2022.pdf" TargetMode="External"/><Relationship Id="rId1" Type="http://schemas.openxmlformats.org/officeDocument/2006/relationships/comments" Target="../comments1.xml"/><Relationship Id="rId2" Type="http://schemas.openxmlformats.org/officeDocument/2006/relationships/hyperlink" Target="https://www.aak.com/siteassets/sustainability/sustainability-reports/aak-pai-report-2023.pdf" TargetMode="External"/><Relationship Id="rId3" Type="http://schemas.openxmlformats.org/officeDocument/2006/relationships/hyperlink" Target="https://www.volvogroup.com/content/dam/volvo-group/markets/master/investors/reports-and-presentations/annual-reports/AB-Volvo-Annual-Report-2022.pdf" TargetMode="External"/><Relationship Id="rId149" Type="http://schemas.openxmlformats.org/officeDocument/2006/relationships/hyperlink" Target="https://library.e.abb.com/public/4790c4296c5146e6ab4420c7d58f8088/ABB%20Sustainability%20Report%202023.pdf?x-sign=J8XORiFwReXhGJscjFPNbWWlXyHIp0NR9tblxaUjv5E3HVcIhN1s51ECDCZZrStU" TargetMode="External"/><Relationship Id="rId4" Type="http://schemas.openxmlformats.org/officeDocument/2006/relationships/hyperlink" Target="https://sustainabilityreport.abb.com/2022/servicepages/downloads/files/sustainability-performance-abb-csr22.pdf" TargetMode="External"/><Relationship Id="rId148" Type="http://schemas.openxmlformats.org/officeDocument/2006/relationships/hyperlink" Target="https://www.volvogroup.com/content/dam/volvo-group/markets/master/events/2024/feb/annual-report-2023/AB-Volvo-Annual-Report-2023.pdf" TargetMode="External"/><Relationship Id="rId9" Type="http://schemas.openxmlformats.org/officeDocument/2006/relationships/hyperlink" Target="https://arsskyrsla2022.arionbanki.is/library/Files/Sjalfbaerniskyrslur/Umhverfis%c3%be%c3%a6ttir-EN.pdf" TargetMode="External"/><Relationship Id="rId143" Type="http://schemas.openxmlformats.org/officeDocument/2006/relationships/hyperlink" Target="https://om.svenskaspel.se/wp-content/uploads/2023/03/svenska-spel-arsredovisning-2022.pdf" TargetMode="External"/><Relationship Id="rId142" Type="http://schemas.openxmlformats.org/officeDocument/2006/relationships/hyperlink" Target="https://www.akademiskahus.se/globalassets/dokument/ekonomi/ekonomiska-rapporter/akademiska_hus_arsredovisning_2022_sve.pdf" TargetMode="External"/><Relationship Id="rId141" Type="http://schemas.openxmlformats.org/officeDocument/2006/relationships/hyperlink" Target="https://www.sveaskog.se/globalassets/trycksaker/finansiella-rapporter/ars-och-hallbarhetsredovisning-2022.pdf" TargetMode="External"/><Relationship Id="rId140" Type="http://schemas.openxmlformats.org/officeDocument/2006/relationships/hyperlink" Target="https://samhall.se/wp-content/uploads/2022/09/Samhall_Ars-och-hallbarhetsredovisning_2022_.pdf" TargetMode="External"/><Relationship Id="rId5" Type="http://schemas.openxmlformats.org/officeDocument/2006/relationships/hyperlink" Target="https://reports-en.add.life/umbraco/surface/pdf/Export?NodeId=24694&amp;culture=en" TargetMode="External"/><Relationship Id="rId147" Type="http://schemas.openxmlformats.org/officeDocument/2006/relationships/hyperlink" Target="https://infranord.se/media/qlhfs2ar/infranord_a-r22_final_23mars.pdf" TargetMode="External"/><Relationship Id="rId6" Type="http://schemas.openxmlformats.org/officeDocument/2006/relationships/hyperlink" Target="https://www.addtech.se/fileadmin/user_upload/Arsredovisningar/Addtech-Arsredovisning-22-23.pdf" TargetMode="External"/><Relationship Id="rId146" Type="http://schemas.openxmlformats.org/officeDocument/2006/relationships/hyperlink" Target="https://www.greencargo.com/download/18.4f4119b18721f48cb9e68b/1680072169936/Green%20Cargo%20%C3%A5rs-%20och%20h%C3%A5llbarhetsredovisning%202022.pdf" TargetMode="External"/><Relationship Id="rId7" Type="http://schemas.openxmlformats.org/officeDocument/2006/relationships/hyperlink" Target="https://afry.com/sites/default/files/wkr0006-4507451.pdf" TargetMode="External"/><Relationship Id="rId145" Type="http://schemas.openxmlformats.org/officeDocument/2006/relationships/hyperlink" Target="https://www.sbab.se/download/18.3dd4193a1867e1c48471a83/1679601678817/SV%20-%20SBAB_climate_analysis_2022_v4.pdf" TargetMode="External"/><Relationship Id="rId8" Type="http://schemas.openxmlformats.org/officeDocument/2006/relationships/hyperlink" Target="https://www.alfalaval.com/globalassets/documents/investors/english/annual-reports/2023/annual-report-2022-april-11.pdf" TargetMode="External"/><Relationship Id="rId144" Type="http://schemas.openxmlformats.org/officeDocument/2006/relationships/hyperlink" Target="https://www.swedavia.se/globalassets/ahr/2023/swedavia-ars--och-hallbarhetsredovisning-2022.pdf" TargetMode="External"/><Relationship Id="rId73" Type="http://schemas.openxmlformats.org/officeDocument/2006/relationships/hyperlink" Target="https://www.loomis.com/sites/loomis-corp/files/documents/Loomis%20Annual%20and%20Sustainability%20Report%202022.pdf" TargetMode="External"/><Relationship Id="rId72" Type="http://schemas.openxmlformats.org/officeDocument/2006/relationships/hyperlink" Target="https://www.lindabgroup.com/globalassets/media/group/documents/sustainability/sustainability-report-2022.pdf" TargetMode="External"/><Relationship Id="rId75" Type="http://schemas.openxmlformats.org/officeDocument/2006/relationships/hyperlink" Target="https://www.orron.com/download/ars-och-hallbarhetsrapport-2022/?wpdmdl=42528&amp;refresh=660284de86c141711441118&amp;ind=16806751373451&amp;filename=ar_sr_2022_s.pdf" TargetMode="External"/><Relationship Id="rId74" Type="http://schemas.openxmlformats.org/officeDocument/2006/relationships/hyperlink" Target="https://www.lundbergforetagen.se/sites/default/files/files/Lundbergs_ha%CC%8Allbarhetsrapport_2022.pdf" TargetMode="External"/><Relationship Id="rId77" Type="http://schemas.openxmlformats.org/officeDocument/2006/relationships/hyperlink" Target="https://mb.cision.com/Main/15662/3740883/1942356.pdf" TargetMode="External"/><Relationship Id="rId76" Type="http://schemas.openxmlformats.org/officeDocument/2006/relationships/hyperlink" Target="https://lundinmining.com/site/assets/files/9177/2022_sustainability_report_lundin_mining_aoda.pdf" TargetMode="External"/><Relationship Id="rId79" Type="http://schemas.openxmlformats.org/officeDocument/2006/relationships/hyperlink" Target="https://mipscorp.com/files/uploads/2023/03/Sustainability-report_230320.pdf" TargetMode="External"/><Relationship Id="rId78" Type="http://schemas.openxmlformats.org/officeDocument/2006/relationships/hyperlink" Target="https://www.millicom.com/media/5486/mic-2022-ar.pdf" TargetMode="External"/><Relationship Id="rId71" Type="http://schemas.openxmlformats.org/officeDocument/2006/relationships/hyperlink" Target="https://lifco.network.s-z.se/app/uploads/sites/16/en_lifco_annualreport_2022.pdf" TargetMode="External"/><Relationship Id="rId70" Type="http://schemas.openxmlformats.org/officeDocument/2006/relationships/hyperlink" Target="https://www.lantmannen.se/siteassets/documents/01-om-lantmannen/press-och-nyheter/publikationer/arsredovisningar/ars--och-hallbarhetsredovisning-2022.pdf" TargetMode="External"/><Relationship Id="rId139" Type="http://schemas.openxmlformats.org/officeDocument/2006/relationships/hyperlink" Target="https://www.sj.se/content/dam/externt/dokument/finansiell-info/SJ%20%C3%85R2022%20l%C3%A4nkad.pdf" TargetMode="External"/><Relationship Id="rId138" Type="http://schemas.openxmlformats.org/officeDocument/2006/relationships/hyperlink" Target="https://www.svevia.se/download/18.71af0c1d1885192b0e8daa6/1685456324044/Svevia_AR_2022_SVE.pdf" TargetMode="External"/><Relationship Id="rId137" Type="http://schemas.openxmlformats.org/officeDocument/2006/relationships/hyperlink" Target="https://www.apoteket.se/globalassets/om-apoteket/ekonomiska-rapporter/apoteket-ars-och-hallbarhetsredovisning-2022.ny.pdf" TargetMode="External"/><Relationship Id="rId132" Type="http://schemas.openxmlformats.org/officeDocument/2006/relationships/hyperlink" Target="https://mb.cision.com/Main/890/3743022/1954526.pdf" TargetMode="External"/><Relationship Id="rId131" Type="http://schemas.openxmlformats.org/officeDocument/2006/relationships/hyperlink" Target="https://www.wallenstam.se/globalassets/dokument/wallenstam/hallbarhetsredovisning/hallbarhetsredovisning-2022.pdf" TargetMode="External"/><Relationship Id="rId130" Type="http://schemas.openxmlformats.org/officeDocument/2006/relationships/hyperlink" Target="https://www.volvogroup.com/content/dam/volvo-group/markets/master/investors/reports-and-presentations/annual-reports/AB-Volvo-Annual-Report-2022.pdf" TargetMode="External"/><Relationship Id="rId136" Type="http://schemas.openxmlformats.org/officeDocument/2006/relationships/hyperlink" Target="https://www.omsystembolaget.se/globalassets/pdf/final_systembolagets_ansvarsredovisning_2022.pdf" TargetMode="External"/><Relationship Id="rId135" Type="http://schemas.openxmlformats.org/officeDocument/2006/relationships/hyperlink" Target="https://www.postnord.com/siteassets/documents/investor-relations/finansiell-rapportering/ars--och-hallbarhetsredovisningar/postnord_2022_annualreport_se.pdf" TargetMode="External"/><Relationship Id="rId134" Type="http://schemas.openxmlformats.org/officeDocument/2006/relationships/hyperlink" Target="https://lkab.com/wp-content/uploads/2023/03/LKAB_arsredovisning2022.pdf" TargetMode="External"/><Relationship Id="rId133" Type="http://schemas.openxmlformats.org/officeDocument/2006/relationships/hyperlink" Target="https://www.vattenfalleldistribution.se/globalassets/vattenfalleldistribution/var-verksamhet/hallbarhet/ars-och-hallbarhetsredovisning_2022.pdf" TargetMode="External"/><Relationship Id="rId62" Type="http://schemas.openxmlformats.org/officeDocument/2006/relationships/hyperlink" Target="https://www.intrum.com/media/x5mbcdc3/intrum-asr-22.pdf" TargetMode="External"/><Relationship Id="rId61" Type="http://schemas.openxmlformats.org/officeDocument/2006/relationships/hyperlink" Target="https://instalco.se/media/gfsf5fwg/instalco-sustainability-report-2022_eng.pdf" TargetMode="External"/><Relationship Id="rId64" Type="http://schemas.openxmlformats.org/officeDocument/2006/relationships/hyperlink" Target="http://ir.investorab.com/afw/files/press/investor/202303237228-1.pdf" TargetMode="External"/><Relationship Id="rId63" Type="http://schemas.openxmlformats.org/officeDocument/2006/relationships/hyperlink" Target="https://www.latour.se/sites/latour-corp/files/H%C3%A5llbarhet/Sustainability%20report%202023.pdf" TargetMode="External"/><Relationship Id="rId66" Type="http://schemas.openxmlformats.org/officeDocument/2006/relationships/hyperlink" Target="https://wordpress.k-fastigheter.com/wp-content/uploads/2023/03/K-Fast_Holding_arsredovisning_2022.pdf" TargetMode="External"/><Relationship Id="rId172" Type="http://schemas.openxmlformats.org/officeDocument/2006/relationships/hyperlink" Target="https://www.dometicgroup.com/globalassets/4-dometicgroup/corporate-governance/2024/sustainability_eng_dometic23.pdf?ref=DAA8C5579A" TargetMode="External"/><Relationship Id="rId65" Type="http://schemas.openxmlformats.org/officeDocument/2006/relationships/hyperlink" Target="https://www.jm.se/externalfiles/cision/003E74CF1AE57E71/wkr0006.pdf" TargetMode="External"/><Relationship Id="rId171" Type="http://schemas.openxmlformats.org/officeDocument/2006/relationships/hyperlink" Target="https://www.creades.se/media/qlmf5oux/creades_ar_2023_12mars_locked.pdf" TargetMode="External"/><Relationship Id="rId68" Type="http://schemas.openxmlformats.org/officeDocument/2006/relationships/hyperlink" Target="https://www.kinnevik.com/files/globalassets/documents/2.-investors/reports/2022/ar/kinneviks-ars--och-hallbarhetsredovisning-2022.pdf" TargetMode="External"/><Relationship Id="rId170" Type="http://schemas.openxmlformats.org/officeDocument/2006/relationships/hyperlink" Target="https://mb.cision.com/Main/9683/3953689/2701094.pdf" TargetMode="External"/><Relationship Id="rId67" Type="http://schemas.openxmlformats.org/officeDocument/2006/relationships/hyperlink" Target="https://www.kindredgroup.com/globalassets/documents/investor-relations-related-documents/financial-reports/2022/asr/213800d1mjvot6snbx11-2022-12-31-en.zip" TargetMode="External"/><Relationship Id="rId60" Type="http://schemas.openxmlformats.org/officeDocument/2006/relationships/hyperlink" Target="https://www.indutrade.com/globalassets/press-kit/annual-reports-eng/indutrades-annual-report-and-sustainability-report-2022.pdf" TargetMode="External"/><Relationship Id="rId165" Type="http://schemas.openxmlformats.org/officeDocument/2006/relationships/hyperlink" Target="https://www.billerud.se/globalassets/billerud/investors/financial-reports/2023/billerud_ar2023_sve.pdf" TargetMode="External"/><Relationship Id="rId69" Type="http://schemas.openxmlformats.org/officeDocument/2006/relationships/hyperlink" Target="https://www.lagercrantz.com/sites/lagercrantz/files/files/Lagercrantz%20Group%20Sustainability%20Report%202022_23_0.pdf" TargetMode="External"/><Relationship Id="rId164" Type="http://schemas.openxmlformats.org/officeDocument/2006/relationships/hyperlink" Target="https://storage.mfn.se/79405e0e-77bf-477e-af17-3d83fdd1b911/bilia-arsredovisning-2023.pdf" TargetMode="External"/><Relationship Id="rId163" Type="http://schemas.openxmlformats.org/officeDocument/2006/relationships/hyperlink" Target="https://storage.mfn.se/c9ec19fa-6ab5-486d-b225-a8524d5f3c7e/bico-annual-report-2023-en.pdf" TargetMode="External"/><Relationship Id="rId162" Type="http://schemas.openxmlformats.org/officeDocument/2006/relationships/hyperlink" Target="https://mb.cision.com/Main/1860/3953485/2700544.pdf" TargetMode="External"/><Relationship Id="rId169" Type="http://schemas.openxmlformats.org/officeDocument/2006/relationships/hyperlink" Target="https://www.catena.se/media/rmycbdld/h%C3%A5llbarhetsrapport-2023-sv-catena.pdf" TargetMode="External"/><Relationship Id="rId168" Type="http://schemas.openxmlformats.org/officeDocument/2006/relationships/hyperlink" Target="https://storage.mfn.se/ffb227bc-ed04-433b-9c51-452b0c9e8fd0/bufab-ars-och-hallbarhetsredovisning-2023.pdf" TargetMode="External"/><Relationship Id="rId167" Type="http://schemas.openxmlformats.org/officeDocument/2006/relationships/hyperlink" Target="https://storage.mfn.se/8e721257-f1f7-4a26-84fe-4a1196468012/boozt-annual-and-sustainability-report-2023-eng.pdf?" TargetMode="External"/><Relationship Id="rId166" Type="http://schemas.openxmlformats.org/officeDocument/2006/relationships/hyperlink" Target="https://investors.boliden.com/sites/boliden-ir/files/pr/202403050636-1.pdf" TargetMode="External"/><Relationship Id="rId51" Type="http://schemas.openxmlformats.org/officeDocument/2006/relationships/hyperlink" Target="https://investors.hexagon.com/~/media/Files/H/Hexagon-IR-V3/Annual%20Reports/annual-report-2022-sw.pdf" TargetMode="External"/><Relationship Id="rId50" Type="http://schemas.openxmlformats.org/officeDocument/2006/relationships/hyperlink" Target="https://hmgroup.com/wp-content/uploads/2023/03/HM-Group-Sustainability-Disclosure-2022.pdf" TargetMode="External"/><Relationship Id="rId53" Type="http://schemas.openxmlformats.org/officeDocument/2006/relationships/hyperlink" Target="https://www.hms-networks.com/docs/librariesprovider6/annual-reports/arsredovisningar/hms-networks-%C3%A5rsredovisning-2022.pdf?sfvrsn=b8a6b6d7_4" TargetMode="External"/><Relationship Id="rId52" Type="http://schemas.openxmlformats.org/officeDocument/2006/relationships/hyperlink" Target="https://mb.cision.com/Main/1100/3744707/1958683.pdf" TargetMode="External"/><Relationship Id="rId55" Type="http://schemas.openxmlformats.org/officeDocument/2006/relationships/hyperlink" Target="https://hufvudstaden.se/contentassets/33fd445bae494ea89506b69f946bd56e/hufvudstaden-ars--och-hallbarhetsredovisning-2022" TargetMode="External"/><Relationship Id="rId161" Type="http://schemas.openxmlformats.org/officeDocument/2006/relationships/hyperlink" Target="https://www.axfood.se/globalassets/startsida/investerare/rapporter-och-presentationer/2023/axfood-ars--och-hallbarhetsredovisning-2023.pdf" TargetMode="External"/><Relationship Id="rId54" Type="http://schemas.openxmlformats.org/officeDocument/2006/relationships/hyperlink" Target="https://www.holmen.com/contentassets/cb1c725243004ed5806b4299d75971c9/holmen-arsredovisning-2023.pdf" TargetMode="External"/><Relationship Id="rId160" Type="http://schemas.openxmlformats.org/officeDocument/2006/relationships/hyperlink" Target="https://investors.avanza.se/files/mfn/1e72c222-f835-4d13-b161-d697334bdeab/avanza-bank-holding-ab-arsredovisning-och-hallbarhetsrapport-2023-pdf-a4-utskriftsformat.pdf" TargetMode="External"/><Relationship Id="rId57" Type="http://schemas.openxmlformats.org/officeDocument/2006/relationships/hyperlink" Target="https://report.icagruppen.se/media/blajxy2j/icagruppen-arsredovisning-2022.pdf" TargetMode="External"/><Relationship Id="rId56" Type="http://schemas.openxmlformats.org/officeDocument/2006/relationships/hyperlink" Target="https://www.husqvarnagroup.com/sites/husqvarna/files/pr/202303130921-1.pdf" TargetMode="External"/><Relationship Id="rId159" Type="http://schemas.openxmlformats.org/officeDocument/2006/relationships/hyperlink" Target="https://www.autoliv.com/sites/default/files/2024-02/Autoliv_Annual_Sustainability_Report_10K_2023.pdf" TargetMode="External"/><Relationship Id="rId59" Type="http://schemas.openxmlformats.org/officeDocument/2006/relationships/hyperlink" Target="https://www.industrivarden.se/globalassets/hallbarhetsrapporter/svenska/hallbarhetsrapport-2022.pdf" TargetMode="External"/><Relationship Id="rId154" Type="http://schemas.openxmlformats.org/officeDocument/2006/relationships/hyperlink" Target="https://www.arla.com/493552/globalassets/arla-global/company---overview/investor/annual-reports/2023/arla_annual-report-2023_se_v2.pdf" TargetMode="External"/><Relationship Id="rId58" Type="http://schemas.openxmlformats.org/officeDocument/2006/relationships/hyperlink" Target="https://www.ikea.com/global/en/images/ikea_climate_report_fy22_3d612b1854.pdf" TargetMode="External"/><Relationship Id="rId153" Type="http://schemas.openxmlformats.org/officeDocument/2006/relationships/hyperlink" Target="https://www.arjo.com/siteassets/06_investors/annual-report-2023/arjo_ahr23_eng_final.pdf" TargetMode="External"/><Relationship Id="rId152" Type="http://schemas.openxmlformats.org/officeDocument/2006/relationships/hyperlink" Target="https://arsskyrsla.arionbanki.is/library/Files/Sjalfbaerniskyrslur/2023/Umhverfis%c3%be%c3%a6ttir-EN.pdf" TargetMode="External"/><Relationship Id="rId151" Type="http://schemas.openxmlformats.org/officeDocument/2006/relationships/hyperlink" Target="https://www.alfalaval.com/globalassets/documents/investors/english/annual-reports/2023/sustainability-notes-2023.pdf" TargetMode="External"/><Relationship Id="rId158" Type="http://schemas.openxmlformats.org/officeDocument/2006/relationships/hyperlink" Target="https://mb.cision.com/Main/1145/3939304/2641233.pdf" TargetMode="External"/><Relationship Id="rId157" Type="http://schemas.openxmlformats.org/officeDocument/2006/relationships/hyperlink" Target="https://www.atlascopcogroup.com/content/dam/atlas-copco/group/documents/investors/financial-publications/swedish/20240321-kopia-av-den-officella-arsredovisningen-i-ESEF-format-inkl-hallbarhetsredovisning-och-rapport-om-koncernens-styrning-2023.pdf" TargetMode="External"/><Relationship Id="rId156" Type="http://schemas.openxmlformats.org/officeDocument/2006/relationships/hyperlink" Target="https://www.astrazeneca.se/content/dam/az-se/dokument/hallbarhet/Sustainability-Report-2023.pdf" TargetMode="External"/><Relationship Id="rId155" Type="http://schemas.openxmlformats.org/officeDocument/2006/relationships/hyperlink" Target="https://www.assaabloy.com/group/en/documents/sustainability/sustainability-reports/Sustainability%20Report%202023.pdf" TargetMode="External"/><Relationship Id="rId107" Type="http://schemas.openxmlformats.org/officeDocument/2006/relationships/hyperlink" Target="https://www.sodra.com/_download/sp/ars-_och_hallbarhetsredovisning_2022.pdf" TargetMode="External"/><Relationship Id="rId228" Type="http://schemas.openxmlformats.org/officeDocument/2006/relationships/hyperlink" Target="https://www.swedavia.se/globalassets/ahr/2024/swedavia-ars--och-hallbarhetsrapport-2023.pdf" TargetMode="External"/><Relationship Id="rId106" Type="http://schemas.openxmlformats.org/officeDocument/2006/relationships/hyperlink" Target="https://investors.skf.com/sites/skf-ir/files/library/H%C3%A5llbarhetsrapport%202022.pdf" TargetMode="External"/><Relationship Id="rId227" Type="http://schemas.openxmlformats.org/officeDocument/2006/relationships/hyperlink" Target="https://om.svenskaspel.se/wp-content/uploads/2024/03/svenska-spels-ars-och-hallbarhetsredovisning-2023.pdf" TargetMode="External"/><Relationship Id="rId105" Type="http://schemas.openxmlformats.org/officeDocument/2006/relationships/hyperlink" Target="https://investors.sinch.com/static-files/82195a2b-2fb3-4098-93eb-5a4dbff9b381" TargetMode="External"/><Relationship Id="rId226" Type="http://schemas.openxmlformats.org/officeDocument/2006/relationships/hyperlink" Target="https://www.sveaskog.se/globalassets/trycksaker/finansiella-rapporter/ars-och-hallbarhetsredovisning-2023-.pdf" TargetMode="External"/><Relationship Id="rId104" Type="http://schemas.openxmlformats.org/officeDocument/2006/relationships/hyperlink" Target="https://www.securitas.se/globalassets/sweden/pdf/securitas_ars_och_hallbarhetsredovisning_2023.pdf" TargetMode="External"/><Relationship Id="rId225" Type="http://schemas.openxmlformats.org/officeDocument/2006/relationships/hyperlink" Target="https://www.svevia.se/download/18.6f4179a318df2ab854261bb1/1710483925180/%C3%85rs%20och%20h%C3%A5llbarhetsredovisning%202023%20Svevia.pdf" TargetMode="External"/><Relationship Id="rId109" Type="http://schemas.openxmlformats.org/officeDocument/2006/relationships/hyperlink" Target="https://www.stillfront.com/en/wp-content/uploads/sites/2/2020/04/still-sust-svensk.pdf" TargetMode="External"/><Relationship Id="rId108" Type="http://schemas.openxmlformats.org/officeDocument/2006/relationships/hyperlink" Target="https://mb.cision.com/Main/980/3740172/1939984.pdf" TargetMode="External"/><Relationship Id="rId229" Type="http://schemas.openxmlformats.org/officeDocument/2006/relationships/hyperlink" Target="https://www.sbab.se/download/18.476dd96218dc44a3ffe1c77/1710767561052/SBAB%20Climate%20Report%202023.pdf" TargetMode="External"/><Relationship Id="rId220" Type="http://schemas.openxmlformats.org/officeDocument/2006/relationships/hyperlink" Target="https://group.systemair.com/files/Main/22134/3814814/01s_sysair_ar22-23sve.pdf" TargetMode="External"/><Relationship Id="rId103" Type="http://schemas.openxmlformats.org/officeDocument/2006/relationships/hyperlink" Target="https://sectraprodstorage01.blob.core.windows.net/investor-uploads/sites/2/2023/07/sectra-ar2223-eng-interaktiv.pdf" TargetMode="External"/><Relationship Id="rId224" Type="http://schemas.openxmlformats.org/officeDocument/2006/relationships/hyperlink" Target="https://www.apoteket.se/globalassets/om-apoteket/ekonomiska-rapporter/apoteket-ab-ars--och-hallbarhetsredovisning-2023.pdf" TargetMode="External"/><Relationship Id="rId102" Type="http://schemas.openxmlformats.org/officeDocument/2006/relationships/hyperlink" Target="https://webapp.sebgroup.com/mb/mblib.nsf/alldocsbyunid/E102D15B7DB0A57FC125896000491E31/$FILE/arsredovisning_2022.pdf" TargetMode="External"/><Relationship Id="rId223" Type="http://schemas.openxmlformats.org/officeDocument/2006/relationships/hyperlink" Target="https://www.postnord.com/siteassets/documents/investor-relations/finansiell-rapportering/ars--och-hallbarhetsredovisningar/postnord_2023_annualreport_se.pdf" TargetMode="External"/><Relationship Id="rId101" Type="http://schemas.openxmlformats.org/officeDocument/2006/relationships/hyperlink" Target="https://ml-eu.globenewswire.com/Resource/Download/98bfb454-0350-4484-a12e-7714460790e0" TargetMode="External"/><Relationship Id="rId222" Type="http://schemas.openxmlformats.org/officeDocument/2006/relationships/hyperlink" Target="https://ar2023.tietoevry.com/siteassets/tietoevry_sustainability_report-2023.pdf" TargetMode="External"/><Relationship Id="rId100" Type="http://schemas.openxmlformats.org/officeDocument/2006/relationships/hyperlink" Target="https://www.sca.com/siteassets/media/press-releases-and-reports/documents/2023/20230307-sca-publicerar-ars-och-hallbarhetsredovisning-for-2022-sv-0-4483680.pdf" TargetMode="External"/><Relationship Id="rId221" Type="http://schemas.openxmlformats.org/officeDocument/2006/relationships/hyperlink" Target="https://www.teliacompany.com/assets/u5c1v3pt22v8/sdSKIw4u0YrvJ6N6vxNQ7/be433e3cafff2977019af4ee67908e72/telia-company-ars-och-hallbarhetsredovisning-2023.pdf" TargetMode="External"/><Relationship Id="rId217" Type="http://schemas.openxmlformats.org/officeDocument/2006/relationships/hyperlink" Target="https://www.storaenso.com/-/media/documents/download-center/documents/annual-reports/2023/storaenso_annual_report_2023.pdf" TargetMode="External"/><Relationship Id="rId216" Type="http://schemas.openxmlformats.org/officeDocument/2006/relationships/hyperlink" Target="https://mb.cision.com/Public/980/3947344/99d2b4a9f24f12eb.pdf" TargetMode="External"/><Relationship Id="rId215" Type="http://schemas.openxmlformats.org/officeDocument/2006/relationships/hyperlink" Target="https://www.sodra.com/_download/sp/ars-_och_hallbarhetsredovisning_2023.pdf" TargetMode="External"/><Relationship Id="rId214" Type="http://schemas.openxmlformats.org/officeDocument/2006/relationships/hyperlink" Target="https://investors.skf.com/sites/skf-ir/files/library/H%C3%A5llbarhetsrapport%202023.pdf" TargetMode="External"/><Relationship Id="rId219" Type="http://schemas.openxmlformats.org/officeDocument/2006/relationships/hyperlink" Target="https://internetbank.swedbank.se/ConditionsEarchive/download?bankid=1111&amp;id=WEBDOC-PRODE175406128" TargetMode="External"/><Relationship Id="rId218" Type="http://schemas.openxmlformats.org/officeDocument/2006/relationships/hyperlink" Target="https://www.handelsbanken.com/tron/xgpu/info/contents/v1/document/76-169033" TargetMode="External"/><Relationship Id="rId213" Type="http://schemas.openxmlformats.org/officeDocument/2006/relationships/hyperlink" Target="https://mb.cision.com/Main/95/3941596/2651322.pdf" TargetMode="External"/><Relationship Id="rId212" Type="http://schemas.openxmlformats.org/officeDocument/2006/relationships/hyperlink" Target="https://webapp.sebgroup.com/mb/mblib.nsf/alldocsbyunid/57E686ADFD7B39C6C1258AD0003E09C9/$FILE/SEB_AR23_Web_SVE_klickbar.pdf" TargetMode="External"/><Relationship Id="rId211" Type="http://schemas.openxmlformats.org/officeDocument/2006/relationships/hyperlink" Target="https://www.sca.com/siteassets/media/press-releases-and-reports/documents/2024/20240229-sca-publicerar-arsredovisning-for-2023-sv-0-4762608.pdf" TargetMode="External"/><Relationship Id="rId210" Type="http://schemas.openxmlformats.org/officeDocument/2006/relationships/hyperlink" Target="https://www.saab.com/globalassets/corporate/investor-relations/pdf/saab-annual-and-sustainability-report-2023.pdf" TargetMode="External"/><Relationship Id="rId129" Type="http://schemas.openxmlformats.org/officeDocument/2006/relationships/hyperlink" Target="https://www.volati.se/backnet/media_archive/original/4756a141f981e6f9ccceb4c994340bae.pdf" TargetMode="External"/><Relationship Id="rId128" Type="http://schemas.openxmlformats.org/officeDocument/2006/relationships/hyperlink" Target="https://mb.cision.com/Main/1031/3782222/2109995.pdf" TargetMode="External"/><Relationship Id="rId127" Type="http://schemas.openxmlformats.org/officeDocument/2006/relationships/hyperlink" Target="https://storage.mfn.se/3cf960d0-556a-4eb2-81ff-9fc167f31414/vitec-arsredovisning-2022.pdf" TargetMode="External"/><Relationship Id="rId126" Type="http://schemas.openxmlformats.org/officeDocument/2006/relationships/hyperlink" Target="https://www.viaplaygroup.com/sites/default/files/viaplay_group_2022_ars-hallbarhetsredovisning.pdf" TargetMode="External"/><Relationship Id="rId121" Type="http://schemas.openxmlformats.org/officeDocument/2006/relationships/hyperlink" Target="https://www.tietoevry.com/en/SysSiteAssets/files/sustainability/ar-2022/tietoevry2022_sustainability_report.pdf" TargetMode="External"/><Relationship Id="rId120" Type="http://schemas.openxmlformats.org/officeDocument/2006/relationships/hyperlink" Target="https://www.thulegroup.com/sites/default/files/pr/20230331-573f4106-c4db-4231-b824-d19409ac4965-1.pdf" TargetMode="External"/><Relationship Id="rId241" Type="http://schemas.openxmlformats.org/officeDocument/2006/relationships/vmlDrawing" Target="../drawings/vmlDrawing1.vml"/><Relationship Id="rId240" Type="http://schemas.openxmlformats.org/officeDocument/2006/relationships/drawing" Target="../drawings/drawing3.xml"/><Relationship Id="rId125" Type="http://schemas.openxmlformats.org/officeDocument/2006/relationships/hyperlink" Target="https://mb.cision.com/Main/20429/3760474/2020195.pdf" TargetMode="External"/><Relationship Id="rId124" Type="http://schemas.openxmlformats.org/officeDocument/2006/relationships/hyperlink" Target="https://www.troax.com/app/uploads/Troax-Sustainability-Report_SE_6.pdf" TargetMode="External"/><Relationship Id="rId123" Type="http://schemas.openxmlformats.org/officeDocument/2006/relationships/hyperlink" Target="https://www.trelleborg.com/sv-se/investerare/rapporter-och-presentationer/hallbarhetsredovisningar" TargetMode="External"/><Relationship Id="rId122" Type="http://schemas.openxmlformats.org/officeDocument/2006/relationships/hyperlink" Target="https://annualreport.traton.com/2022/en/traton-annual-report-2022.pdf" TargetMode="External"/><Relationship Id="rId95" Type="http://schemas.openxmlformats.org/officeDocument/2006/relationships/hyperlink" Target="https://www.saab.com/globalassets/corporate/investor-relations/pdf/saab_asr2022_en.pdf" TargetMode="External"/><Relationship Id="rId94" Type="http://schemas.openxmlformats.org/officeDocument/2006/relationships/hyperlink" Target="https://mb.cision.com/Main/17707/3728367/1894798.pdf" TargetMode="External"/><Relationship Id="rId97" Type="http://schemas.openxmlformats.org/officeDocument/2006/relationships/hyperlink" Target="https://corporate.sbbnorden.se/sv/wp-content/uploads/sites/3/2020/01/hallbarhetsrapport-2022.pdf" TargetMode="External"/><Relationship Id="rId96" Type="http://schemas.openxmlformats.org/officeDocument/2006/relationships/hyperlink" Target="https://www.sagax.se/sites/default/files/2023-05/H%C3%A5llbarhet%202023%20ENG.pdf" TargetMode="External"/><Relationship Id="rId99" Type="http://schemas.openxmlformats.org/officeDocument/2006/relationships/hyperlink" Target="https://mb.cision.com/Main/290/3923241/2586471.pdf" TargetMode="External"/><Relationship Id="rId98" Type="http://schemas.openxmlformats.org/officeDocument/2006/relationships/hyperlink" Target="https://www.annualreport.sandvik/se/2022/hjaelpsidor/downloads/files/entire-sv-svk-ar22.pdf" TargetMode="External"/><Relationship Id="rId91" Type="http://schemas.openxmlformats.org/officeDocument/2006/relationships/hyperlink" Target="https://www.pandox.se/files/sustainability/reports/PANDOX-AR22-EN-Sustainability.pdf" TargetMode="External"/><Relationship Id="rId90" Type="http://schemas.openxmlformats.org/officeDocument/2006/relationships/hyperlink" Target="https://www.ox2.com/files/mfn/72d797ae-6da2-4049-b630-9f403f228935/ox2-annual-and-sustainability-report-2022.pdf" TargetMode="External"/><Relationship Id="rId93" Type="http://schemas.openxmlformats.org/officeDocument/2006/relationships/hyperlink" Target="https://mb.cision.com/Main/8443/3722685/1872716.pdf" TargetMode="External"/><Relationship Id="rId92" Type="http://schemas.openxmlformats.org/officeDocument/2006/relationships/hyperlink" Target="https://peab.se/pdfviewer/766797" TargetMode="External"/><Relationship Id="rId118" Type="http://schemas.openxmlformats.org/officeDocument/2006/relationships/hyperlink" Target="https://www.tele2.com/files/Main/3372/3745841/tele2-ars--och-hallbarhetsredovisning-2022.pdf" TargetMode="External"/><Relationship Id="rId239" Type="http://schemas.openxmlformats.org/officeDocument/2006/relationships/hyperlink" Target="https://www.sbab.se/download/18.3dd4193a1867e1c48471920/1679568783704/Klimatbokslut%202022%20(Egen%20Verksamhet).pdf" TargetMode="External"/><Relationship Id="rId117" Type="http://schemas.openxmlformats.org/officeDocument/2006/relationships/hyperlink" Target="https://group.systemair.com/files/Public/22134/3730807/systemair_ar21-22_sve_index.pdf" TargetMode="External"/><Relationship Id="rId238" Type="http://schemas.openxmlformats.org/officeDocument/2006/relationships/hyperlink" Target="https://www.sodra.com/sv/se/om-sodra/finansiell-information/finansiella-rapporter/" TargetMode="External"/><Relationship Id="rId116" Type="http://schemas.openxmlformats.org/officeDocument/2006/relationships/hyperlink" Target="https://www.sobi.com/sites/default/files/pr/202303312873-1.pdf" TargetMode="External"/><Relationship Id="rId237" Type="http://schemas.openxmlformats.org/officeDocument/2006/relationships/hyperlink" Target="https://www.balder.se/investerare/finansiella-rapporter/ars-och-hallbarhetsredovisningar" TargetMode="External"/><Relationship Id="rId115" Type="http://schemas.openxmlformats.org/officeDocument/2006/relationships/hyperlink" Target="https://www.swedishmatch.com/globalassets/documents/sustainability/sustainability-reporting-archive/2022_swedishmatchhallbarhetsrapport_sv.pdf" TargetMode="External"/><Relationship Id="rId236" Type="http://schemas.openxmlformats.org/officeDocument/2006/relationships/hyperlink" Target="https://www.evolution.com/investors/reports/annual-reports/" TargetMode="External"/><Relationship Id="rId119" Type="http://schemas.openxmlformats.org/officeDocument/2006/relationships/hyperlink" Target="https://www.teliacompany.com/assets/u5c1v3pt22v8/Gp5w6fVQlTao50XukMg3B/4b3c907c61f6d66a86fbe74d015c15d0/telia-company-ars--och-hallbarhetsredovisning-2022_SWE_FINAL.pdf" TargetMode="External"/><Relationship Id="rId110" Type="http://schemas.openxmlformats.org/officeDocument/2006/relationships/hyperlink" Target="https://www.storaenso.com/-/media/documents/download-center/documents/annual-reports/2022/storaenso_annual_report_2022.pdf" TargetMode="External"/><Relationship Id="rId231" Type="http://schemas.openxmlformats.org/officeDocument/2006/relationships/hyperlink" Target="https://www.biotage.com/en/reports-and-presentations" TargetMode="External"/><Relationship Id="rId230" Type="http://schemas.openxmlformats.org/officeDocument/2006/relationships/hyperlink" Target="https://www.wearebhg.com/investors/financial-reports/" TargetMode="External"/><Relationship Id="rId114" Type="http://schemas.openxmlformats.org/officeDocument/2006/relationships/hyperlink" Target="https://internetbank.swedbank.se/ConditionsEarchive/download?bankid=1111&amp;id=WEBDOC-PRODE141711784" TargetMode="External"/><Relationship Id="rId235" Type="http://schemas.openxmlformats.org/officeDocument/2006/relationships/hyperlink" Target="https://www.castellum.se/investerare/rapporter-och-presentationer/" TargetMode="External"/><Relationship Id="rId113" Type="http://schemas.openxmlformats.org/officeDocument/2006/relationships/hyperlink" Target="https://via.tt.se/data/attachments/00582/13aafd33-29c7-4207-ac62-cb30b3684743.pdf" TargetMode="External"/><Relationship Id="rId234" Type="http://schemas.openxmlformats.org/officeDocument/2006/relationships/hyperlink" Target="https://www.byggfaktagroup.com/sv/rapporter-och-presentationer/" TargetMode="External"/><Relationship Id="rId112" Type="http://schemas.openxmlformats.org/officeDocument/2006/relationships/hyperlink" Target="https://mb.cision.com/Main/3555/3723067/1874784.pdf" TargetMode="External"/><Relationship Id="rId233" Type="http://schemas.openxmlformats.org/officeDocument/2006/relationships/hyperlink" Target="https://www.bure.se/en/investors/financial-reports" TargetMode="External"/><Relationship Id="rId111" Type="http://schemas.openxmlformats.org/officeDocument/2006/relationships/hyperlink" Target="https://www.storskogen.com/files/Main/20705/3744721/storskogen-ars--och-hallbarhetsredovisning-2022.pdf" TargetMode="External"/><Relationship Id="rId232" Type="http://schemas.openxmlformats.org/officeDocument/2006/relationships/hyperlink" Target="https://investors.bravida.com/en/esg" TargetMode="External"/><Relationship Id="rId206" Type="http://schemas.openxmlformats.org/officeDocument/2006/relationships/hyperlink" Target="https://www.ncc.se/globalassets/ir/annualreport/ncc-ars--och-hallbarhetsredovisning-2023-utan-bokmarken.pdf" TargetMode="External"/><Relationship Id="rId205" Type="http://schemas.openxmlformats.org/officeDocument/2006/relationships/hyperlink" Target="https://www.munters.com/globalassets/ir/annual-reports/new-folder/new-folder/munters-annual-and-sustainability-report-2023.pdf" TargetMode="External"/><Relationship Id="rId204" Type="http://schemas.openxmlformats.org/officeDocument/2006/relationships/hyperlink" Target="https://mipscorp.com/files/uploads/2024/03/mips-annual-and-sustainability-report-2023.pdf" TargetMode="External"/><Relationship Id="rId203" Type="http://schemas.openxmlformats.org/officeDocument/2006/relationships/hyperlink" Target="https://www.millicom.com/media/5769/ar-2023-w-mic-sa.pdf" TargetMode="External"/><Relationship Id="rId209" Type="http://schemas.openxmlformats.org/officeDocument/2006/relationships/hyperlink" Target="https://nyfosa.se/sv/wp-content/uploads/sites/3/2024/03/Nyfosa-Hallbarhetsrapport-2023.pdf" TargetMode="External"/><Relationship Id="rId208" Type="http://schemas.openxmlformats.org/officeDocument/2006/relationships/hyperlink" Target="https://nordnetab.com/wp-content/uploads/2024/01/Nordnets-Annual-and-Sustainability-Report-2023.pdf" TargetMode="External"/><Relationship Id="rId207" Type="http://schemas.openxmlformats.org/officeDocument/2006/relationships/hyperlink" Target="https://www.nordea.com/en/doc/annual-report-nordea-bank-abp-2023.pdf" TargetMode="External"/><Relationship Id="rId202" Type="http://schemas.openxmlformats.org/officeDocument/2006/relationships/hyperlink" Target="https://network.s-z.se/app/uploads/sites/16/lifco_annual_report_2023.pdf" TargetMode="External"/><Relationship Id="rId201" Type="http://schemas.openxmlformats.org/officeDocument/2006/relationships/hyperlink" Target="https://www.lantmannen.se/siteassets/documents/01-om-lantmannen/press-och-nyheter/publikationer/arsredovisningar/ars-och-hallbarhetsredovisning-2023.pdf" TargetMode="External"/><Relationship Id="rId200" Type="http://schemas.openxmlformats.org/officeDocument/2006/relationships/hyperlink" Target="https://www.kindredgroup.com/globalassets/documents/investor-relations-related-documents/financial-reports/2023/asr/kindred-group-annual-and-sustainability-report-2023.pdf"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s26.q4cdn.com/531398092/files/doc_financials/2023/ar/dio%CC%88s_a%CC%8Arsredovisning-2023.pdf" TargetMode="External"/><Relationship Id="rId42" Type="http://schemas.openxmlformats.org/officeDocument/2006/relationships/hyperlink" Target="https://www.electroluxgroup.com/wp-content/uploads/sites/2/2024/03/sustainability-report-2023.pdf" TargetMode="External"/><Relationship Id="rId41" Type="http://schemas.openxmlformats.org/officeDocument/2006/relationships/hyperlink" Target="https://www.dometicgroup.com/globalassets/4-dometicgroup/corporate-governance/2024/sustainability_eng_dometic23.pdf?ref=DAA8C5579A" TargetMode="External"/><Relationship Id="rId44" Type="http://schemas.openxmlformats.org/officeDocument/2006/relationships/hyperlink" Target="https://ir.elekta.com/files/mfn/55a85860-261b-494b-9197-5b90db7930d5/elekta-annual-report-2022-23-links.pdf" TargetMode="External"/><Relationship Id="rId43" Type="http://schemas.openxmlformats.org/officeDocument/2006/relationships/hyperlink" Target="https://www.electroluxprofessional.com/corporate/wp-content/uploads/2019/11/wkr0006-307.pdf" TargetMode="External"/><Relationship Id="rId46" Type="http://schemas.openxmlformats.org/officeDocument/2006/relationships/hyperlink" Target="https://www.epirocgroup.com/content/dam/epiroc/corporate/documents/investors/annual-report/new-2024/Epiroc%20Annual%20and%20Sustainability%20Report%202023.pdf" TargetMode="External"/><Relationship Id="rId45" Type="http://schemas.openxmlformats.org/officeDocument/2006/relationships/hyperlink" Target="https://embracer.com/wp-content/uploads/2023/06/Embracer-Group-publishes-Annual-Report-202223-230621.pdf" TargetMode="External"/><Relationship Id="rId48" Type="http://schemas.openxmlformats.org/officeDocument/2006/relationships/hyperlink" Target="https://masdpstatic.azureedge.net/essity/Essity_AR_ENG_2023.pdf" TargetMode="External"/><Relationship Id="rId47" Type="http://schemas.openxmlformats.org/officeDocument/2006/relationships/hyperlink" Target="https://cdn.sanity.io/files/30p7so6x/eqt-web-prod/1d1605be62ef28d3fee3100c57a597db09e126e1.pdf?dl=wkr0006.pdf" TargetMode="External"/><Relationship Id="rId49" Type="http://schemas.openxmlformats.org/officeDocument/2006/relationships/hyperlink" Target="https://www.evolution.com/wp-content/uploads/2024/04/Evolution_Annual_Report_2023.pdf" TargetMode="External"/><Relationship Id="rId31" Type="http://schemas.openxmlformats.org/officeDocument/2006/relationships/hyperlink" Target="https://investors.bravida.com/~/media/Files/B/Bravida-IR-V3/Annual%20Reports/bravida-annual-and-sustainability-report-2023.pdf" TargetMode="External"/><Relationship Id="rId30" Type="http://schemas.openxmlformats.org/officeDocument/2006/relationships/hyperlink" Target="https://investors.boliden.com/sites/boliden-ir/files/pr/202403050636-1.pdf" TargetMode="External"/><Relationship Id="rId33" Type="http://schemas.openxmlformats.org/officeDocument/2006/relationships/hyperlink" Target="https://www.camurus.com/files/Main/13456/3952728/camurus-arsredovisning-2023.pdf" TargetMode="External"/><Relationship Id="rId32" Type="http://schemas.openxmlformats.org/officeDocument/2006/relationships/hyperlink" Target="https://storage.mfn.se/b63abbba-9e45-4417-8c42-53e61ff5b517/annual-report-2023.pdf" TargetMode="External"/><Relationship Id="rId35" Type="http://schemas.openxmlformats.org/officeDocument/2006/relationships/hyperlink" Target="https://www.catena.se/media/rmycbdld/h%C3%A5llbarhetsrapport-2023-sv-catena.pdf" TargetMode="External"/><Relationship Id="rId34" Type="http://schemas.openxmlformats.org/officeDocument/2006/relationships/hyperlink" Target="https://storage.mfn.se/03f8b3d5-e9d7-4de4-a363-27c6ba9b8d35/castellum-arsredovisning-2023.pdf" TargetMode="External"/><Relationship Id="rId37" Type="http://schemas.openxmlformats.org/officeDocument/2006/relationships/hyperlink" Target="https://www.coop.se/hallbarhet/hallbarhetsarbete/hallbarhetsrapport/" TargetMode="External"/><Relationship Id="rId36" Type="http://schemas.openxmlformats.org/officeDocument/2006/relationships/hyperlink" Target="https://www.coop.se/contentassets/a190985c7d6e4dd59d6405485aa8cf8f/csabclab-hallbarhetsredovisning-verksamhetsaret-2022.pdf" TargetMode="External"/><Relationship Id="rId39" Type="http://schemas.openxmlformats.org/officeDocument/2006/relationships/hyperlink" Target="https://www.creades.se/media/qlmf5oux/creades_ar_2023_12mars_locked.pdf" TargetMode="External"/><Relationship Id="rId38" Type="http://schemas.openxmlformats.org/officeDocument/2006/relationships/hyperlink" Target="https://mb.cision.com/Main/9683/3953689/2701094.pdf" TargetMode="External"/><Relationship Id="rId20" Type="http://schemas.openxmlformats.org/officeDocument/2006/relationships/hyperlink" Target="https://www.atlascopcogroup.com/content/dam/atlas-copco/group/documents/investors/financial-publications/swedish/20240321-kopia-av-den-officella-arsredovisningen-i-ESEF-format-inkl-hallbarhetsredovisning-och-rapport-om-koncernens-styrning-2023.pdf" TargetMode="External"/><Relationship Id="rId22" Type="http://schemas.openxmlformats.org/officeDocument/2006/relationships/hyperlink" Target="https://www.autoliv.com/sites/default/files/2024-02/Autoliv_Annual_Sustainability_Report_10K_2023.pdf" TargetMode="External"/><Relationship Id="rId21" Type="http://schemas.openxmlformats.org/officeDocument/2006/relationships/hyperlink" Target="https://mb.cision.com/Main/1145/3939304/2641233.pdf" TargetMode="External"/><Relationship Id="rId24" Type="http://schemas.openxmlformats.org/officeDocument/2006/relationships/hyperlink" Target="https://www.axfood.se/globalassets/startsida/investerare/rapporter-och-presentationer/2023/axfood-ars--och-hallbarhetsredovisning-2023.pdf" TargetMode="External"/><Relationship Id="rId23" Type="http://schemas.openxmlformats.org/officeDocument/2006/relationships/hyperlink" Target="https://investors.avanza.se/files/mfn/1e72c222-f835-4d13-b161-d697334bdeab/avanza-bank-holding-ab-arsredovisning-och-hallbarhetsrapport-2023-pdf-a4-utskriftsformat.pdf" TargetMode="External"/><Relationship Id="rId26" Type="http://schemas.openxmlformats.org/officeDocument/2006/relationships/hyperlink" Target="https://www.betssonab.com/sites/default/files/pr/202404035951-1.pdf" TargetMode="External"/><Relationship Id="rId25" Type="http://schemas.openxmlformats.org/officeDocument/2006/relationships/hyperlink" Target="https://mb.cision.com/Main/1860/3953485/2700544.pdf" TargetMode="External"/><Relationship Id="rId28" Type="http://schemas.openxmlformats.org/officeDocument/2006/relationships/hyperlink" Target="https://www.bioarctic.se/en/wp-content/uploads/sites/2/2021/10/wkr0006-58.pdf" TargetMode="External"/><Relationship Id="rId27" Type="http://schemas.openxmlformats.org/officeDocument/2006/relationships/hyperlink" Target="https://storage.mfn.se/28882872-33ec-4750-9726-fc91ed1fad94/sustainability-report-2023.pdf" TargetMode="External"/><Relationship Id="rId29" Type="http://schemas.openxmlformats.org/officeDocument/2006/relationships/hyperlink" Target="https://storage.mfn.se/371b0d79-86e0-4acd-b624-5723d9261980/cs3-5-eng-biotage-annual-report-2023.pdf" TargetMode="External"/><Relationship Id="rId11" Type="http://schemas.openxmlformats.org/officeDocument/2006/relationships/hyperlink" Target="https://www.akademiskahus.se/globalassets/dokument/ekonomi/ekonomiska-rapporter/akademiska-hus-arsredovisning-2023-sve.pdf" TargetMode="External"/><Relationship Id="rId10" Type="http://schemas.openxmlformats.org/officeDocument/2006/relationships/hyperlink" Target="https://afry.com/sites/default/files/2024-03/%C3%85rs-%20och%20h%C3%A5llbarhetsredovisning%202023.pdf" TargetMode="External"/><Relationship Id="rId13" Type="http://schemas.openxmlformats.org/officeDocument/2006/relationships/hyperlink" Target="https://www.alleima.com/siteassets/documents/ir/ar-2023/alleima-annual-report-2023.pdf" TargetMode="External"/><Relationship Id="rId12" Type="http://schemas.openxmlformats.org/officeDocument/2006/relationships/hyperlink" Target="https://www.alfalaval.com/globalassets/documents/investors/english/annual-reports/2023/sustainability-notes-2023.pdf" TargetMode="External"/><Relationship Id="rId15" Type="http://schemas.openxmlformats.org/officeDocument/2006/relationships/hyperlink" Target="https://arsskyrsla.arionbanki.is/library/Files/Sjalfbaerniskyrslur/2023/Umhverfis%c3%be%c3%a6ttir-EN.pdf" TargetMode="External"/><Relationship Id="rId14" Type="http://schemas.openxmlformats.org/officeDocument/2006/relationships/hyperlink" Target="https://www.apoteket.se/globalassets/om-apoteket/ekonomiska-rapporter/apoteket-ab-ars--och-hallbarhetsredovisning-2023.pdf" TargetMode="External"/><Relationship Id="rId17" Type="http://schemas.openxmlformats.org/officeDocument/2006/relationships/hyperlink" Target="https://www.arjo.com/siteassets/06_investors/annual-report-2023/arjo_ahr23_eng_final.pdf" TargetMode="External"/><Relationship Id="rId16" Type="http://schemas.openxmlformats.org/officeDocument/2006/relationships/hyperlink" Target="https://arsskyrsla.arionbanki.is/lisalib/getfile.aspx?itemid=43345e91-c1c2-11ee-80e1-005056a47632" TargetMode="External"/><Relationship Id="rId19" Type="http://schemas.openxmlformats.org/officeDocument/2006/relationships/hyperlink" Target="https://www.assaabloy.com/group/en/documents/sustainability/sustainability-reports/Sustainability%20Report%202023.pdf" TargetMode="External"/><Relationship Id="rId18" Type="http://schemas.openxmlformats.org/officeDocument/2006/relationships/hyperlink" Target="https://www.arla.com/493552/globalassets/arla-global/company---overview/investor/annual-reports/2023/arla_annual-report-2023_se_v2.pdf" TargetMode="External"/><Relationship Id="rId84" Type="http://schemas.openxmlformats.org/officeDocument/2006/relationships/hyperlink" Target="https://lundinmining.com/site/assets/files/9177/2022_sustainability_report_lundin_mining_aoda.pdf" TargetMode="External"/><Relationship Id="rId83" Type="http://schemas.openxmlformats.org/officeDocument/2006/relationships/hyperlink" Target="https://www.lundbergforetagen.se/sites/default/files/files/Lundbergs_ha%CC%8Allbarhetsrapport_2023webb.pdf" TargetMode="External"/><Relationship Id="rId86" Type="http://schemas.openxmlformats.org/officeDocument/2006/relationships/hyperlink" Target="https://www.millicom.com/media/5769/ar-2023-w-mic-sa.pdf" TargetMode="External"/><Relationship Id="rId85" Type="http://schemas.openxmlformats.org/officeDocument/2006/relationships/hyperlink" Target="https://vp260.alertir.com/afw/files/press/medicover/202403263088-1.pdf" TargetMode="External"/><Relationship Id="rId88" Type="http://schemas.openxmlformats.org/officeDocument/2006/relationships/hyperlink" Target="https://mb.cision.com/Main/56/3956401/2710900.pdf" TargetMode="External"/><Relationship Id="rId150" Type="http://schemas.openxmlformats.org/officeDocument/2006/relationships/hyperlink" Target="https://group.vattenfall.com/globalassets/corporate/who-we-are/sustainability/vattenfall-annual-and-sustainability-report-2023.pdf" TargetMode="External"/><Relationship Id="rId87" Type="http://schemas.openxmlformats.org/officeDocument/2006/relationships/hyperlink" Target="https://mipscorp.com/files/uploads/2024/03/mips-annual-and-sustainability-report-2023.pdf" TargetMode="External"/><Relationship Id="rId89" Type="http://schemas.openxmlformats.org/officeDocument/2006/relationships/hyperlink" Target="https://www.munters.com/globalassets/ir/annual-reports/new-folder/new-folder/munters-annual-and-sustainability-report-2023.pdf" TargetMode="External"/><Relationship Id="rId80" Type="http://schemas.openxmlformats.org/officeDocument/2006/relationships/hyperlink" Target="https://lkab.com/wp-content/uploads/2024/03/LKAB_2023_ars-och-hallbarhetsredovisning.pdf" TargetMode="External"/><Relationship Id="rId82" Type="http://schemas.openxmlformats.org/officeDocument/2006/relationships/hyperlink" Target="https://www.lundbergforetagen.se/sites/default/files/files/Lundbergs_ha%CC%8Allbarhetsrapport_2023webb.pdf" TargetMode="External"/><Relationship Id="rId81" Type="http://schemas.openxmlformats.org/officeDocument/2006/relationships/hyperlink" Target="https://www.loomis.com/sites/loomis-corp/files/documents/Loomis_%C3%85rs_och_h%C3%A5llbarhetsredovisning_2023.pdf" TargetMode="External"/><Relationship Id="rId1" Type="http://schemas.openxmlformats.org/officeDocument/2006/relationships/comments" Target="../comments2.xml"/><Relationship Id="rId2" Type="http://schemas.openxmlformats.org/officeDocument/2006/relationships/hyperlink" Target="https://storage.mfn.se/1d69c9c1-7fe6-48fb-a87c-647046b7aa8d/aak-sustainability-report-2023.pdf" TargetMode="External"/><Relationship Id="rId3" Type="http://schemas.openxmlformats.org/officeDocument/2006/relationships/hyperlink" Target="https://www.volvogroup.com/content/dam/volvo-group/markets/master/events/2024/feb/annual-report-2023/AB-Volvo-Annual-Report-2023.pdf" TargetMode="External"/><Relationship Id="rId149" Type="http://schemas.openxmlformats.org/officeDocument/2006/relationships/hyperlink" Target="https://mb.cision.com/Main/20429/3969154/2764375.pdf" TargetMode="External"/><Relationship Id="rId4" Type="http://schemas.openxmlformats.org/officeDocument/2006/relationships/hyperlink" Target="https://library.e.abb.com/public/4790c4296c5146e6ab4420c7d58f8088/ABB%20Sustainability%20Report%202023.pdf?x-sign=J8XORiFwReXhGJscjFPNbWWlXyHIp0NR9tblxaUjv5E3HVcIhN1s51ECDCZZrStU" TargetMode="External"/><Relationship Id="rId148" Type="http://schemas.openxmlformats.org/officeDocument/2006/relationships/hyperlink" Target="https://www.troaxgroup.org/media/2023/TROAX_Sustanability_Report_2023_en_240403a_web-A.pdf" TargetMode="External"/><Relationship Id="rId9" Type="http://schemas.openxmlformats.org/officeDocument/2006/relationships/hyperlink" Target="https://www.addtech.se/fileadmin/user_upload/Arsredovisningar/Addtech-Arsredovisning-22-23.pdf" TargetMode="External"/><Relationship Id="rId143" Type="http://schemas.openxmlformats.org/officeDocument/2006/relationships/hyperlink" Target="https://www.thulegroup.com/sites/default/files/pr/20240405-1b0268b5-627a-42f2-94e5-b26d485a5ed5-1.pdf" TargetMode="External"/><Relationship Id="rId142" Type="http://schemas.openxmlformats.org/officeDocument/2006/relationships/hyperlink" Target="https://www.teliacompany.com/assets/u5c1v3pt22v8/sdSKIw4u0YrvJ6N6vxNQ7/be433e3cafff2977019af4ee67908e72/telia-company-ars-och-hallbarhetsredovisning-2023.pdf" TargetMode="External"/><Relationship Id="rId141" Type="http://schemas.openxmlformats.org/officeDocument/2006/relationships/hyperlink" Target="https://www.ericsson.com/4933e6/assets/local/investors/documents/2023/sustainability-and-corporate-responsibility-report-2023-en.pdf" TargetMode="External"/><Relationship Id="rId140" Type="http://schemas.openxmlformats.org/officeDocument/2006/relationships/hyperlink" Target="https://www.tele2.com/files/Main/3372/3954298/annual-and-sustainability-report-2023.pdf" TargetMode="External"/><Relationship Id="rId5" Type="http://schemas.openxmlformats.org/officeDocument/2006/relationships/hyperlink" Target="https://reports-en.add.life/umbraco/surface/pdf/Export?NodeId=24694&amp;culture=en" TargetMode="External"/><Relationship Id="rId147" Type="http://schemas.openxmlformats.org/officeDocument/2006/relationships/hyperlink" Target="https://www.trelleborg.com/-/media/group/about-us/agm/2024/en/annual-report-2023.pdf?rev=b343ae6427ce4be09607ce191b77493d" TargetMode="External"/><Relationship Id="rId6" Type="http://schemas.openxmlformats.org/officeDocument/2006/relationships/hyperlink" Target="https://www.add.life/media/nwepx4r4/addlife-annual-report-2023.pdf" TargetMode="External"/><Relationship Id="rId146" Type="http://schemas.openxmlformats.org/officeDocument/2006/relationships/hyperlink" Target="https://www.trelleborg.com/-/media/group/investors/cr-reports/sustainability-report-2022.pdf?rev=-1" TargetMode="External"/><Relationship Id="rId7" Type="http://schemas.openxmlformats.org/officeDocument/2006/relationships/hyperlink" Target="https://www.addnodegroup.com/wp-content/uploads/Addnode-Group_2023_ENG.pdf" TargetMode="External"/><Relationship Id="rId145" Type="http://schemas.openxmlformats.org/officeDocument/2006/relationships/hyperlink" Target="https://annualreport.traton.com/2023/assets/downloads/traton-annual-report-2023.pdf" TargetMode="External"/><Relationship Id="rId8" Type="http://schemas.openxmlformats.org/officeDocument/2006/relationships/hyperlink" Target="https://www.addtech.se/fileadmin/user_upload/Arsredovisningar/Addtech-Arsredovisning-22-23.pdf" TargetMode="External"/><Relationship Id="rId144" Type="http://schemas.openxmlformats.org/officeDocument/2006/relationships/hyperlink" Target="https://ar2023.tietoevry.com/siteassets/tietoevry_sustainability_report-2023.pdf" TargetMode="External"/><Relationship Id="rId73" Type="http://schemas.openxmlformats.org/officeDocument/2006/relationships/hyperlink" Target="https://www.kindredgroup.com/globalassets/documents/investor-relations-related-documents/financial-reports/2023/asr/kindred-group-annual-and-sustainability-report-2023.pdf" TargetMode="External"/><Relationship Id="rId72" Type="http://schemas.openxmlformats.org/officeDocument/2006/relationships/hyperlink" Target="https://www.jm.se/externalfiles/cision/5E4C4DFE7720B70B/wkr0006.pdf" TargetMode="External"/><Relationship Id="rId75" Type="http://schemas.openxmlformats.org/officeDocument/2006/relationships/hyperlink" Target="https://www.lagercrantz.com/sites/lagercrantz/files/files/Lagercrantz%20Group%20H%C3%A5llbarhetsrapport%202022_23_1.pdf" TargetMode="External"/><Relationship Id="rId74" Type="http://schemas.openxmlformats.org/officeDocument/2006/relationships/hyperlink" Target="https://www.kinnevik.com/files/mfn/c534f5b4-c274-46a1-a7a5-61da9da7be9c/annual-sustainability-report-2023.pdf" TargetMode="External"/><Relationship Id="rId77" Type="http://schemas.openxmlformats.org/officeDocument/2006/relationships/hyperlink" Target="https://www.lantmannen.se/siteassets/documents/01-om-lantmannen/press-och-nyheter/publikationer/arsredovisningar/ars-och-hallbarhetsredovisning-2023.pdf" TargetMode="External"/><Relationship Id="rId76" Type="http://schemas.openxmlformats.org/officeDocument/2006/relationships/hyperlink" Target="https://www.lagercrantz.com/sites/lagercrantz/files/files/Lagercrantz%20Group%20H%C3%A5llbarhetsrapport%202022_23_1.pdf" TargetMode="External"/><Relationship Id="rId79" Type="http://schemas.openxmlformats.org/officeDocument/2006/relationships/hyperlink" Target="https://www.lindabgroup.com/globalassets/media/group/documents/sustainability/hallbarhetsrapport_2023.pdf?epslanguage=sv" TargetMode="External"/><Relationship Id="rId78" Type="http://schemas.openxmlformats.org/officeDocument/2006/relationships/hyperlink" Target="https://network.s-z.se/app/uploads/sites/16/lifco_annual_report_2023.pdf" TargetMode="External"/><Relationship Id="rId71" Type="http://schemas.openxmlformats.org/officeDocument/2006/relationships/hyperlink" Target="https://vp053.alertir.com/afw/files/press/investor/202403273148-1.pdf" TargetMode="External"/><Relationship Id="rId70" Type="http://schemas.openxmlformats.org/officeDocument/2006/relationships/hyperlink" Target="https://vp302.alertir.com/afw/files/press/latour/202403219568-1.pdf" TargetMode="External"/><Relationship Id="rId139" Type="http://schemas.openxmlformats.org/officeDocument/2006/relationships/hyperlink" Target="https://www.omsystembolaget.se/globalassets/pdf/ansvarsredovisning/ansvarsredovisning-2023.pdf" TargetMode="External"/><Relationship Id="rId138" Type="http://schemas.openxmlformats.org/officeDocument/2006/relationships/hyperlink" Target="https://group.systemair.com/files/Main/22134/3814814/01s_sysair_ar22-23sve.pdf" TargetMode="External"/><Relationship Id="rId137" Type="http://schemas.openxmlformats.org/officeDocument/2006/relationships/hyperlink" Target="https://www.sobi.com/sites/default/files/pr/202403273912-1.pdf" TargetMode="External"/><Relationship Id="rId132" Type="http://schemas.openxmlformats.org/officeDocument/2006/relationships/hyperlink" Target="https://om.svenskaspel.se/wp-content/uploads/2024/03/svenska-spels-ars-och-hallbarhetsredovisning-2023.pdf" TargetMode="External"/><Relationship Id="rId131" Type="http://schemas.openxmlformats.org/officeDocument/2006/relationships/hyperlink" Target="https://www.handelsbanken.com/tron/xgpu/info/contents/v1/document/76-169033" TargetMode="External"/><Relationship Id="rId130" Type="http://schemas.openxmlformats.org/officeDocument/2006/relationships/hyperlink" Target="https://www.sveaskog.se/globalassets/trycksaker/finansiella-rapporter/ars-och-hallbarhetsredovisning-2023-.pdf" TargetMode="External"/><Relationship Id="rId136" Type="http://schemas.openxmlformats.org/officeDocument/2006/relationships/hyperlink" Target="https://internetbank.swedbank.se/ConditionsEarchive/download?bankid=1111&amp;id=WEBDOC-PRODE175406128" TargetMode="External"/><Relationship Id="rId135" Type="http://schemas.openxmlformats.org/officeDocument/2006/relationships/hyperlink" Target="https://www.swedavia.se/globalassets/ahr/2024/swedavia-ars--och-hallbarhetsrapport-2023.pdf" TargetMode="External"/><Relationship Id="rId134" Type="http://schemas.openxmlformats.org/officeDocument/2006/relationships/hyperlink" Target="https://www.swecogroup.com/wp-content/uploads/sites/2/2024/03/2701489.pdf" TargetMode="External"/><Relationship Id="rId133" Type="http://schemas.openxmlformats.org/officeDocument/2006/relationships/hyperlink" Target="https://www.svevia.se/download/18.6f4179a318df2ab854261bb1/1710483925180/%C3%85rs%20och%20h%C3%A5llbarhetsredovisning%202023%20Svevia.pdf" TargetMode="External"/><Relationship Id="rId62" Type="http://schemas.openxmlformats.org/officeDocument/2006/relationships/hyperlink" Target="https://report.icagruppen.se/media/g2ep3qxq/ica-gruppen-a-rsredovisning-2023.pdf" TargetMode="External"/><Relationship Id="rId61" Type="http://schemas.openxmlformats.org/officeDocument/2006/relationships/hyperlink" Target="https://husqvarna-v2.prod-mid-euw3.investis.com/sites/husqvarna/files/2024-03/Husqvarna_Annual_and_Sustainability_Report_2023.pdf" TargetMode="External"/><Relationship Id="rId64" Type="http://schemas.openxmlformats.org/officeDocument/2006/relationships/hyperlink" Target="https://www.industrivarden.se/globalassets/hallbarhetsrapporter/svenska/hallbarhetsrapport_2023.pdf" TargetMode="External"/><Relationship Id="rId63" Type="http://schemas.openxmlformats.org/officeDocument/2006/relationships/hyperlink" Target="https://www.ikea.com/global/en/images/IKEA_CLIMATE_Report_FY_23_20240125_a5a1535f4e.pdf" TargetMode="External"/><Relationship Id="rId66" Type="http://schemas.openxmlformats.org/officeDocument/2006/relationships/hyperlink" Target="https://www.infranord.se/media/5zpoa0yg/infranord_a-r23.pdf" TargetMode="External"/><Relationship Id="rId65" Type="http://schemas.openxmlformats.org/officeDocument/2006/relationships/hyperlink" Target="https://www.indutrade.com/contentassets/01748e414d174273911c3ba75aeed4c5/indutrades-annual-report-and-sustainability-report-2023.pdf" TargetMode="External"/><Relationship Id="rId68" Type="http://schemas.openxmlformats.org/officeDocument/2006/relationships/hyperlink" Target="https://www.international-petroleum.com/sustainability/sustainability-reporting" TargetMode="External"/><Relationship Id="rId67" Type="http://schemas.openxmlformats.org/officeDocument/2006/relationships/hyperlink" Target="https://www.international-petroleum.com/download/2022-sustainability-report" TargetMode="External"/><Relationship Id="rId60" Type="http://schemas.openxmlformats.org/officeDocument/2006/relationships/hyperlink" Target="https://hufvudstaden.se/contentassets/c0590cba1eea4ba2b462650410bb3371/hufvudstadens-ars--och-hallbarhetsredovisning-2023" TargetMode="External"/><Relationship Id="rId69" Type="http://schemas.openxmlformats.org/officeDocument/2006/relationships/hyperlink" Target="https://www.intrum.com/media/bt4l5crg/intrum-asr23.pdf" TargetMode="External"/><Relationship Id="rId51" Type="http://schemas.openxmlformats.org/officeDocument/2006/relationships/hyperlink" Target="https://www.balder.se/sites/balder/files/ars-_och_hallbarhetsredovisning_2023.pdf" TargetMode="External"/><Relationship Id="rId50" Type="http://schemas.openxmlformats.org/officeDocument/2006/relationships/hyperlink" Target="https://mb.cision.com/Main/1568/3944244/2662694.pdf" TargetMode="External"/><Relationship Id="rId53" Type="http://schemas.openxmlformats.org/officeDocument/2006/relationships/hyperlink" Target="https://www.fenixoutdoor.com/wp-content/uploads/2024/03/CSR_2023.pdf" TargetMode="External"/><Relationship Id="rId52" Type="http://schemas.openxmlformats.org/officeDocument/2006/relationships/hyperlink" Target="https://mb.cision.com/Main/878/3953792/2701384.pdf" TargetMode="External"/><Relationship Id="rId55" Type="http://schemas.openxmlformats.org/officeDocument/2006/relationships/hyperlink" Target="https://www.hemnetgroup.se/files/PDF/Annual-reports/2023/Hemnet_AB_AnnualReport_2023.pdf" TargetMode="External"/><Relationship Id="rId54" Type="http://schemas.openxmlformats.org/officeDocument/2006/relationships/hyperlink" Target="https://www.greencargo.com/download/18.4ae4bf8818e5f8e8143d024/1711607772145/Green%20Cargo%20%C3%85rs-%20och%20h%C3%A5llbarhetsredovisning%202023.pdf" TargetMode="External"/><Relationship Id="rId57" Type="http://schemas.openxmlformats.org/officeDocument/2006/relationships/hyperlink" Target="https://s3.eu-central-1.amazonaws.com/hexagonassets/Hexagon-Composites-Annual-report-2023-1.pdf" TargetMode="External"/><Relationship Id="rId56" Type="http://schemas.openxmlformats.org/officeDocument/2006/relationships/hyperlink" Target="https://hmgroup.com/wp-content/uploads/2024/03/HM-Group-Sustainability-Disclosure-2023.pdf" TargetMode="External"/><Relationship Id="rId59" Type="http://schemas.openxmlformats.org/officeDocument/2006/relationships/hyperlink" Target="http://investors.holmen.com/afw/files/press/holmen/202403061245-1.pdf" TargetMode="External"/><Relationship Id="rId154" Type="http://schemas.openxmlformats.org/officeDocument/2006/relationships/hyperlink" Target="https://www.wallenstam.se/globalassets/dokument/wallenstam/hallbarhetsredovisning/sustainability-report-2023.pdf" TargetMode="External"/><Relationship Id="rId58" Type="http://schemas.openxmlformats.org/officeDocument/2006/relationships/hyperlink" Target="https://vp300.alertir.com/afw/files/press/hexpol/202403262143-1.pdf" TargetMode="External"/><Relationship Id="rId153" Type="http://schemas.openxmlformats.org/officeDocument/2006/relationships/hyperlink" Target="https://vp272.alertir.com/afw/files/press/volvocar/202403050374-1.pdf" TargetMode="External"/><Relationship Id="rId152" Type="http://schemas.openxmlformats.org/officeDocument/2006/relationships/hyperlink" Target="https://airtools-vitrolife.prod-mid-euw3.investis.com/sites/airtools-vitrolife/files/pr/202403262421-1.pdf?ts=1711526587" TargetMode="External"/><Relationship Id="rId151" Type="http://schemas.openxmlformats.org/officeDocument/2006/relationships/hyperlink" Target="https://storage.mfn.se/f896ca92-2940-4c02-b700-fad5640c714c/vitec-software-group-arsredovisning-2023.pdf" TargetMode="External"/><Relationship Id="rId157" Type="http://schemas.openxmlformats.org/officeDocument/2006/relationships/vmlDrawing" Target="../drawings/vmlDrawing2.vml"/><Relationship Id="rId156" Type="http://schemas.openxmlformats.org/officeDocument/2006/relationships/drawing" Target="../drawings/drawing4.xml"/><Relationship Id="rId155" Type="http://schemas.openxmlformats.org/officeDocument/2006/relationships/hyperlink" Target="https://www.wihlborgs.se/globalassets/investor-relations/rapporter/2024/20240327-wihlborgs-publishes-annual-and-sustainability-report-2023-ded27cf2-335e-492b-991e-ae0888c40b7e.pdf" TargetMode="External"/><Relationship Id="rId107" Type="http://schemas.openxmlformats.org/officeDocument/2006/relationships/hyperlink" Target="https://www.saab.com/globalassets/corporate/investor-relations/pdf/saab-annual-and-sustainability-report-2023.pdf" TargetMode="External"/><Relationship Id="rId106" Type="http://schemas.openxmlformats.org/officeDocument/2006/relationships/hyperlink" Target="https://www.ratos.com/493418/globalassets/reports-and-presentation/2023/swedish/2023_ar.pdf" TargetMode="External"/><Relationship Id="rId105" Type="http://schemas.openxmlformats.org/officeDocument/2006/relationships/hyperlink" Target="https://www.postnord.com/siteassets/documents/investor-relations/finansiell-rapportering/ars--och-hallbarhetsredovisningar/postnord_2023_annualreport_se.pdf" TargetMode="External"/><Relationship Id="rId104" Type="http://schemas.openxmlformats.org/officeDocument/2006/relationships/hyperlink" Target="https://peab.se/globalassets/cision/documents/swedish/peab_-_ars-_och_hallbarhetsredovisning_2023.pdf" TargetMode="External"/><Relationship Id="rId109" Type="http://schemas.openxmlformats.org/officeDocument/2006/relationships/hyperlink" Target="https://samhall.se/wp-content/uploads/2024/03/Samhall_Arsredovisning_2023.pdf" TargetMode="External"/><Relationship Id="rId108" Type="http://schemas.openxmlformats.org/officeDocument/2006/relationships/hyperlink" Target="https://www.sagax.se/sites/default/files/pr/202404151665-1.pdf" TargetMode="External"/><Relationship Id="rId103" Type="http://schemas.openxmlformats.org/officeDocument/2006/relationships/hyperlink" Target="https://www.pandox.se/files/reports-presentations/2023/PANDOX_AR23_EN.pdf" TargetMode="External"/><Relationship Id="rId102" Type="http://schemas.openxmlformats.org/officeDocument/2006/relationships/hyperlink" Target="https://www.ox2.com/files/mfn/1e9b96e7-d05f-4833-8f1b-d0d6d1032edf/ox2-annual-and-sustainability-report-2023.pdf" TargetMode="External"/><Relationship Id="rId101" Type="http://schemas.openxmlformats.org/officeDocument/2006/relationships/hyperlink" Target="https://www.okq8.se/~/media/miljo_csr/dokument/hallbarhetsrapporter/hr202223/okq8--hallbarhetsredovisning-2022-23-pdf-svensk.pdf" TargetMode="External"/><Relationship Id="rId100" Type="http://schemas.openxmlformats.org/officeDocument/2006/relationships/hyperlink" Target="https://nyfosa.se/sv/wp-content/uploads/sites/3/2024/04/Arsredovisning-2023-240325.pdf" TargetMode="External"/><Relationship Id="rId129" Type="http://schemas.openxmlformats.org/officeDocument/2006/relationships/hyperlink" Target="https://www.storskogen.com/files/Main/20705/3956347/storskogen-annual-and-sustainability-report-2023.pdf" TargetMode="External"/><Relationship Id="rId128" Type="http://schemas.openxmlformats.org/officeDocument/2006/relationships/hyperlink" Target="https://www.storaenso.com/-/media/documents/download-center/documents/annual-reports/2023/storaenso_annual_report_2023.pdf" TargetMode="External"/><Relationship Id="rId127" Type="http://schemas.openxmlformats.org/officeDocument/2006/relationships/hyperlink" Target="https://mb.cision.com/Public/980/3947344/99d2b4a9f24f12eb.pdf" TargetMode="External"/><Relationship Id="rId126" Type="http://schemas.openxmlformats.org/officeDocument/2006/relationships/hyperlink" Target="https://www.sodra.com/_download/sp/ars-_och_hallbarhetsredovisning_2023.pdf" TargetMode="External"/><Relationship Id="rId121" Type="http://schemas.openxmlformats.org/officeDocument/2006/relationships/hyperlink" Target="https://investors.sinch.com/static-files/82195a2b-2fb3-4098-93eb-5a4dbff9b381" TargetMode="External"/><Relationship Id="rId120" Type="http://schemas.openxmlformats.org/officeDocument/2006/relationships/hyperlink" Target="https://www.securitas.se/globalassets/sweden/pdf/securitas_ars_och_hallbarhetsredovisning_2023_24.pdf" TargetMode="External"/><Relationship Id="rId125" Type="http://schemas.openxmlformats.org/officeDocument/2006/relationships/hyperlink" Target="https://investors.skf.com/sites/skf-ir/files/library/H%C3%A5llbarhetsrapport%202023.pdf" TargetMode="External"/><Relationship Id="rId124" Type="http://schemas.openxmlformats.org/officeDocument/2006/relationships/hyperlink" Target="https://mb.cision.com/Main/95/3941596/2651322.pdf" TargetMode="External"/><Relationship Id="rId123" Type="http://schemas.openxmlformats.org/officeDocument/2006/relationships/hyperlink" Target="https://www.sj.se/content/dam/externt/dokument/finansiell-info/sjab-ars-och-hallbarhetsredovisning-2023.pdf" TargetMode="External"/><Relationship Id="rId122" Type="http://schemas.openxmlformats.org/officeDocument/2006/relationships/hyperlink" Target="https://investors.sinch.com/static-files/d0badccf-6fa7-4eac-a3c8-2887257d5817" TargetMode="External"/><Relationship Id="rId95" Type="http://schemas.openxmlformats.org/officeDocument/2006/relationships/hyperlink" Target="https://storage.mfn.se/a/nolato/f16f7c2b-3d3f-48d1-9adc-e6292b2b73c5/nolato-annual-report-22-en.pdf" TargetMode="External"/><Relationship Id="rId94" Type="http://schemas.openxmlformats.org/officeDocument/2006/relationships/hyperlink" Target="https://www.nibe.com/download/18.73ecfa7d18e33e4c98d29a5/1712924240073/NIBE%20Industrier%202023%20report_sv.pdf" TargetMode="External"/><Relationship Id="rId97" Type="http://schemas.openxmlformats.org/officeDocument/2006/relationships/hyperlink" Target="https://www.nordea.com/en/doc/annual-report-nordea-bank-abp-2023.pdf" TargetMode="External"/><Relationship Id="rId96" Type="http://schemas.openxmlformats.org/officeDocument/2006/relationships/hyperlink" Target="https://storage.mfn.se/f0a7412d-0a33-4c73-837c-cb62c9dc6ac0/nolato-arsredovisning-2023.pdf?" TargetMode="External"/><Relationship Id="rId99" Type="http://schemas.openxmlformats.org/officeDocument/2006/relationships/hyperlink" Target="https://storage.mfn.se/f979d883-1e3e-400a-8fd9-61b9fded7fed/arsredovisning-2023.pdf" TargetMode="External"/><Relationship Id="rId98" Type="http://schemas.openxmlformats.org/officeDocument/2006/relationships/hyperlink" Target="https://mb.cision.com/Main/116/3946197/2671469.pdf" TargetMode="External"/><Relationship Id="rId91" Type="http://schemas.openxmlformats.org/officeDocument/2006/relationships/hyperlink" Target="https://investors.ncabgroup.com/en/wp-content/uploads/sites/2/2024/04/ncab-annual-and-sustainability-report-2023-240410.pdf" TargetMode="External"/><Relationship Id="rId90" Type="http://schemas.openxmlformats.org/officeDocument/2006/relationships/hyperlink" Target="https://storage.mfn.se/13cdbaea-e787-4cb7-99cf-bb350135e30b/annual-and-sustainability-report-2023.pdf" TargetMode="External"/><Relationship Id="rId93" Type="http://schemas.openxmlformats.org/officeDocument/2006/relationships/hyperlink" Target="https://www.nwg.se/globalassets/reports/arsredovisningar/en/2023/nwg__sustainability_2023_april_2_en_hq.pdf" TargetMode="External"/><Relationship Id="rId92" Type="http://schemas.openxmlformats.org/officeDocument/2006/relationships/hyperlink" Target="https://www.ncc.se/globalassets/ir/annualreport/ncc-ars--och-hallbarhetsredovisning-2023-utan-bokmarken.pdf" TargetMode="External"/><Relationship Id="rId118" Type="http://schemas.openxmlformats.org/officeDocument/2006/relationships/hyperlink" Target="https://sectraprodstorage01.blob.core.windows.net/investor-uploads/sites/2/2023/07/sectra-ar2223-eng-interaktiv.pdf" TargetMode="External"/><Relationship Id="rId117" Type="http://schemas.openxmlformats.org/officeDocument/2006/relationships/hyperlink" Target="https://sectraprodstorage01.blob.core.windows.net/investor-uploads/sites/2/2023/07/sectra-ar2223-eng-interaktiv.pdf" TargetMode="External"/><Relationship Id="rId116" Type="http://schemas.openxmlformats.org/officeDocument/2006/relationships/hyperlink" Target="https://sebgroup.com/siteassets/cision/documents/2024/20240227-seb-publicerar-ars-och-hallbarhetsredovisning-2023-sv-1-3410354-4760762.pdf" TargetMode="External"/><Relationship Id="rId115" Type="http://schemas.openxmlformats.org/officeDocument/2006/relationships/hyperlink" Target="https://www.sca.com/siteassets/media/press-releases-and-reports/documents/2024/20240229-sca-publicerar-arsredovisning-for-2023-sv-0-4762608.pdf" TargetMode="External"/><Relationship Id="rId119" Type="http://schemas.openxmlformats.org/officeDocument/2006/relationships/hyperlink" Target="https://www.securitas.se/globalassets/sweden/pdf/securitas_ars_och_hallbarhetsredovisning_2023.pdf" TargetMode="External"/><Relationship Id="rId110" Type="http://schemas.openxmlformats.org/officeDocument/2006/relationships/hyperlink" Target="https://corporate.sbbnorden.se/sv/wp-content/uploads/sites/3/2020/04/sbb-hallbarhetsrapport-2023.pdf" TargetMode="External"/><Relationship Id="rId114" Type="http://schemas.openxmlformats.org/officeDocument/2006/relationships/hyperlink" Target="https://www.sbab.se/download/18.476dd96218dc44a3ffe1c77/1710767561052/SBAB%20Climate%20Report%202023.pdf" TargetMode="External"/><Relationship Id="rId113" Type="http://schemas.openxmlformats.org/officeDocument/2006/relationships/hyperlink" Target="https://mb.cision.com/Main/290/3923241/2586471.pdf" TargetMode="External"/><Relationship Id="rId112" Type="http://schemas.openxmlformats.org/officeDocument/2006/relationships/hyperlink" Target="https://mb.cision.com/Main/208/3943609/2664675.pdf" TargetMode="External"/><Relationship Id="rId111" Type="http://schemas.openxmlformats.org/officeDocument/2006/relationships/hyperlink" Target="https://www.sampo.com/globalassets/year2023/group/sampo2023_sustainability_report.pdf"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balder.se/sites/balder/files/fastighets_ab_balder_arsredovisning_2022.pdf" TargetMode="External"/><Relationship Id="rId42" Type="http://schemas.openxmlformats.org/officeDocument/2006/relationships/hyperlink" Target="https://www.fenixoutdoor.com/wp-content/uploads/2023/04/2022_CSR_Report.pdf" TargetMode="External"/><Relationship Id="rId41" Type="http://schemas.openxmlformats.org/officeDocument/2006/relationships/hyperlink" Target="https://fastpartner.se/media/arsredovisning_2022_v2.pdf" TargetMode="External"/><Relationship Id="rId44" Type="http://schemas.openxmlformats.org/officeDocument/2006/relationships/hyperlink" Target="https://mb.cision.com/Main/942/3744711/1958940.pdf" TargetMode="External"/><Relationship Id="rId43" Type="http://schemas.openxmlformats.org/officeDocument/2006/relationships/hyperlink" Target="https://a.storyblok.com/f/134143/x/d7e198c5d8/fortnox-ars-och-hallbarhetsredovisning-2022.pdf" TargetMode="External"/><Relationship Id="rId46" Type="http://schemas.openxmlformats.org/officeDocument/2006/relationships/hyperlink" Target="https://www.hemnetgroup.se/files/PDF/Annual-reports/hemnet_ars-och-hallbarhetsredovisning-2023_17mars.pdf" TargetMode="External"/><Relationship Id="rId45" Type="http://schemas.openxmlformats.org/officeDocument/2006/relationships/hyperlink" Target="https://www.greencargo.com/download/18.4f4119b18721f48cb9e68b/1680072169936/Green%20Cargo%20%C3%A5rs-%20och%20h%C3%A5llbarhetsredovisning%202022.pdf" TargetMode="External"/><Relationship Id="rId48" Type="http://schemas.openxmlformats.org/officeDocument/2006/relationships/hyperlink" Target="https://investors.hexagon.com/~/media/Files/H/Hexagon-IR-V3/Annual%20Reports/annual-report-2022-sw.pdf" TargetMode="External"/><Relationship Id="rId47" Type="http://schemas.openxmlformats.org/officeDocument/2006/relationships/hyperlink" Target="https://hmgroup.com/wp-content/uploads/2023/03/HM-Group-Sustainability-Disclosure-2022.pdf" TargetMode="External"/><Relationship Id="rId49" Type="http://schemas.openxmlformats.org/officeDocument/2006/relationships/hyperlink" Target="https://mb.cision.com/Main/1100/3744707/1958683.pdf" TargetMode="External"/><Relationship Id="rId31" Type="http://schemas.openxmlformats.org/officeDocument/2006/relationships/hyperlink" Target="https://www.dometicgroup.com/globalassets/4-dometicgroup/sustainability/sustainability-reports/sustainability_eng_dometic.pdf?ref=3F34A82ACE" TargetMode="External"/><Relationship Id="rId30" Type="http://schemas.openxmlformats.org/officeDocument/2006/relationships/hyperlink" Target="https://www.creades.se/media/y0bjt02z/%C3%A5rsredovisning-creades-2022.pdf" TargetMode="External"/><Relationship Id="rId33" Type="http://schemas.openxmlformats.org/officeDocument/2006/relationships/hyperlink" Target="https://www.electroluxprofessional.com/corporate/wp-content/uploads/2023/04/Electrolux-Professional-Group-Sustainability-report-2022.pdf" TargetMode="External"/><Relationship Id="rId32" Type="http://schemas.openxmlformats.org/officeDocument/2006/relationships/hyperlink" Target="https://www.electroluxgroup.com/wp-content/uploads/sites/2/2023/03/sustainability-report-2022.pdf" TargetMode="External"/><Relationship Id="rId35" Type="http://schemas.openxmlformats.org/officeDocument/2006/relationships/hyperlink" Target="https://www.epirocgroup.com/content/dam/epiroc/corporate/documents/investors/annual-report/annual-report-2023/GRI%20and%20Sustainability%202022.pdf" TargetMode="External"/><Relationship Id="rId34" Type="http://schemas.openxmlformats.org/officeDocument/2006/relationships/hyperlink" Target="https://ir.elekta.com/files/mfn/173e70f5-e63c-4076-a8ee-00a1c80a87df/elekta-arsredovisning-2022-23-links.pdf" TargetMode="External"/><Relationship Id="rId37" Type="http://schemas.openxmlformats.org/officeDocument/2006/relationships/hyperlink" Target="https://masdpstatic.azureedge.net/essity/Essity_Annual%20and%20Sustainability%20Report%202022_0302.pdf" TargetMode="External"/><Relationship Id="rId36" Type="http://schemas.openxmlformats.org/officeDocument/2006/relationships/hyperlink" Target="https://cdn.sanity.io/files/30p7so6x/eqt-web-prod/ecc7e9bbda059637c36f88df6007ed3f45b7c370.pdf?dl=wkr0006.pdf" TargetMode="External"/><Relationship Id="rId39" Type="http://schemas.openxmlformats.org/officeDocument/2006/relationships/hyperlink" Target="https://mb.cision.com/Main/1568/3728624/1895279.pdf" TargetMode="External"/><Relationship Id="rId38" Type="http://schemas.openxmlformats.org/officeDocument/2006/relationships/hyperlink" Target="https://mb.cision.com/Main/12069/3735517/1921081.pdf" TargetMode="External"/><Relationship Id="rId20" Type="http://schemas.openxmlformats.org/officeDocument/2006/relationships/hyperlink" Target="https://storage.mfn.se/proxy/bilia-arsredovisning-2022-pdf.pdf?url=https%3A%2F%2Fml-eu.globenewswire.com%2FResource%2FDownload%2F90f30d66-415c-48e2-9fdf-1b7c055d1e46" TargetMode="External"/><Relationship Id="rId22" Type="http://schemas.openxmlformats.org/officeDocument/2006/relationships/hyperlink" Target="https://storage.mfn.se/ed04140e-3545-42bb-9fdc-989d42e6fcc7/cs3-3-annual-report-swedish-interactive.pdf" TargetMode="External"/><Relationship Id="rId21" Type="http://schemas.openxmlformats.org/officeDocument/2006/relationships/hyperlink" Target="https://www.billerud.se/globalassets/cision/documents/2023/20230405-billeruds-ars-och-hallbarhetsredovisning-2022-sv-0-4510289.pdf" TargetMode="External"/><Relationship Id="rId24" Type="http://schemas.openxmlformats.org/officeDocument/2006/relationships/hyperlink" Target="https://www.bravida.se/contentassets/fde20a1286494a7d8413fd8578d24d96/bravidaarsochhallbarhetsredovisning2022.pdf" TargetMode="External"/><Relationship Id="rId23" Type="http://schemas.openxmlformats.org/officeDocument/2006/relationships/hyperlink" Target="https://investors.boliden.com/sites/boliden-ir/files/pr/202303076677-1.pdf" TargetMode="External"/><Relationship Id="rId26" Type="http://schemas.openxmlformats.org/officeDocument/2006/relationships/hyperlink" Target="https://storage.mfn.se/69d1c438-3577-48e0-a826-b27aa0c51960/castellum-annual-report-and-sustainability-report-2022-print.pdf" TargetMode="External"/><Relationship Id="rId25" Type="http://schemas.openxmlformats.org/officeDocument/2006/relationships/hyperlink" Target="https://storage.mfn.se/aca501c8-f3f3-456f-8f61-03227a1b9a9e/bure-arsredovisning-2022.pdf" TargetMode="External"/><Relationship Id="rId28" Type="http://schemas.openxmlformats.org/officeDocument/2006/relationships/hyperlink" Target="https://www.coop.se/contentassets/a190985c7d6e4dd59d6405485aa8cf8f/csabclab-hallbarhetsredovisning-verksamhetsaret-2022.pdf" TargetMode="External"/><Relationship Id="rId27" Type="http://schemas.openxmlformats.org/officeDocument/2006/relationships/hyperlink" Target="https://www.catena.se/media/0skhzufs/h%C3%A5llbarhetsrapport-catena-swe-final.pdf" TargetMode="External"/><Relationship Id="rId29" Type="http://schemas.openxmlformats.org/officeDocument/2006/relationships/hyperlink" Target="https://mb.cision.com/Main/9683/3744990/1959631.pdf" TargetMode="External"/><Relationship Id="rId11" Type="http://schemas.openxmlformats.org/officeDocument/2006/relationships/hyperlink" Target="https://www.arla.com/493299/globalassets/arla-global/company---overview/investor/annual-reports/2022/arla-annual-report-2022_se2.pdf" TargetMode="External"/><Relationship Id="rId10" Type="http://schemas.openxmlformats.org/officeDocument/2006/relationships/hyperlink" Target="https://mb.cision.com/Main/12208/3739398/1936457.pdf" TargetMode="External"/><Relationship Id="rId13" Type="http://schemas.openxmlformats.org/officeDocument/2006/relationships/hyperlink" Target="https://www.astrazeneca.com/content/dam/az/Sustainability/2023/pdf/Sustainability_Data_Summary_2022.pdf" TargetMode="External"/><Relationship Id="rId12" Type="http://schemas.openxmlformats.org/officeDocument/2006/relationships/hyperlink" Target="https://www.assaabloy.com/group/en/documents/sustainability/sustainability-reports/Sustainability%20Report%202022.pdf" TargetMode="External"/><Relationship Id="rId15" Type="http://schemas.openxmlformats.org/officeDocument/2006/relationships/hyperlink" Target="https://mb.cision.com/Main/1145/3738110/1931873.pdf" TargetMode="External"/><Relationship Id="rId14" Type="http://schemas.openxmlformats.org/officeDocument/2006/relationships/hyperlink" Target="https://www.atlascopcogroup.com/content/dam/atlas-copco/group/documents/investors/financial-publications/english/20230322-annual-report-incl-sustainability-report-and-corporate-governance-report-2022.pdf" TargetMode="External"/><Relationship Id="rId17" Type="http://schemas.openxmlformats.org/officeDocument/2006/relationships/hyperlink" Target="https://investors.avanza.se/files/mfn/ec2c7ea8-32e0-437d-844d-f6fbadce8674/avanza-bank-holding-ab-arsredovisning-och-hallbarhetsrapport-2022.pdf" TargetMode="External"/><Relationship Id="rId16" Type="http://schemas.openxmlformats.org/officeDocument/2006/relationships/hyperlink" Target="https://www.autoliv.com/sites/default/files/2024-02/Annual_Sustainability_Report_10K_2022_0.pdf" TargetMode="External"/><Relationship Id="rId19" Type="http://schemas.openxmlformats.org/officeDocument/2006/relationships/hyperlink" Target="https://www.beijerref.com/wp-content/uploads/sites/2/2023/04/Beijer-Ref-Annual-report-and-sustainability-report-2022-1.pdf" TargetMode="External"/><Relationship Id="rId18" Type="http://schemas.openxmlformats.org/officeDocument/2006/relationships/hyperlink" Target="https://www.axfood.se/globalassets/startsida/investerare/rapporter-och-presentationer/2022/axfood-ars--och-hallbarhetsredovisning-2022.pdf" TargetMode="External"/><Relationship Id="rId84" Type="http://schemas.openxmlformats.org/officeDocument/2006/relationships/hyperlink" Target="https://www.nordea.com/en/doc/annual-report-nordea-bank-abp-2022.pdf" TargetMode="External"/><Relationship Id="rId83" Type="http://schemas.openxmlformats.org/officeDocument/2006/relationships/hyperlink" Target="https://storage.mfn.se/a/nolato/f16f7c2b-3d3f-48d1-9adc-e6292b2b73c5/nolato-annual-report-22-en.pdf" TargetMode="External"/><Relationship Id="rId86" Type="http://schemas.openxmlformats.org/officeDocument/2006/relationships/hyperlink" Target="https://vp048.alertir.com/afw/files/press/np3fastigheter/202304055334-1.pdf" TargetMode="External"/><Relationship Id="rId85" Type="http://schemas.openxmlformats.org/officeDocument/2006/relationships/hyperlink" Target="https://nordnetab.com/wp-content/uploads/2023/04/Nordnets-Annual-and-Sustainability-Report-2022.pdf" TargetMode="External"/><Relationship Id="rId88" Type="http://schemas.openxmlformats.org/officeDocument/2006/relationships/hyperlink" Target="https://www.ox2.com/files/mfn/72d797ae-6da2-4049-b630-9f403f228935/ox2-annual-and-sustainability-report-2022.pdf" TargetMode="External"/><Relationship Id="rId87" Type="http://schemas.openxmlformats.org/officeDocument/2006/relationships/hyperlink" Target="https://nyfosa.se/sv/wp-content/uploads/sites/3/2023/03/Nyfosa_hallbarhetsrapport_2022.pdf" TargetMode="External"/><Relationship Id="rId89" Type="http://schemas.openxmlformats.org/officeDocument/2006/relationships/hyperlink" Target="https://www.pandox.se/files/sustainability/reports/PANDOX-AR22-EN-Sustainability.pdf" TargetMode="External"/><Relationship Id="rId80" Type="http://schemas.openxmlformats.org/officeDocument/2006/relationships/hyperlink" Target="https://www.ncabgroup.com/wp-content/uploads/2023/04/NCAB_Sustainability_report_2022.pdf" TargetMode="External"/><Relationship Id="rId82" Type="http://schemas.openxmlformats.org/officeDocument/2006/relationships/hyperlink" Target="https://www.nibe.com/download/18.54368f7f186f220725e3b61/1681385387512/GB-NIAB-AR-W-230413.pdf" TargetMode="External"/><Relationship Id="rId81" Type="http://schemas.openxmlformats.org/officeDocument/2006/relationships/hyperlink" Target="https://www.ncc.se/contentassets/d503ad770c20420b826baface9cb316a/delar/hallbarhet-pa-ncc.pdf" TargetMode="External"/><Relationship Id="rId1" Type="http://schemas.openxmlformats.org/officeDocument/2006/relationships/hyperlink" Target="https://www.volvogroup.com/content/dam/volvo-group/markets/master/investors/reports-and-presentations/annual-reports/AB-Volvo-Annual-Report-2022.pdf" TargetMode="External"/><Relationship Id="rId2" Type="http://schemas.openxmlformats.org/officeDocument/2006/relationships/hyperlink" Target="https://sustainabilityreport.abb.com/2022/servicepages/downloads/files/sustainability-performance-abb-csr22.pdf" TargetMode="External"/><Relationship Id="rId3" Type="http://schemas.openxmlformats.org/officeDocument/2006/relationships/hyperlink" Target="https://reports-en.add.life/umbraco/surface/pdf/Export?NodeId=24694&amp;culture=en" TargetMode="External"/><Relationship Id="rId4" Type="http://schemas.openxmlformats.org/officeDocument/2006/relationships/hyperlink" Target="https://www.addtech.se/fileadmin/user_upload/Arsredovisningar/Addtech-Arsredovisning-22-23.pdf" TargetMode="External"/><Relationship Id="rId9" Type="http://schemas.openxmlformats.org/officeDocument/2006/relationships/hyperlink" Target="https://arsskyrsla2022.arionbanki.is/library/Files/Sjalfbaerniskyrslur/Umhverfis%c3%be%c3%a6ttir-EN.pdf" TargetMode="External"/><Relationship Id="rId5" Type="http://schemas.openxmlformats.org/officeDocument/2006/relationships/hyperlink" Target="https://afry.com/sites/default/files/wkr0006-4507451.pdf" TargetMode="External"/><Relationship Id="rId6" Type="http://schemas.openxmlformats.org/officeDocument/2006/relationships/hyperlink" Target="https://www.akademiskahus.se/globalassets/dokument/ekonomi/ekonomiska-rapporter/akademiska_hus_arsredovisning_2022_sve.pdf" TargetMode="External"/><Relationship Id="rId7" Type="http://schemas.openxmlformats.org/officeDocument/2006/relationships/hyperlink" Target="https://www.alfalaval.com/globalassets/documents/investors/english/annual-reports/2023/annual-report-2022-april-11.pdf" TargetMode="External"/><Relationship Id="rId8" Type="http://schemas.openxmlformats.org/officeDocument/2006/relationships/hyperlink" Target="https://www.apoteket.se/globalassets/om-apoteket/ekonomiska-rapporter/apoteket-ars-och-hallbarhetsredovisning-2022.ny.pdf" TargetMode="External"/><Relationship Id="rId73" Type="http://schemas.openxmlformats.org/officeDocument/2006/relationships/hyperlink" Target="https://www.lundbergforetagen.se/sites/default/files/files/Lundbergs_ha%CC%8Allbarhetsrapport_2022.pdf" TargetMode="External"/><Relationship Id="rId72" Type="http://schemas.openxmlformats.org/officeDocument/2006/relationships/hyperlink" Target="https://www.loomis.com/sites/loomis-corp/files/documents/Loomis%20Annual%20and%20Sustainability%20Report%202022.pdf" TargetMode="External"/><Relationship Id="rId75" Type="http://schemas.openxmlformats.org/officeDocument/2006/relationships/hyperlink" Target="https://mb.cision.com/Main/15662/3740883/1942356.pdf" TargetMode="External"/><Relationship Id="rId74" Type="http://schemas.openxmlformats.org/officeDocument/2006/relationships/hyperlink" Target="https://lundinmining.com/site/assets/files/9177/2022_sustainability_report_lundin_mining_aoda.pdf" TargetMode="External"/><Relationship Id="rId77" Type="http://schemas.openxmlformats.org/officeDocument/2006/relationships/hyperlink" Target="https://mipscorp.com/files/uploads/2023/03/Sustainability-report_230320.pdf" TargetMode="External"/><Relationship Id="rId76" Type="http://schemas.openxmlformats.org/officeDocument/2006/relationships/hyperlink" Target="https://www.millicom.com/media/5486/mic-2022-ar.pdf" TargetMode="External"/><Relationship Id="rId79" Type="http://schemas.openxmlformats.org/officeDocument/2006/relationships/hyperlink" Target="https://www.mycronic.com/globalassets/pdf/investors/financial-reports/annual-reports/2022/annual-and-sustainability-report-2022.pdf" TargetMode="External"/><Relationship Id="rId78" Type="http://schemas.openxmlformats.org/officeDocument/2006/relationships/hyperlink" Target="https://www.munters.com/contentassets/4be4a915fc054b43b7954d82189f68ff/munterssustainabilityandannualreport2022.pdf" TargetMode="External"/><Relationship Id="rId71" Type="http://schemas.openxmlformats.org/officeDocument/2006/relationships/hyperlink" Target="https://lkab.com/wp-content/uploads/2023/03/LKAB_arsredovisning2022.pdf" TargetMode="External"/><Relationship Id="rId70" Type="http://schemas.openxmlformats.org/officeDocument/2006/relationships/hyperlink" Target="https://www.lindabgroup.com/globalassets/media/group/documents/sustainability/sustainability-report-2022.pdf" TargetMode="External"/><Relationship Id="rId132" Type="http://schemas.openxmlformats.org/officeDocument/2006/relationships/hyperlink" Target="https://mb.cision.com/Main/1031/3782222/2109995.pdf" TargetMode="External"/><Relationship Id="rId131" Type="http://schemas.openxmlformats.org/officeDocument/2006/relationships/hyperlink" Target="https://storage.mfn.se/3cf960d0-556a-4eb2-81ff-9fc167f31414/vitec-arsredovisning-2022.pdf" TargetMode="External"/><Relationship Id="rId130" Type="http://schemas.openxmlformats.org/officeDocument/2006/relationships/hyperlink" Target="https://www.vattenfalleldistribution.se/globalassets/vattenfalleldistribution/var-verksamhet/hallbarhet/ars-och-hallbarhetsredovisning_2022.pdf" TargetMode="External"/><Relationship Id="rId136" Type="http://schemas.openxmlformats.org/officeDocument/2006/relationships/drawing" Target="../drawings/drawing5.xml"/><Relationship Id="rId135" Type="http://schemas.openxmlformats.org/officeDocument/2006/relationships/hyperlink" Target="https://mb.cision.com/Main/890/3743022/1954526.pdf" TargetMode="External"/><Relationship Id="rId134" Type="http://schemas.openxmlformats.org/officeDocument/2006/relationships/hyperlink" Target="https://www.wallenstam.se/globalassets/dokument/wallenstam/hallbarhetsredovisning/hallbarhetsredovisning-2022.pdf" TargetMode="External"/><Relationship Id="rId133" Type="http://schemas.openxmlformats.org/officeDocument/2006/relationships/hyperlink" Target="https://www.volvogroup.com/content/dam/volvo-group/markets/master/investors/reports-and-presentations/annual-reports/AB-Volvo-Annual-Report-2022.pdf" TargetMode="External"/><Relationship Id="rId62" Type="http://schemas.openxmlformats.org/officeDocument/2006/relationships/hyperlink" Target="https://www.latour.se/sites/latour-corp/files/H%C3%A5llbarhet/Sustainability%20report%202023.pdf" TargetMode="External"/><Relationship Id="rId61" Type="http://schemas.openxmlformats.org/officeDocument/2006/relationships/hyperlink" Target="https://www.intrum.com/media/x5mbcdc3/intrum-asr-22.pdf" TargetMode="External"/><Relationship Id="rId64" Type="http://schemas.openxmlformats.org/officeDocument/2006/relationships/hyperlink" Target="https://www.jm.se/externalfiles/cision/003E74CF1AE57E71/wkr0006.pdf" TargetMode="External"/><Relationship Id="rId63" Type="http://schemas.openxmlformats.org/officeDocument/2006/relationships/hyperlink" Target="http://ir.investorab.com/afw/files/press/investor/202303237228-1.pdf" TargetMode="External"/><Relationship Id="rId66" Type="http://schemas.openxmlformats.org/officeDocument/2006/relationships/hyperlink" Target="https://www.kinnevik.com/files/globalassets/documents/2.-investors/reports/2022/ar/kinneviks-ars--och-hallbarhetsredovisning-2022.pdf" TargetMode="External"/><Relationship Id="rId65" Type="http://schemas.openxmlformats.org/officeDocument/2006/relationships/hyperlink" Target="https://www.kindredgroup.com/globalassets/documents/investor-relations-related-documents/financial-reports/2022/asr/213800d1mjvot6snbx11-2022-12-31-en.zip" TargetMode="External"/><Relationship Id="rId68" Type="http://schemas.openxmlformats.org/officeDocument/2006/relationships/hyperlink" Target="https://www.lantmannen.se/siteassets/documents/01-om-lantmannen/press-och-nyheter/publikationer/arsredovisningar/ars--och-hallbarhetsredovisning-2022.pdf" TargetMode="External"/><Relationship Id="rId67" Type="http://schemas.openxmlformats.org/officeDocument/2006/relationships/hyperlink" Target="https://www.lagercrantz.com/sites/lagercrantz/files/files/Lagercrantz%20Group%20H%C3%A5llbarhetsrapport%202022_23_1.pdf" TargetMode="External"/><Relationship Id="rId60" Type="http://schemas.openxmlformats.org/officeDocument/2006/relationships/hyperlink" Target="https://www.international-petroleum.com/download/2022-sustainability-report" TargetMode="External"/><Relationship Id="rId69" Type="http://schemas.openxmlformats.org/officeDocument/2006/relationships/hyperlink" Target="https://lifco.network.s-z.se/app/uploads/sites/16/en_lifco_annualreport_2022.pdf" TargetMode="External"/><Relationship Id="rId51" Type="http://schemas.openxmlformats.org/officeDocument/2006/relationships/hyperlink" Target="https://www.holmen.com/contentassets/cb1c725243004ed5806b4299d75971c9/holmen-arsredovisning-2023.pdf" TargetMode="External"/><Relationship Id="rId50" Type="http://schemas.openxmlformats.org/officeDocument/2006/relationships/hyperlink" Target="https://www.hms-networks.com/docs/librariesprovider6/annual-reports/arsredovisningar/hms-networks-%C3%A5rsredovisning-2022.pdf?sfvrsn=b8a6b6d7_4" TargetMode="External"/><Relationship Id="rId53" Type="http://schemas.openxmlformats.org/officeDocument/2006/relationships/hyperlink" Target="https://www.husqvarnagroup.com/sites/husqvarna/files/pr/202303130921-1.pdf" TargetMode="External"/><Relationship Id="rId52" Type="http://schemas.openxmlformats.org/officeDocument/2006/relationships/hyperlink" Target="https://hufvudstaden.se/contentassets/33fd445bae494ea89506b69f946bd56e/hufvudstaden-ars--och-hallbarhetsredovisning-2022" TargetMode="External"/><Relationship Id="rId55" Type="http://schemas.openxmlformats.org/officeDocument/2006/relationships/hyperlink" Target="https://www.ikea.com/global/en/images/ikea_climate_report_fy22_3d612b1854.pdf" TargetMode="External"/><Relationship Id="rId54" Type="http://schemas.openxmlformats.org/officeDocument/2006/relationships/hyperlink" Target="https://report.icagruppen.se/media/blajxy2j/icagruppen-arsredovisning-2022.pdf" TargetMode="External"/><Relationship Id="rId57" Type="http://schemas.openxmlformats.org/officeDocument/2006/relationships/hyperlink" Target="https://www.indutrade.com/globalassets/press-kit/annual-reports-eng/indutrades-annual-report-and-sustainability-report-2022.pdf" TargetMode="External"/><Relationship Id="rId56" Type="http://schemas.openxmlformats.org/officeDocument/2006/relationships/hyperlink" Target="https://www.industrivarden.se/globalassets/hallbarhetsrapporter/svenska/hallbarhetsrapport-2022.pdf" TargetMode="External"/><Relationship Id="rId59" Type="http://schemas.openxmlformats.org/officeDocument/2006/relationships/hyperlink" Target="https://instalco.se/media/gfsf5fwg/instalco-sustainability-report-2022_eng.pdf" TargetMode="External"/><Relationship Id="rId58" Type="http://schemas.openxmlformats.org/officeDocument/2006/relationships/hyperlink" Target="https://infranord.se/media/qlhfs2ar/infranord_a-r22_final_23mars.pdf" TargetMode="External"/><Relationship Id="rId107" Type="http://schemas.openxmlformats.org/officeDocument/2006/relationships/hyperlink" Target="https://www.sodra.com/_download/sp/ars-_och_hallbarhetsredovisning_2022.pdf" TargetMode="External"/><Relationship Id="rId106" Type="http://schemas.openxmlformats.org/officeDocument/2006/relationships/hyperlink" Target="https://investors.skf.com/sites/skf-ir/files/library/H%C3%A5llbarhetsrapport%202022.pdf" TargetMode="External"/><Relationship Id="rId105" Type="http://schemas.openxmlformats.org/officeDocument/2006/relationships/hyperlink" Target="https://group.skanska.com/4936b9/siteassets/investors/reports-publications/annual-reports/2022/ars-och-hallbarhetsredovisning-2022.pdf" TargetMode="External"/><Relationship Id="rId104" Type="http://schemas.openxmlformats.org/officeDocument/2006/relationships/hyperlink" Target="https://www.sj.se/content/dam/externt/dokument/finansiell-info/SJ%20%C3%85R2022%20l%C3%A4nkad.pdf" TargetMode="External"/><Relationship Id="rId109" Type="http://schemas.openxmlformats.org/officeDocument/2006/relationships/hyperlink" Target="https://www.storaenso.com/-/media/documents/download-center/documents/annual-reports/2022/storaenso_annual_report_2022.pdf" TargetMode="External"/><Relationship Id="rId108" Type="http://schemas.openxmlformats.org/officeDocument/2006/relationships/hyperlink" Target="https://mb.cision.com/Main/980/3740172/1939984.pdf" TargetMode="External"/><Relationship Id="rId103" Type="http://schemas.openxmlformats.org/officeDocument/2006/relationships/hyperlink" Target="https://investors.sinch.com/static-files/82195a2b-2fb3-4098-93eb-5a4dbff9b381" TargetMode="External"/><Relationship Id="rId102" Type="http://schemas.openxmlformats.org/officeDocument/2006/relationships/hyperlink" Target="https://www.securitas.se/globalassets/sweden/pdf/securitas_ars_och_hallbarhetsredovisning_2023.pdf" TargetMode="External"/><Relationship Id="rId101" Type="http://schemas.openxmlformats.org/officeDocument/2006/relationships/hyperlink" Target="https://sectraprodstorage01.blob.core.windows.net/investor-uploads/sites/2/2023/07/sectra-ar2223-eng-interaktiv.pdf" TargetMode="External"/><Relationship Id="rId100" Type="http://schemas.openxmlformats.org/officeDocument/2006/relationships/hyperlink" Target="https://webapp.sebgroup.com/mb/mblib.nsf/alldocsbyunid/E102D15B7DB0A57FC125896000491E31/$FILE/arsredovisning_2022.pdf" TargetMode="External"/><Relationship Id="rId129" Type="http://schemas.openxmlformats.org/officeDocument/2006/relationships/hyperlink" Target="https://mb.cision.com/Main/20429/3760474/2020195.pdf" TargetMode="External"/><Relationship Id="rId128" Type="http://schemas.openxmlformats.org/officeDocument/2006/relationships/hyperlink" Target="https://www.troax.com/app/uploads/Troax-Sustainability-Report_SE_6.pdf" TargetMode="External"/><Relationship Id="rId127" Type="http://schemas.openxmlformats.org/officeDocument/2006/relationships/hyperlink" Target="https://www.trelleborg.com/-/media/group/investors/cr-reports/sustainability-report-2022.pdf?rev=-1" TargetMode="External"/><Relationship Id="rId126" Type="http://schemas.openxmlformats.org/officeDocument/2006/relationships/hyperlink" Target="https://annualreport.traton.com/2022/en/traton-annual-report-2022.pdf" TargetMode="External"/><Relationship Id="rId121" Type="http://schemas.openxmlformats.org/officeDocument/2006/relationships/hyperlink" Target="https://www.tele2.com/files/Main/3372/3745841/tele2-ars--och-hallbarhetsredovisning-2022.pdf" TargetMode="External"/><Relationship Id="rId120" Type="http://schemas.openxmlformats.org/officeDocument/2006/relationships/hyperlink" Target="https://www.omsystembolaget.se/globalassets/pdf/final_systembolagets_ansvarsredovisning_2022.pdf" TargetMode="External"/><Relationship Id="rId125" Type="http://schemas.openxmlformats.org/officeDocument/2006/relationships/hyperlink" Target="https://www.tietoevry.com/en/SysSiteAssets/files/sustainability/ar-2022/tietoevry2022_sustainability_report.pdf" TargetMode="External"/><Relationship Id="rId124" Type="http://schemas.openxmlformats.org/officeDocument/2006/relationships/hyperlink" Target="https://www.thulegroup.com/sites/default/files/pr/20230331-573f4106-c4db-4231-b824-d19409ac4965-1.pdf" TargetMode="External"/><Relationship Id="rId123" Type="http://schemas.openxmlformats.org/officeDocument/2006/relationships/hyperlink" Target="https://www.teliacompany.com/assets/u5c1v3pt22v8/Gp5w6fVQlTao50XukMg3B/4b3c907c61f6d66a86fbe74d015c15d0/telia-company-ars--och-hallbarhetsredovisning-2022_SWE_FINAL.pdf" TargetMode="External"/><Relationship Id="rId122" Type="http://schemas.openxmlformats.org/officeDocument/2006/relationships/hyperlink" Target="https://www.ericsson.com/49587c/assets/local/investors/documents/2022/sustainability-and-corporate-responsibility-report-2022-en.pdf" TargetMode="External"/><Relationship Id="rId95" Type="http://schemas.openxmlformats.org/officeDocument/2006/relationships/hyperlink" Target="https://samhall.se/wp-content/uploads/2022/09/Samhall_Ars-och-hallbarhetsredovisning_2022_.pdf" TargetMode="External"/><Relationship Id="rId94" Type="http://schemas.openxmlformats.org/officeDocument/2006/relationships/hyperlink" Target="https://www.sagax.se/sites/default/files/2023-05/H%C3%A5llbarhet%202023%20ENG.pdf" TargetMode="External"/><Relationship Id="rId97" Type="http://schemas.openxmlformats.org/officeDocument/2006/relationships/hyperlink" Target="https://www.annualreport.sandvik/se/2022/hjaelpsidor/downloads/files/entire-sv-svk-ar22.pdf" TargetMode="External"/><Relationship Id="rId96" Type="http://schemas.openxmlformats.org/officeDocument/2006/relationships/hyperlink" Target="https://corporate.sbbnorden.se/sv/wp-content/uploads/sites/3/2020/01/hallbarhetsrapport-2022.pdf" TargetMode="External"/><Relationship Id="rId99" Type="http://schemas.openxmlformats.org/officeDocument/2006/relationships/hyperlink" Target="https://www.sca.com/siteassets/media/press-releases-and-reports/documents/2023/20230307-sca-publicerar-ars-och-hallbarhetsredovisning-for-2022-sv-0-4483680.pdf" TargetMode="External"/><Relationship Id="rId98" Type="http://schemas.openxmlformats.org/officeDocument/2006/relationships/hyperlink" Target="https://www.sbab.se/download/18.3dd4193a1867e1c48471a83/1679601678817/SV%20-%20SBAB_climate_analysis_2022_v4.pdf" TargetMode="External"/><Relationship Id="rId91" Type="http://schemas.openxmlformats.org/officeDocument/2006/relationships/hyperlink" Target="https://www.postnord.com/siteassets/documents/investor-relations/finansiell-rapportering/ars--och-hallbarhetsredovisningar/postnord_2022_annualreport_se.pdf" TargetMode="External"/><Relationship Id="rId90" Type="http://schemas.openxmlformats.org/officeDocument/2006/relationships/hyperlink" Target="https://peab.se/pdfviewer/766797" TargetMode="External"/><Relationship Id="rId93" Type="http://schemas.openxmlformats.org/officeDocument/2006/relationships/hyperlink" Target="https://www.saab.com/globalassets/corporate/investor-relations/pdf/saab_asr2022_en.pdf" TargetMode="External"/><Relationship Id="rId92" Type="http://schemas.openxmlformats.org/officeDocument/2006/relationships/hyperlink" Target="https://mb.cision.com/Main/17707/3728367/1894798.pdf" TargetMode="External"/><Relationship Id="rId118" Type="http://schemas.openxmlformats.org/officeDocument/2006/relationships/hyperlink" Target="https://www.sobi.com/sites/default/files/pr/202303312873-1.pdf" TargetMode="External"/><Relationship Id="rId117" Type="http://schemas.openxmlformats.org/officeDocument/2006/relationships/hyperlink" Target="https://internetbank.swedbank.se/ConditionsEarchive/download?bankid=1111&amp;id=WEBDOC-PRODE141711784" TargetMode="External"/><Relationship Id="rId116" Type="http://schemas.openxmlformats.org/officeDocument/2006/relationships/hyperlink" Target="https://www.swedavia.se/globalassets/ahr/2023/swedavia-ars--och-hallbarhetsredovisning-2022.pdf" TargetMode="External"/><Relationship Id="rId115" Type="http://schemas.openxmlformats.org/officeDocument/2006/relationships/hyperlink" Target="https://via.tt.se/data/attachments/00582/13aafd33-29c7-4207-ac62-cb30b3684743.pdf" TargetMode="External"/><Relationship Id="rId119" Type="http://schemas.openxmlformats.org/officeDocument/2006/relationships/hyperlink" Target="https://group.systemair.com/files/Public/22134/3730807/systemair_ar21-22_sve_index.pdf" TargetMode="External"/><Relationship Id="rId110" Type="http://schemas.openxmlformats.org/officeDocument/2006/relationships/hyperlink" Target="https://www.storskogen.com/files/Main/20705/3744721/storskogen-ars--och-hallbarhetsredovisning-2022.pdf" TargetMode="External"/><Relationship Id="rId114" Type="http://schemas.openxmlformats.org/officeDocument/2006/relationships/hyperlink" Target="https://www.svevia.se/download/18.71af0c1d1885192b0e8daa6/1685456324044/Svevia_AR_2022_SVE.pdf" TargetMode="External"/><Relationship Id="rId113" Type="http://schemas.openxmlformats.org/officeDocument/2006/relationships/hyperlink" Target="https://om.svenskaspel.se/wp-content/uploads/2023/03/svenska-spel-arsredovisning-2022.pdf" TargetMode="External"/><Relationship Id="rId112" Type="http://schemas.openxmlformats.org/officeDocument/2006/relationships/hyperlink" Target="https://mb.cision.com/Main/3555/3723067/1874784.pdf" TargetMode="External"/><Relationship Id="rId111" Type="http://schemas.openxmlformats.org/officeDocument/2006/relationships/hyperlink" Target="https://www.sveaskog.se/globalassets/trycksaker/finansiella-rapporter/ars-och-hallbarhetsredovisning-2022.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investors.cint.com/sites/cint/files/pr/20240326-6414e720-6400-4c33-b5ac-759804266353-1.pdf" TargetMode="External"/><Relationship Id="rId42" Type="http://schemas.openxmlformats.org/officeDocument/2006/relationships/hyperlink" Target="https://www.coop.se/hallbarhet/hallbarhetsarbete/hallbarhetsrapport/" TargetMode="External"/><Relationship Id="rId41" Type="http://schemas.openxmlformats.org/officeDocument/2006/relationships/hyperlink" Target="https://www.coop.se/contentassets/a190985c7d6e4dd59d6405485aa8cf8f/csabclab-hallbarhetsredovisning-verksamhetsaret-2022.pdf" TargetMode="External"/><Relationship Id="rId44" Type="http://schemas.openxmlformats.org/officeDocument/2006/relationships/hyperlink" Target="https://www.creades.se/media/qlmf5oux/creades_ar_2023_12mars_locked.pdf" TargetMode="External"/><Relationship Id="rId43" Type="http://schemas.openxmlformats.org/officeDocument/2006/relationships/hyperlink" Target="https://mb.cision.com/Main/9683/3953689/2701094.pdf" TargetMode="External"/><Relationship Id="rId46" Type="http://schemas.openxmlformats.org/officeDocument/2006/relationships/hyperlink" Target="https://www.electroluxgroup.com/wp-content/uploads/sites/2/2024/03/sustainability-report-2023.pdf" TargetMode="External"/><Relationship Id="rId45" Type="http://schemas.openxmlformats.org/officeDocument/2006/relationships/hyperlink" Target="https://www.dometicgroup.com/globalassets/4-dometicgroup/corporate-governance/2024/sustainability_eng_dometic23.pdf?ref=DAA8C5579A" TargetMode="External"/><Relationship Id="rId48" Type="http://schemas.openxmlformats.org/officeDocument/2006/relationships/hyperlink" Target="https://ir.elekta.com/files/mfn/55a85860-261b-494b-9197-5b90db7930d5/elekta-annual-report-2022-23-links.pdf" TargetMode="External"/><Relationship Id="rId47" Type="http://schemas.openxmlformats.org/officeDocument/2006/relationships/hyperlink" Target="https://www.electroluxprofessional.com/corporate/wp-content/uploads/2019/11/wkr0006-307.pdf" TargetMode="External"/><Relationship Id="rId49" Type="http://schemas.openxmlformats.org/officeDocument/2006/relationships/hyperlink" Target="https://www.epirocgroup.com/content/dam/epiroc/corporate/documents/investors/annual-report/new-2024/Epiroc%20Annual%20and%20Sustainability%20Report%202023.pdf" TargetMode="External"/><Relationship Id="rId31" Type="http://schemas.openxmlformats.org/officeDocument/2006/relationships/hyperlink" Target="https://investors.bravida.com/en/esg" TargetMode="External"/><Relationship Id="rId30" Type="http://schemas.openxmlformats.org/officeDocument/2006/relationships/hyperlink" Target="https://investors.bravida.com/~/media/Files/B/Bravida-IR-V3/Annual%20Reports/bravida-annual-and-sustainability-report-2023.pdf" TargetMode="External"/><Relationship Id="rId33" Type="http://schemas.openxmlformats.org/officeDocument/2006/relationships/hyperlink" Target="https://storage.mfn.se/b63abbba-9e45-4417-8c42-53e61ff5b517/annual-report-2023.pdf" TargetMode="External"/><Relationship Id="rId32" Type="http://schemas.openxmlformats.org/officeDocument/2006/relationships/hyperlink" Target="https://storage.mfn.se/ffb227bc-ed04-433b-9c51-452b0c9e8fd0/bufab-ars-och-hallbarhetsredovisning-2023.pdf" TargetMode="External"/><Relationship Id="rId35" Type="http://schemas.openxmlformats.org/officeDocument/2006/relationships/hyperlink" Target="https://storage.mfn.se/5fcfe9df-4939-470d-9e2d-40054930982a/byggfakta-group-arsredovisning-2023.pdf" TargetMode="External"/><Relationship Id="rId34" Type="http://schemas.openxmlformats.org/officeDocument/2006/relationships/hyperlink" Target="https://www.bure.se/en/investors/financial-reports" TargetMode="External"/><Relationship Id="rId37" Type="http://schemas.openxmlformats.org/officeDocument/2006/relationships/hyperlink" Target="https://storage.mfn.se/03f8b3d5-e9d7-4de4-a363-27c6ba9b8d35/castellum-arsredovisning-2023.pdf" TargetMode="External"/><Relationship Id="rId176" Type="http://schemas.openxmlformats.org/officeDocument/2006/relationships/hyperlink" Target="https://www.sampo.com/globalassets/year2023/group/sampo2023_sustainability_report.pdf" TargetMode="External"/><Relationship Id="rId36" Type="http://schemas.openxmlformats.org/officeDocument/2006/relationships/hyperlink" Target="https://www.byggfaktagroup.com/sv/rapporter-och-presentationer/" TargetMode="External"/><Relationship Id="rId175" Type="http://schemas.openxmlformats.org/officeDocument/2006/relationships/hyperlink" Target="https://www.nwg.se/globalassets/reports/arsredovisningar/en/2023/nwg__sustainability_2023_april_2_en_hq.pdf" TargetMode="External"/><Relationship Id="rId39" Type="http://schemas.openxmlformats.org/officeDocument/2006/relationships/hyperlink" Target="https://www.catena.se/media/rmycbdld/h%C3%A5llbarhetsrapport-2023-sv-catena.pdf" TargetMode="External"/><Relationship Id="rId174" Type="http://schemas.openxmlformats.org/officeDocument/2006/relationships/hyperlink" Target="https://mb.cision.com/Main/56/3956401/2710900.pdf" TargetMode="External"/><Relationship Id="rId38" Type="http://schemas.openxmlformats.org/officeDocument/2006/relationships/hyperlink" Target="https://www.castellum.se/investerare/rapporter-och-presentationer/" TargetMode="External"/><Relationship Id="rId173" Type="http://schemas.openxmlformats.org/officeDocument/2006/relationships/hyperlink" Target="https://www.international-petroleum.com/sustainability/sustainability-reporting" TargetMode="External"/><Relationship Id="rId177" Type="http://schemas.openxmlformats.org/officeDocument/2006/relationships/drawing" Target="../drawings/drawing7.xml"/><Relationship Id="rId20" Type="http://schemas.openxmlformats.org/officeDocument/2006/relationships/hyperlink" Target="https://investors.avanza.se/files/mfn/1e72c222-f835-4d13-b161-d697334bdeab/avanza-bank-holding-ab-arsredovisning-och-hallbarhetsrapport-2023-pdf-a4-utskriftsformat.pdf" TargetMode="External"/><Relationship Id="rId22" Type="http://schemas.openxmlformats.org/officeDocument/2006/relationships/hyperlink" Target="https://mb.cision.com/Main/1860/3953485/2700544.pdf" TargetMode="External"/><Relationship Id="rId21" Type="http://schemas.openxmlformats.org/officeDocument/2006/relationships/hyperlink" Target="https://www.axfood.se/globalassets/startsida/investerare/rapporter-och-presentationer/2023/axfood-ars--och-hallbarhetsredovisning-2023.pdf" TargetMode="External"/><Relationship Id="rId24" Type="http://schemas.openxmlformats.org/officeDocument/2006/relationships/hyperlink" Target="https://storage.mfn.se/b045ab63-635b-4d44-ba56-346d7802fcc2/bhg-group-ab-annual-report-2023.pdf" TargetMode="External"/><Relationship Id="rId23" Type="http://schemas.openxmlformats.org/officeDocument/2006/relationships/hyperlink" Target="https://www.wearebhg.com/media/1860/bhg-group-ab_sustainability-report-2022.pdf" TargetMode="External"/><Relationship Id="rId26" Type="http://schemas.openxmlformats.org/officeDocument/2006/relationships/hyperlink" Target="https://storage.mfn.se/371b0d79-86e0-4acd-b624-5723d9261980/cs3-5-eng-biotage-annual-report-2023.pdf" TargetMode="External"/><Relationship Id="rId25" Type="http://schemas.openxmlformats.org/officeDocument/2006/relationships/hyperlink" Target="https://storage.mfn.se/c9ec19fa-6ab5-486d-b225-a8524d5f3c7e/bico-annual-report-2023-en.pdf" TargetMode="External"/><Relationship Id="rId28" Type="http://schemas.openxmlformats.org/officeDocument/2006/relationships/hyperlink" Target="https://investors.boliden.com/sites/boliden-ir/files/pr/202403050636-1.pdf" TargetMode="External"/><Relationship Id="rId27" Type="http://schemas.openxmlformats.org/officeDocument/2006/relationships/hyperlink" Target="https://www.biotage.com/en/reports-and-presentations" TargetMode="External"/><Relationship Id="rId29" Type="http://schemas.openxmlformats.org/officeDocument/2006/relationships/hyperlink" Target="https://storage.mfn.se/8e721257-f1f7-4a26-84fe-4a1196468012/boozt-annual-and-sustainability-report-2023-eng.pdf" TargetMode="External"/><Relationship Id="rId11" Type="http://schemas.openxmlformats.org/officeDocument/2006/relationships/hyperlink" Target="https://www.apoteket.se/globalassets/om-apoteket/ekonomiska-rapporter/apoteket-ab-ars--och-hallbarhetsredovisning-2023.pdf" TargetMode="External"/><Relationship Id="rId10" Type="http://schemas.openxmlformats.org/officeDocument/2006/relationships/hyperlink" Target="https://www.alfalaval.com/globalassets/documents/investors/english/annual-reports/2023/sustainability-notes-2023.pdf" TargetMode="External"/><Relationship Id="rId13" Type="http://schemas.openxmlformats.org/officeDocument/2006/relationships/hyperlink" Target="https://arsskyrsla.arionbanki.is/lisalib/getfile.aspx?itemid=43345e91-c1c2-11ee-80e1-005056a47632" TargetMode="External"/><Relationship Id="rId12" Type="http://schemas.openxmlformats.org/officeDocument/2006/relationships/hyperlink" Target="https://arsskyrsla.arionbanki.is/library/Files/Sjalfbaerniskyrslur/2023/Umhverfis%c3%be%c3%a6ttir-EN.pdf" TargetMode="External"/><Relationship Id="rId15" Type="http://schemas.openxmlformats.org/officeDocument/2006/relationships/hyperlink" Target="https://www.arla.com/493552/globalassets/arla-global/company---overview/investor/annual-reports/2023/arla_annual-report-2023_se_v2.pdf" TargetMode="External"/><Relationship Id="rId14" Type="http://schemas.openxmlformats.org/officeDocument/2006/relationships/hyperlink" Target="https://www.arjo.com/siteassets/06_investors/annual-report-2023/arjo_ahr23_eng_final.pdf" TargetMode="External"/><Relationship Id="rId17" Type="http://schemas.openxmlformats.org/officeDocument/2006/relationships/hyperlink" Target="https://www.atlascopcogroup.com/content/dam/atlas-copco/group/documents/investors/financial-publications/swedish/20240321-kopia-av-den-officella-arsredovisningen-i-ESEF-format-inkl-hallbarhetsredovisning-och-rapport-om-koncernens-styrning-2023.pdf" TargetMode="External"/><Relationship Id="rId16" Type="http://schemas.openxmlformats.org/officeDocument/2006/relationships/hyperlink" Target="https://www.assaabloy.com/group/en/documents/sustainability/sustainability-reports/Sustainability%20Report%202023.pdf" TargetMode="External"/><Relationship Id="rId19" Type="http://schemas.openxmlformats.org/officeDocument/2006/relationships/hyperlink" Target="https://www.autoliv.com/sites/default/files/2024-02/Autoliv_Annual_Sustainability_Report_10K_2023.pdf" TargetMode="External"/><Relationship Id="rId18" Type="http://schemas.openxmlformats.org/officeDocument/2006/relationships/hyperlink" Target="https://mb.cision.com/Main/1145/3939304/2641233.pdf" TargetMode="External"/><Relationship Id="rId84" Type="http://schemas.openxmlformats.org/officeDocument/2006/relationships/hyperlink" Target="https://lkab.com/wp-content/uploads/2024/03/LKAB_2023_ars-och-hallbarhetsredovisning.pdf" TargetMode="External"/><Relationship Id="rId83" Type="http://schemas.openxmlformats.org/officeDocument/2006/relationships/hyperlink" Target="https://www.lindabgroup.com/globalassets/media/group/documents/sustainability/hallbarhetsrapport_2023.pdf?epslanguage=sv" TargetMode="External"/><Relationship Id="rId86" Type="http://schemas.openxmlformats.org/officeDocument/2006/relationships/hyperlink" Target="https://www.lundbergforetagen.se/sites/default/files/files/Lundbergs_ha%CC%8Allbarhetsrapport_2023webb.pdf" TargetMode="External"/><Relationship Id="rId85" Type="http://schemas.openxmlformats.org/officeDocument/2006/relationships/hyperlink" Target="https://www.loomis.com/sites/loomis-corp/files/documents/Loomis_%C3%85rs_och_h%C3%A5llbarhetsredovisning_2023.pdf" TargetMode="External"/><Relationship Id="rId88" Type="http://schemas.openxmlformats.org/officeDocument/2006/relationships/hyperlink" Target="https://lundinmining.com/site/assets/files/9177/2022_sustainability_report_lundin_mining_aoda.pdf" TargetMode="External"/><Relationship Id="rId150" Type="http://schemas.openxmlformats.org/officeDocument/2006/relationships/hyperlink" Target="https://ar2023.tietoevry.com/siteassets/tietoevry_sustainability_report-2023.pdf" TargetMode="External"/><Relationship Id="rId87" Type="http://schemas.openxmlformats.org/officeDocument/2006/relationships/hyperlink" Target="https://www.lundbergforetagen.se/sites/default/files/files/Lundbergs_ha%CC%8Allbarhetsrapport_2023webb.pdf" TargetMode="External"/><Relationship Id="rId89" Type="http://schemas.openxmlformats.org/officeDocument/2006/relationships/hyperlink" Target="https://vp260.alertir.com/afw/files/press/medicover/202403263088-1.pdf" TargetMode="External"/><Relationship Id="rId80" Type="http://schemas.openxmlformats.org/officeDocument/2006/relationships/hyperlink" Target="https://www.lagercrantz.com/sites/lagercrantz/files/files/Lagercrantz%20Group%20H%C3%A5llbarhetsrapport%202022_23_1.pdf" TargetMode="External"/><Relationship Id="rId82" Type="http://schemas.openxmlformats.org/officeDocument/2006/relationships/hyperlink" Target="https://network.s-z.se/app/uploads/sites/16/lifco_annual_report_2023.pdf" TargetMode="External"/><Relationship Id="rId81" Type="http://schemas.openxmlformats.org/officeDocument/2006/relationships/hyperlink" Target="https://www.lantmannen.se/siteassets/documents/01-om-lantmannen/press-och-nyheter/publikationer/arsredovisningar/ars-och-hallbarhetsredovisning-2023.pdf" TargetMode="External"/><Relationship Id="rId1" Type="http://schemas.openxmlformats.org/officeDocument/2006/relationships/hyperlink" Target="https://storage.mfn.se/1d69c9c1-7fe6-48fb-a87c-647046b7aa8d/aak-sustainability-report-2023.pdf" TargetMode="External"/><Relationship Id="rId2" Type="http://schemas.openxmlformats.org/officeDocument/2006/relationships/hyperlink" Target="https://www.volvogroup.com/content/dam/volvo-group/markets/master/events/2024/feb/annual-report-2023/AB-Volvo-Annual-Report-2023.pdf" TargetMode="External"/><Relationship Id="rId3" Type="http://schemas.openxmlformats.org/officeDocument/2006/relationships/hyperlink" Target="https://library.e.abb.com/public/4790c4296c5146e6ab4420c7d58f8088/ABB%20Sustainability%20Report%202023.pdf?x-sign=J8XORiFwReXhGJscjFPNbWWlXyHIp0NR9tblxaUjv5E3HVcIhN1s51ECDCZZrStU" TargetMode="External"/><Relationship Id="rId149" Type="http://schemas.openxmlformats.org/officeDocument/2006/relationships/hyperlink" Target="https://www.thulegroup.com/sites/default/files/pr/20240405-1b0268b5-627a-42f2-94e5-b26d485a5ed5-1.pdf" TargetMode="External"/><Relationship Id="rId4" Type="http://schemas.openxmlformats.org/officeDocument/2006/relationships/hyperlink" Target="https://reports-en.add.life/umbraco/surface/pdf/Export?NodeId=24694&amp;culture=en" TargetMode="External"/><Relationship Id="rId148" Type="http://schemas.openxmlformats.org/officeDocument/2006/relationships/hyperlink" Target="https://www.teliacompany.com/assets/u5c1v3pt22v8/sdSKIw4u0YrvJ6N6vxNQ7/be433e3cafff2977019af4ee67908e72/telia-company-ars-och-hallbarhetsredovisning-2023.pdf" TargetMode="External"/><Relationship Id="rId9" Type="http://schemas.openxmlformats.org/officeDocument/2006/relationships/hyperlink" Target="https://www.akademiskahus.se/globalassets/dokument/ekonomi/ekonomiska-rapporter/akademiska-hus-arsredovisning-2023-sve.pdf" TargetMode="External"/><Relationship Id="rId143" Type="http://schemas.openxmlformats.org/officeDocument/2006/relationships/hyperlink" Target="https://www.sobi.com/sites/default/files/pr/202403273912-1.pdf" TargetMode="External"/><Relationship Id="rId142" Type="http://schemas.openxmlformats.org/officeDocument/2006/relationships/hyperlink" Target="https://internetbank.swedbank.se/ConditionsEarchive/download?bankid=1111&amp;id=WEBDOC-PRODE175406128" TargetMode="External"/><Relationship Id="rId141" Type="http://schemas.openxmlformats.org/officeDocument/2006/relationships/hyperlink" Target="https://www.swedavia.se/globalassets/ahr/2024/swedavia-ars--och-hallbarhetsrapport-2023.pdf" TargetMode="External"/><Relationship Id="rId140" Type="http://schemas.openxmlformats.org/officeDocument/2006/relationships/hyperlink" Target="https://www.swecogroup.com/wp-content/uploads/sites/2/2024/03/2701489.pdf" TargetMode="External"/><Relationship Id="rId5" Type="http://schemas.openxmlformats.org/officeDocument/2006/relationships/hyperlink" Target="https://www.add.life/media/nwepx4r4/addlife-annual-report-2023.pdf" TargetMode="External"/><Relationship Id="rId147" Type="http://schemas.openxmlformats.org/officeDocument/2006/relationships/hyperlink" Target="https://www.ericsson.com/4933e6/assets/local/investors/documents/2023/sustainability-and-corporate-responsibility-report-2023-en.pdf" TargetMode="External"/><Relationship Id="rId6" Type="http://schemas.openxmlformats.org/officeDocument/2006/relationships/hyperlink" Target="https://www.addtech.se/fileadmin/user_upload/Arsredovisningar/Addtech-Arsredovisning-22-23.pdf" TargetMode="External"/><Relationship Id="rId146" Type="http://schemas.openxmlformats.org/officeDocument/2006/relationships/hyperlink" Target="https://www.tele2.com/files/Main/3372/3954298/annual-and-sustainability-report-2023.pdf" TargetMode="External"/><Relationship Id="rId7" Type="http://schemas.openxmlformats.org/officeDocument/2006/relationships/hyperlink" Target="https://www.addtech.se/fileadmin/user_upload/Arsredovisningar/Addtech-Arsredovisning-22-23.pdf" TargetMode="External"/><Relationship Id="rId145" Type="http://schemas.openxmlformats.org/officeDocument/2006/relationships/hyperlink" Target="https://www.omsystembolaget.se/globalassets/pdf/ansvarsredovisning/ansvarsredovisning-2023.pdf" TargetMode="External"/><Relationship Id="rId8" Type="http://schemas.openxmlformats.org/officeDocument/2006/relationships/hyperlink" Target="https://afry.com/sites/default/files/2024-03/%C3%85rs-%20och%20h%C3%A5llbarhetsredovisning%202023.pdf" TargetMode="External"/><Relationship Id="rId144" Type="http://schemas.openxmlformats.org/officeDocument/2006/relationships/hyperlink" Target="https://group.systemair.com/files/Main/22134/3814814/01s_sysair_ar22-23sve.pdf" TargetMode="External"/><Relationship Id="rId73" Type="http://schemas.openxmlformats.org/officeDocument/2006/relationships/hyperlink" Target="https://vp302.alertir.com/afw/files/press/latour/202403219568-1.pdf" TargetMode="External"/><Relationship Id="rId72" Type="http://schemas.openxmlformats.org/officeDocument/2006/relationships/hyperlink" Target="https://www.intrum.com/media/bt4l5crg/intrum-asr23.pdf" TargetMode="External"/><Relationship Id="rId75" Type="http://schemas.openxmlformats.org/officeDocument/2006/relationships/hyperlink" Target="https://www.jm.se/externalfiles/cision/5E4C4DFE7720B70B/wkr0006.pdf" TargetMode="External"/><Relationship Id="rId74" Type="http://schemas.openxmlformats.org/officeDocument/2006/relationships/hyperlink" Target="https://vp053.alertir.com/afw/files/press/investor/202403273148-1.pdf" TargetMode="External"/><Relationship Id="rId77" Type="http://schemas.openxmlformats.org/officeDocument/2006/relationships/hyperlink" Target="https://www.kindredgroup.com/globalassets/documents/investor-relations-related-documents/financial-reports/2023/asr/kindred-group-annual-and-sustainability-report-2023.pdf" TargetMode="External"/><Relationship Id="rId76" Type="http://schemas.openxmlformats.org/officeDocument/2006/relationships/hyperlink" Target="https://wordpress.k-fastigheter.com/wp-content/uploads/2024/04/K-Fast-Holding-AB-publ-arsredovisning-2023.pdf" TargetMode="External"/><Relationship Id="rId79" Type="http://schemas.openxmlformats.org/officeDocument/2006/relationships/hyperlink" Target="https://www.lagercrantz.com/sites/lagercrantz/files/files/Lagercrantz%20Group%20H%C3%A5llbarhetsrapport%202022_23_1.pdf" TargetMode="External"/><Relationship Id="rId78" Type="http://schemas.openxmlformats.org/officeDocument/2006/relationships/hyperlink" Target="https://www.kinnevik.com/files/mfn/c534f5b4-c274-46a1-a7a5-61da9da7be9c/annual-sustainability-report-2023.pdf" TargetMode="External"/><Relationship Id="rId71" Type="http://schemas.openxmlformats.org/officeDocument/2006/relationships/hyperlink" Target="https://www.infranord.se/media/5zpoa0yg/infranord_a-r23.pdf" TargetMode="External"/><Relationship Id="rId70" Type="http://schemas.openxmlformats.org/officeDocument/2006/relationships/hyperlink" Target="https://www.indutrade.com/contentassets/01748e414d174273911c3ba75aeed4c5/indutrades-annual-report-and-sustainability-report-2023.pdf" TargetMode="External"/><Relationship Id="rId139" Type="http://schemas.openxmlformats.org/officeDocument/2006/relationships/hyperlink" Target="https://www.svevia.se/download/18.6f4179a318df2ab854261bb1/1710483925180/%C3%85rs%20och%20h%C3%A5llbarhetsredovisning%202023%20Svevia.pdf" TargetMode="External"/><Relationship Id="rId138" Type="http://schemas.openxmlformats.org/officeDocument/2006/relationships/hyperlink" Target="https://om.svenskaspel.se/wp-content/uploads/2024/03/svenska-spels-ars-och-hallbarhetsredovisning-2023.pdf" TargetMode="External"/><Relationship Id="rId137" Type="http://schemas.openxmlformats.org/officeDocument/2006/relationships/hyperlink" Target="https://www.handelsbanken.com/tron/xgpu/info/contents/v1/document/76-169033" TargetMode="External"/><Relationship Id="rId132" Type="http://schemas.openxmlformats.org/officeDocument/2006/relationships/hyperlink" Target="https://mb.cision.com/Public/980/3947344/99d2b4a9f24f12eb.pdf" TargetMode="External"/><Relationship Id="rId131" Type="http://schemas.openxmlformats.org/officeDocument/2006/relationships/hyperlink" Target="https://www.sodra.com/_download/sp/ars-_och_hallbarhetsredovisning_2023.pdf" TargetMode="External"/><Relationship Id="rId130" Type="http://schemas.openxmlformats.org/officeDocument/2006/relationships/hyperlink" Target="https://investors.skf.com/sites/skf-ir/files/library/H%C3%A5llbarhetsrapport%202023.pdf" TargetMode="External"/><Relationship Id="rId136" Type="http://schemas.openxmlformats.org/officeDocument/2006/relationships/hyperlink" Target="https://www.sveaskog.se/globalassets/trycksaker/finansiella-rapporter/ars-och-hallbarhetsredovisning-2023-.pdf" TargetMode="External"/><Relationship Id="rId135" Type="http://schemas.openxmlformats.org/officeDocument/2006/relationships/hyperlink" Target="https://www.storskogen.com/files/Main/20705/3956347/storskogen-annual-and-sustainability-report-2023.pdf" TargetMode="External"/><Relationship Id="rId134" Type="http://schemas.openxmlformats.org/officeDocument/2006/relationships/hyperlink" Target="https://www.storaenso.com/-/media/documents/download-center/documents/annual-reports/2023/storaenso_annual_report_2023.pdf" TargetMode="External"/><Relationship Id="rId133" Type="http://schemas.openxmlformats.org/officeDocument/2006/relationships/hyperlink" Target="https://www.stillfront.com/en/wp-content/uploads/sites/2/2024/04/sve-stillfront-arsredovisning-2023-240422.pdf" TargetMode="External"/><Relationship Id="rId62" Type="http://schemas.openxmlformats.org/officeDocument/2006/relationships/hyperlink" Target="https://s3.eu-central-1.amazonaws.com/hexagonassets/Hexagon-Composites-Annual-report-2023-1.pdf" TargetMode="External"/><Relationship Id="rId61" Type="http://schemas.openxmlformats.org/officeDocument/2006/relationships/hyperlink" Target="https://hmgroup.com/wp-content/uploads/2024/03/HM-Group-Sustainability-Disclosure-2023.pdf" TargetMode="External"/><Relationship Id="rId64" Type="http://schemas.openxmlformats.org/officeDocument/2006/relationships/hyperlink" Target="http://investors.holmen.com/afw/files/press/holmen/202403061245-1.pdf" TargetMode="External"/><Relationship Id="rId63" Type="http://schemas.openxmlformats.org/officeDocument/2006/relationships/hyperlink" Target="https://vp300.alertir.com/afw/files/press/hexpol/202403262143-1.pdf" TargetMode="External"/><Relationship Id="rId66" Type="http://schemas.openxmlformats.org/officeDocument/2006/relationships/hyperlink" Target="https://husqvarna-v2.prod-mid-euw3.investis.com/sites/husqvarna/files/2024-03/Husqvarna_Annual_and_Sustainability_Report_2023.pdf" TargetMode="External"/><Relationship Id="rId172" Type="http://schemas.openxmlformats.org/officeDocument/2006/relationships/hyperlink" Target="https://www.international-petroleum.com/download/2022-sustainability-report" TargetMode="External"/><Relationship Id="rId65" Type="http://schemas.openxmlformats.org/officeDocument/2006/relationships/hyperlink" Target="https://hufvudstaden.se/contentassets/c0590cba1eea4ba2b462650410bb3371/hufvudstadens-ars--och-hallbarhetsredovisning-2023" TargetMode="External"/><Relationship Id="rId171" Type="http://schemas.openxmlformats.org/officeDocument/2006/relationships/hyperlink" Target="https://embracer.com/wp-content/uploads/2023/06/Embracer-Group-publishes-Annual-Report-202223-230621.pdf" TargetMode="External"/><Relationship Id="rId68" Type="http://schemas.openxmlformats.org/officeDocument/2006/relationships/hyperlink" Target="https://www.ikea.com/global/en/images/IKEA_CLIMATE_Report_FY_23_20240125_a5a1535f4e.pdf" TargetMode="External"/><Relationship Id="rId170" Type="http://schemas.openxmlformats.org/officeDocument/2006/relationships/hyperlink" Target="https://s26.q4cdn.com/531398092/files/doc_financials/2023/ar/dio%CC%88s_a%CC%8Arsredovisning-2023.pdf" TargetMode="External"/><Relationship Id="rId67" Type="http://schemas.openxmlformats.org/officeDocument/2006/relationships/hyperlink" Target="https://report.icagruppen.se/media/g2ep3qxq/ica-gruppen-a-rsredovisning-2023.pdf" TargetMode="External"/><Relationship Id="rId60" Type="http://schemas.openxmlformats.org/officeDocument/2006/relationships/hyperlink" Target="https://www.hemnetgroup.se/files/PDF/Annual-reports/2023/Hemnet_AB_AnnualReport_2023.pdf" TargetMode="External"/><Relationship Id="rId165" Type="http://schemas.openxmlformats.org/officeDocument/2006/relationships/hyperlink" Target="https://www.alleima.com/siteassets/documents/ir/ar-2023/alleima-annual-report-2023.pdf" TargetMode="External"/><Relationship Id="rId69" Type="http://schemas.openxmlformats.org/officeDocument/2006/relationships/hyperlink" Target="https://www.industrivarden.se/globalassets/hallbarhetsrapporter/svenska/hallbarhetsrapport_2023.pdf" TargetMode="External"/><Relationship Id="rId164" Type="http://schemas.openxmlformats.org/officeDocument/2006/relationships/hyperlink" Target="https://www.addnodegroup.com/wp-content/uploads/addnode-group-addnode-groups-annual-report-2023-published-240405.pdf" TargetMode="External"/><Relationship Id="rId163" Type="http://schemas.openxmlformats.org/officeDocument/2006/relationships/hyperlink" Target="https://www.wihlborgs.se/globalassets/investor-relations/rapporter/2024/20240327-wihlborgs-publishes-annual-and-sustainability-report-2023-ded27cf2-335e-492b-991e-ae0888c40b7e.pdf" TargetMode="External"/><Relationship Id="rId162" Type="http://schemas.openxmlformats.org/officeDocument/2006/relationships/hyperlink" Target="https://www.wallenstam.se/globalassets/dokument/wallenstam/hallbarhetsredovisning/sustainability-report-2023.pdf" TargetMode="External"/><Relationship Id="rId169" Type="http://schemas.openxmlformats.org/officeDocument/2006/relationships/hyperlink" Target="https://www.camurus.com/files/Main/13456/3952728/camurus-arsredovisning-2023.pdf" TargetMode="External"/><Relationship Id="rId168" Type="http://schemas.openxmlformats.org/officeDocument/2006/relationships/hyperlink" Target="https://www.bioarctic.se/en/wp-content/uploads/sites/2/2021/10/wkr0006-58.pdf" TargetMode="External"/><Relationship Id="rId167" Type="http://schemas.openxmlformats.org/officeDocument/2006/relationships/hyperlink" Target="https://storage.mfn.se/28882872-33ec-4750-9726-fc91ed1fad94/sustainability-report-2023.pdf" TargetMode="External"/><Relationship Id="rId166" Type="http://schemas.openxmlformats.org/officeDocument/2006/relationships/hyperlink" Target="https://www.betssonab.com/sites/default/files/pr/202404035951-1.pdf" TargetMode="External"/><Relationship Id="rId51" Type="http://schemas.openxmlformats.org/officeDocument/2006/relationships/hyperlink" Target="https://masdpstatic.azureedge.net/essity/Essity_AR_ENG_2023.pdf" TargetMode="External"/><Relationship Id="rId50" Type="http://schemas.openxmlformats.org/officeDocument/2006/relationships/hyperlink" Target="https://cdn.sanity.io/files/30p7so6x/eqt-web-prod/1d1605be62ef28d3fee3100c57a597db09e126e1.pdf?dl=wkr0006.pdf" TargetMode="External"/><Relationship Id="rId53" Type="http://schemas.openxmlformats.org/officeDocument/2006/relationships/hyperlink" Target="https://www.evolution.com/investors/reports/annual-reports/" TargetMode="External"/><Relationship Id="rId52" Type="http://schemas.openxmlformats.org/officeDocument/2006/relationships/hyperlink" Target="https://www.evolution.com/wp-content/uploads/2024/04/Evolution_Annual_Report_2023.pdf" TargetMode="External"/><Relationship Id="rId55" Type="http://schemas.openxmlformats.org/officeDocument/2006/relationships/hyperlink" Target="https://www.balder.se/sites/balder/files/ars-_och_hallbarhetsredovisning_2023.pdf" TargetMode="External"/><Relationship Id="rId161" Type="http://schemas.openxmlformats.org/officeDocument/2006/relationships/hyperlink" Target="https://vp272.alertir.com/afw/files/press/volvocar/202403050374-1.pdf" TargetMode="External"/><Relationship Id="rId54" Type="http://schemas.openxmlformats.org/officeDocument/2006/relationships/hyperlink" Target="https://mb.cision.com/Main/1568/3944244/2662694.pdf" TargetMode="External"/><Relationship Id="rId160" Type="http://schemas.openxmlformats.org/officeDocument/2006/relationships/hyperlink" Target="https://www.volati.se/backnet/media_archive/original/5a794f3644054467dfc46e4a566d57dc.pdf" TargetMode="External"/><Relationship Id="rId57" Type="http://schemas.openxmlformats.org/officeDocument/2006/relationships/hyperlink" Target="https://mb.cision.com/Main/878/3953792/2701384.pdf" TargetMode="External"/><Relationship Id="rId56" Type="http://schemas.openxmlformats.org/officeDocument/2006/relationships/hyperlink" Target="https://www.balder.se/investerare/finansiella-rapporter/ars-och-hallbarhetsredovisningar" TargetMode="External"/><Relationship Id="rId159" Type="http://schemas.openxmlformats.org/officeDocument/2006/relationships/hyperlink" Target="https://airtools-vitrolife.prod-mid-euw3.investis.com/sites/airtools-vitrolife/files/pr/202403262421-1.pdf?ts=1711526587" TargetMode="External"/><Relationship Id="rId59" Type="http://schemas.openxmlformats.org/officeDocument/2006/relationships/hyperlink" Target="https://www.greencargo.com/download/18.4ae4bf8818e5f8e8143d024/1711607772145/Green%20Cargo%20%C3%85rs-%20och%20h%C3%A5llbarhetsredovisning%202023.pdf" TargetMode="External"/><Relationship Id="rId154" Type="http://schemas.openxmlformats.org/officeDocument/2006/relationships/hyperlink" Target="https://www.troaxgroup.org/media/2023/TROAX_Sustanability_Report_2023_en_240403a_web-A.pdf" TargetMode="External"/><Relationship Id="rId58" Type="http://schemas.openxmlformats.org/officeDocument/2006/relationships/hyperlink" Target="https://www.fenixoutdoor.com/wp-content/uploads/2024/03/CSR_2023.pdf" TargetMode="External"/><Relationship Id="rId153" Type="http://schemas.openxmlformats.org/officeDocument/2006/relationships/hyperlink" Target="https://www.trelleborg.com/-/media/group/about-us/agm/2024/en/annual-report-2023.pdf?rev=b343ae6427ce4be09607ce191b77493d" TargetMode="External"/><Relationship Id="rId152" Type="http://schemas.openxmlformats.org/officeDocument/2006/relationships/hyperlink" Target="https://www.trelleborg.com/-/media/group/investors/cr-reports/sustainability-report-2022.pdf?rev=-1" TargetMode="External"/><Relationship Id="rId151" Type="http://schemas.openxmlformats.org/officeDocument/2006/relationships/hyperlink" Target="https://annualreport.traton.com/2023/assets/downloads/traton-annual-report-2023.pdf" TargetMode="External"/><Relationship Id="rId158" Type="http://schemas.openxmlformats.org/officeDocument/2006/relationships/hyperlink" Target="https://storage.mfn.se/f896ca92-2940-4c02-b700-fad5640c714c/vitec-software-group-arsredovisning-2023.pdf" TargetMode="External"/><Relationship Id="rId157" Type="http://schemas.openxmlformats.org/officeDocument/2006/relationships/hyperlink" Target="https://www.viaplaygroup.com/sites/default/files/pr/202403273723-3.pdf" TargetMode="External"/><Relationship Id="rId156" Type="http://schemas.openxmlformats.org/officeDocument/2006/relationships/hyperlink" Target="https://group.vattenfall.com/globalassets/corporate/who-we-are/sustainability/vattenfall-annual-and-sustainability-report-2023.pdf" TargetMode="External"/><Relationship Id="rId155" Type="http://schemas.openxmlformats.org/officeDocument/2006/relationships/hyperlink" Target="https://corporate.truecaller.com/investors/financial-reports-and-presentations" TargetMode="External"/><Relationship Id="rId107" Type="http://schemas.openxmlformats.org/officeDocument/2006/relationships/hyperlink" Target="https://www.pandox.se/files/reports-presentations/2023/PANDOX_AR23_EN.pdf" TargetMode="External"/><Relationship Id="rId106" Type="http://schemas.openxmlformats.org/officeDocument/2006/relationships/hyperlink" Target="https://www.ox2.com/files/mfn/1e9b96e7-d05f-4833-8f1b-d0d6d1032edf/ox2-annual-and-sustainability-report-2023.pdf" TargetMode="External"/><Relationship Id="rId105" Type="http://schemas.openxmlformats.org/officeDocument/2006/relationships/hyperlink" Target="https://www.orron.com/download/annual-and-sustainability-report-2023/?wpdmdl=43166&amp;refresh=66223d99386561713520025/" TargetMode="External"/><Relationship Id="rId104" Type="http://schemas.openxmlformats.org/officeDocument/2006/relationships/hyperlink" Target="https://www.orron.com/download/ars-och-hallbarhetsrapport-2022/?wpdmdl=42528&amp;refresh=660284de86c141711441118&amp;ind=16806751373451&amp;filename=ar_sr_2022_s.pdf" TargetMode="External"/><Relationship Id="rId109" Type="http://schemas.openxmlformats.org/officeDocument/2006/relationships/hyperlink" Target="https://vp282.alertir.com/afw/files/press/platzer/202402223572-1.pdf" TargetMode="External"/><Relationship Id="rId108" Type="http://schemas.openxmlformats.org/officeDocument/2006/relationships/hyperlink" Target="https://peab.se/globalassets/cision/documents/swedish/peab_-_ars-_och_hallbarhetsredovisning_2023.pdf" TargetMode="External"/><Relationship Id="rId103" Type="http://schemas.openxmlformats.org/officeDocument/2006/relationships/hyperlink" Target="https://www.okq8.se/~/media/miljo_csr/dokument/hallbarhetsrapporter/hr202223/okq8--hallbarhetsredovisning-2022-23-pdf-svensk.pdf" TargetMode="External"/><Relationship Id="rId102" Type="http://schemas.openxmlformats.org/officeDocument/2006/relationships/hyperlink" Target="https://nyfosa.se/sv/wp-content/uploads/sites/3/2024/04/Arsredovisning-2023-240325.pdf" TargetMode="External"/><Relationship Id="rId101" Type="http://schemas.openxmlformats.org/officeDocument/2006/relationships/hyperlink" Target="https://storage.mfn.se/f979d883-1e3e-400a-8fd9-61b9fded7fed/arsredovisning-2023.pdf" TargetMode="External"/><Relationship Id="rId100" Type="http://schemas.openxmlformats.org/officeDocument/2006/relationships/hyperlink" Target="https://mb.cision.com/Main/116/3946197/2671469.pdf" TargetMode="External"/><Relationship Id="rId129" Type="http://schemas.openxmlformats.org/officeDocument/2006/relationships/hyperlink" Target="https://mb.cision.com/Main/95/3941596/2651322.pdf" TargetMode="External"/><Relationship Id="rId128" Type="http://schemas.openxmlformats.org/officeDocument/2006/relationships/hyperlink" Target="https://www.sj.se/content/dam/externt/dokument/finansiell-info/sjab-ars-och-hallbarhetsredovisning-2023.pdf" TargetMode="External"/><Relationship Id="rId127" Type="http://schemas.openxmlformats.org/officeDocument/2006/relationships/hyperlink" Target="https://investors.sinch.com/static-files/d0badccf-6fa7-4eac-a3c8-2887257d5817" TargetMode="External"/><Relationship Id="rId126" Type="http://schemas.openxmlformats.org/officeDocument/2006/relationships/hyperlink" Target="https://investors.sinch.com/static-files/82195a2b-2fb3-4098-93eb-5a4dbff9b381" TargetMode="External"/><Relationship Id="rId121" Type="http://schemas.openxmlformats.org/officeDocument/2006/relationships/hyperlink" Target="https://sebgroup.com/siteassets/cision/documents/2024/20240227-seb-publicerar-ars-och-hallbarhetsredovisning-2023-sv-1-3410354-4760762.pdf" TargetMode="External"/><Relationship Id="rId120" Type="http://schemas.openxmlformats.org/officeDocument/2006/relationships/hyperlink" Target="https://assets-global.website-files.com/5ccac9906ff35e132721a7ea/662278cef4aa6a7cebb97ef5_Sdiptech%20AB%20-%20%C3%85rsredovisning%202023_kompr.pdf" TargetMode="External"/><Relationship Id="rId125" Type="http://schemas.openxmlformats.org/officeDocument/2006/relationships/hyperlink" Target="https://www.securitas.se/globalassets/sweden/pdf/securitas_ars_och_hallbarhetsredovisning_2023_24.pdf" TargetMode="External"/><Relationship Id="rId124" Type="http://schemas.openxmlformats.org/officeDocument/2006/relationships/hyperlink" Target="https://www.securitas.se/globalassets/sweden/pdf/securitas_ars_och_hallbarhetsredovisning_2023.pdf" TargetMode="External"/><Relationship Id="rId123" Type="http://schemas.openxmlformats.org/officeDocument/2006/relationships/hyperlink" Target="https://sectraprodstorage01.blob.core.windows.net/investor-uploads/sites/2/2023/07/sectra-ar2223-eng-interaktiv.pdf" TargetMode="External"/><Relationship Id="rId122" Type="http://schemas.openxmlformats.org/officeDocument/2006/relationships/hyperlink" Target="https://sectraprodstorage01.blob.core.windows.net/investor-uploads/sites/2/2023/07/sectra-ar2223-eng-interaktiv.pdf" TargetMode="External"/><Relationship Id="rId95" Type="http://schemas.openxmlformats.org/officeDocument/2006/relationships/hyperlink" Target="https://www.ncc.se/globalassets/ir/annualreport/ncc-ars--och-hallbarhetsredovisning-2023-utan-bokmarken.pdf" TargetMode="External"/><Relationship Id="rId94" Type="http://schemas.openxmlformats.org/officeDocument/2006/relationships/hyperlink" Target="https://investors.ncabgroup.com/en/wp-content/uploads/sites/2/2024/04/ncab-annual-and-sustainability-report-2023-240410.pdf" TargetMode="External"/><Relationship Id="rId97" Type="http://schemas.openxmlformats.org/officeDocument/2006/relationships/hyperlink" Target="https://storage.mfn.se/a/nolato/f16f7c2b-3d3f-48d1-9adc-e6292b2b73c5/nolato-annual-report-22-en.pdf" TargetMode="External"/><Relationship Id="rId96" Type="http://schemas.openxmlformats.org/officeDocument/2006/relationships/hyperlink" Target="https://www.nibe.com/download/18.73ecfa7d18e33e4c98d29a5/1712924240073/NIBE%20Industrier%202023%20report_sv.pdf" TargetMode="External"/><Relationship Id="rId99" Type="http://schemas.openxmlformats.org/officeDocument/2006/relationships/hyperlink" Target="https://www.nordea.com/en/doc/annual-report-nordea-bank-abp-2023.pdf" TargetMode="External"/><Relationship Id="rId98" Type="http://schemas.openxmlformats.org/officeDocument/2006/relationships/hyperlink" Target="https://storage.mfn.se/f0a7412d-0a33-4c73-837c-cb62c9dc6ac0/nolato-arsredovisning-2023.pdf?" TargetMode="External"/><Relationship Id="rId91" Type="http://schemas.openxmlformats.org/officeDocument/2006/relationships/hyperlink" Target="https://mipscorp.com/files/uploads/2024/03/mips-annual-and-sustainability-report-2023.pdf" TargetMode="External"/><Relationship Id="rId90" Type="http://schemas.openxmlformats.org/officeDocument/2006/relationships/hyperlink" Target="https://www.millicom.com/media/5769/ar-2023-w-mic-sa.pdf" TargetMode="External"/><Relationship Id="rId93" Type="http://schemas.openxmlformats.org/officeDocument/2006/relationships/hyperlink" Target="https://storage.mfn.se/13cdbaea-e787-4cb7-99cf-bb350135e30b/annual-and-sustainability-report-2023.pdf" TargetMode="External"/><Relationship Id="rId92" Type="http://schemas.openxmlformats.org/officeDocument/2006/relationships/hyperlink" Target="https://www.munters.com/globalassets/ir/annual-reports/new-folder/new-folder/munters-annual-and-sustainability-report-2023.pdf" TargetMode="External"/><Relationship Id="rId118" Type="http://schemas.openxmlformats.org/officeDocument/2006/relationships/hyperlink" Target="https://www.sca.com/siteassets/media/press-releases-and-reports/documents/2024/20240229-sca-publicerar-arsredovisning-for-2023-sv-0-4762608.pdf" TargetMode="External"/><Relationship Id="rId117" Type="http://schemas.openxmlformats.org/officeDocument/2006/relationships/hyperlink" Target="https://www.sbab.se/download/18.476dd96218dc44a3ffe1c77/1710767561052/SBAB%20Climate%20Report%202023.pdf" TargetMode="External"/><Relationship Id="rId116" Type="http://schemas.openxmlformats.org/officeDocument/2006/relationships/hyperlink" Target="https://mb.cision.com/Main/290/3923241/2586471.pdf" TargetMode="External"/><Relationship Id="rId115" Type="http://schemas.openxmlformats.org/officeDocument/2006/relationships/hyperlink" Target="https://mb.cision.com/Main/208/3943609/2664675.pdf" TargetMode="External"/><Relationship Id="rId119" Type="http://schemas.openxmlformats.org/officeDocument/2006/relationships/hyperlink" Target="https://ml-eu.globenewswire.com/Resource/Download/98bfb454-0350-4484-a12e-7714460790e0" TargetMode="External"/><Relationship Id="rId110" Type="http://schemas.openxmlformats.org/officeDocument/2006/relationships/hyperlink" Target="https://www.postnord.com/siteassets/documents/investor-relations/finansiell-rapportering/ars--och-hallbarhetsredovisningar/postnord_2023_annualreport_se.pdf" TargetMode="External"/><Relationship Id="rId114" Type="http://schemas.openxmlformats.org/officeDocument/2006/relationships/hyperlink" Target="https://samhall.se/wp-content/uploads/2024/03/Samhall_Arsredovisning_2023.pdf" TargetMode="External"/><Relationship Id="rId113" Type="http://schemas.openxmlformats.org/officeDocument/2006/relationships/hyperlink" Target="https://www.sagax.se/sites/default/files/pr/202404151665-1.pdf" TargetMode="External"/><Relationship Id="rId112" Type="http://schemas.openxmlformats.org/officeDocument/2006/relationships/hyperlink" Target="https://www.saab.com/globalassets/corporate/investor-relations/pdf/saab-annual-and-sustainability-report-2023.pdf" TargetMode="External"/><Relationship Id="rId111" Type="http://schemas.openxmlformats.org/officeDocument/2006/relationships/hyperlink" Target="https://www.ratos.com/493418/globalassets/reports-and-presentation/2023/swedish/2023_ar.pdf"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naturvardsverket.se/data-och-statistik/klimat/sveriges-utslapp-och-upptag-av-vaxthusgaser/"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0" Type="http://schemas.openxmlformats.org/officeDocument/2006/relationships/vmlDrawing" Target="../drawings/vmlDrawing3.vml"/><Relationship Id="rId11" Type="http://schemas.openxmlformats.org/officeDocument/2006/relationships/hyperlink" Target="https://vp053.alertir.com/afw/files/press/investor/202403273148-1.pdf" TargetMode="External"/><Relationship Id="rId10" Type="http://schemas.openxmlformats.org/officeDocument/2006/relationships/hyperlink" Target="https://cdn.sanity.io/files/30p7so6x/eqt-web-prod/1d1605be62ef28d3fee3100c57a597db09e126e1.pdf?dl=wkr0006.pdf" TargetMode="External"/><Relationship Id="rId13" Type="http://schemas.openxmlformats.org/officeDocument/2006/relationships/hyperlink" Target="https://storage.mfn.se/f9a633a1-37d9-4174-9c51-c4da6b42bd10/kinnevik-climate-progress-report-2022.pdf" TargetMode="External"/><Relationship Id="rId12" Type="http://schemas.openxmlformats.org/officeDocument/2006/relationships/hyperlink" Target="https://www.kinnevik.com/files/mfn/c534f5b4-c274-46a1-a7a5-61da9da7be9c/annual-sustainability-report-2023.pdf" TargetMode="External"/><Relationship Id="rId15" Type="http://schemas.openxmlformats.org/officeDocument/2006/relationships/hyperlink" Target="https://investors.avanza.se/files/mfn/1e72c222-f835-4d13-b161-d697334bdeab/avanza-bank-holding-ab-arsredovisning-och-hallbarhetsrapport-2023-pdf-a4-utskriftsformat.pdf" TargetMode="External"/><Relationship Id="rId14" Type="http://schemas.openxmlformats.org/officeDocument/2006/relationships/hyperlink" Target="https://vp302.alertir.com/afw/files/press/latour/202403219568-1.pdf" TargetMode="External"/><Relationship Id="rId17" Type="http://schemas.openxmlformats.org/officeDocument/2006/relationships/hyperlink" Target="https://mb.cision.com/Main/116/3946197/2671469.pdf" TargetMode="External"/><Relationship Id="rId16" Type="http://schemas.openxmlformats.org/officeDocument/2006/relationships/hyperlink" Target="https://www.industrivarden.se/globalassets/hallbarhetsrapporter/svenska/hallbarhetsrapport_2023.pdf" TargetMode="External"/><Relationship Id="rId19" Type="http://schemas.openxmlformats.org/officeDocument/2006/relationships/drawing" Target="../drawings/drawing14.xml"/><Relationship Id="rId18" Type="http://schemas.openxmlformats.org/officeDocument/2006/relationships/hyperlink" Target="https://www.sbab.se/download/18.476dd96218dc44a3ffe1c77/1710767561052/SBAB%20Climate%20Report%202023.pdf" TargetMode="External"/><Relationship Id="rId1" Type="http://schemas.openxmlformats.org/officeDocument/2006/relationships/comments" Target="../comments3.xml"/><Relationship Id="rId2" Type="http://schemas.openxmlformats.org/officeDocument/2006/relationships/hyperlink" Target="https://arsskyrsla.arionbanki.is/library/Files/Sjalfbaerniskyrslur/2023/Umhverfis%c3%be%c3%a6ttir-EN.pdf" TargetMode="External"/><Relationship Id="rId3" Type="http://schemas.openxmlformats.org/officeDocument/2006/relationships/hyperlink" Target="https://arsskyrsla.arionbanki.is/lisalib/getfile.aspx?itemid=43345e91-c1c2-11ee-80e1-005056a47632" TargetMode="External"/><Relationship Id="rId4" Type="http://schemas.openxmlformats.org/officeDocument/2006/relationships/hyperlink" Target="https://www.handelsbanken.com/tron/xgpu/info/contents/v1/document/76-169033" TargetMode="External"/><Relationship Id="rId9" Type="http://schemas.openxmlformats.org/officeDocument/2006/relationships/hyperlink" Target="https://storage.mfn.se/b63abbba-9e45-4417-8c42-53e61ff5b517/annual-report-2023.pdf" TargetMode="External"/><Relationship Id="rId5" Type="http://schemas.openxmlformats.org/officeDocument/2006/relationships/hyperlink" Target="https://www.handelsbanken.com/tron/xgpu/info/contents/v1/document/76-213609" TargetMode="External"/><Relationship Id="rId6" Type="http://schemas.openxmlformats.org/officeDocument/2006/relationships/hyperlink" Target="https://www.nordea.com/en/doc/annual-report-nordea-bank-abp-2023.pdf" TargetMode="External"/><Relationship Id="rId7" Type="http://schemas.openxmlformats.org/officeDocument/2006/relationships/hyperlink" Target="https://sebgroup.com/siteassets/cision/documents/2024/20240227-seb-publicerar-ars-och-hallbarhetsredovisning-2023-sv-1-3410354-4760762.pdf" TargetMode="External"/><Relationship Id="rId8" Type="http://schemas.openxmlformats.org/officeDocument/2006/relationships/hyperlink" Target="https://internetbank.swedbank.se/ConditionsEarchive/download?bankid=1111&amp;id=WEBDOC-PRODE175406128"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svenskkooperation.se/wp-content/uploads/2023/01/det-kooperativa-sverige-2021-1.pdf"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orskollen.se/storsta-bolagen-sverige"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sv.wikipedia.org/wiki/Lista_%C3%B6ver_f%C3%B6retag_p%C3%A5_Stockholmsb%C3%B6rsen_%E2%80%93_stora_f%C3%B6retag" TargetMode="External"/><Relationship Id="rId2"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3.25"/>
  </cols>
  <sheetData>
    <row r="1">
      <c r="A1" s="1" t="s">
        <v>0</v>
      </c>
      <c r="B1" s="1" t="s">
        <v>1</v>
      </c>
      <c r="C1" s="1" t="s">
        <v>2</v>
      </c>
      <c r="D1" s="1" t="s">
        <v>3</v>
      </c>
      <c r="E1" s="2"/>
      <c r="F1" s="2"/>
      <c r="G1" s="2"/>
      <c r="H1" s="2"/>
      <c r="I1" s="1" t="s">
        <v>4</v>
      </c>
      <c r="J1" s="1" t="s">
        <v>5</v>
      </c>
      <c r="K1" s="2"/>
      <c r="L1" s="2"/>
      <c r="M1" s="2"/>
      <c r="N1" s="2"/>
      <c r="O1" s="2"/>
      <c r="P1" s="2"/>
      <c r="Q1" s="2"/>
      <c r="R1" s="2"/>
      <c r="S1" s="2"/>
      <c r="T1" s="2"/>
      <c r="U1" s="2"/>
      <c r="V1" s="2"/>
      <c r="W1" s="2"/>
      <c r="X1" s="2"/>
      <c r="Y1" s="2"/>
      <c r="Z1" s="2"/>
      <c r="AA1" s="2"/>
    </row>
    <row r="3">
      <c r="A3" s="3" t="s">
        <v>6</v>
      </c>
      <c r="B3" s="3" t="s">
        <v>7</v>
      </c>
      <c r="C3" s="4" t="s">
        <v>8</v>
      </c>
      <c r="D3" s="3" t="s">
        <v>9</v>
      </c>
    </row>
    <row r="4">
      <c r="A4" s="3" t="s">
        <v>6</v>
      </c>
      <c r="B4" s="3" t="s">
        <v>10</v>
      </c>
      <c r="C4" s="5" t="s">
        <v>11</v>
      </c>
      <c r="D4" s="3" t="s">
        <v>12</v>
      </c>
    </row>
    <row r="5">
      <c r="A5" s="3" t="s">
        <v>6</v>
      </c>
      <c r="B5" s="3" t="s">
        <v>13</v>
      </c>
      <c r="C5" s="4" t="s">
        <v>14</v>
      </c>
      <c r="D5" s="3" t="s">
        <v>15</v>
      </c>
    </row>
    <row r="9">
      <c r="A9" s="3" t="s">
        <v>16</v>
      </c>
      <c r="B9" s="3" t="s">
        <v>17</v>
      </c>
      <c r="C9" s="5" t="s">
        <v>18</v>
      </c>
      <c r="D9" s="3" t="s">
        <v>19</v>
      </c>
    </row>
    <row r="10">
      <c r="A10" s="3" t="s">
        <v>16</v>
      </c>
      <c r="B10" s="3" t="s">
        <v>20</v>
      </c>
      <c r="C10" s="5" t="s">
        <v>21</v>
      </c>
      <c r="D10" s="3" t="s">
        <v>22</v>
      </c>
    </row>
    <row r="11">
      <c r="A11" s="3" t="s">
        <v>16</v>
      </c>
      <c r="B11" s="3" t="s">
        <v>23</v>
      </c>
      <c r="C11" s="5" t="s">
        <v>24</v>
      </c>
      <c r="D11" s="3" t="s">
        <v>25</v>
      </c>
    </row>
    <row r="13">
      <c r="A13" s="3" t="s">
        <v>26</v>
      </c>
      <c r="B13" s="3" t="s">
        <v>27</v>
      </c>
      <c r="C13" s="5" t="s">
        <v>28</v>
      </c>
      <c r="D13" s="3" t="s">
        <v>29</v>
      </c>
    </row>
    <row r="15">
      <c r="A15" s="3" t="s">
        <v>30</v>
      </c>
      <c r="B15" s="3" t="s">
        <v>31</v>
      </c>
      <c r="C15" s="5" t="s">
        <v>32</v>
      </c>
      <c r="D15" s="3" t="s">
        <v>33</v>
      </c>
    </row>
  </sheetData>
  <hyperlinks>
    <hyperlink r:id="rId1" ref="C3"/>
    <hyperlink r:id="rId2" ref="C4"/>
    <hyperlink r:id="rId3" ref="C5"/>
    <hyperlink r:id="rId4" ref="C9"/>
    <hyperlink r:id="rId5" ref="C10"/>
    <hyperlink r:id="rId6" ref="C11"/>
    <hyperlink r:id="rId7" ref="C13"/>
    <hyperlink r:id="rId8" ref="C15"/>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3" t="s">
        <v>34</v>
      </c>
    </row>
    <row r="3">
      <c r="A3" s="3" t="s">
        <v>35</v>
      </c>
    </row>
    <row r="5">
      <c r="A5" s="3" t="s">
        <v>36</v>
      </c>
    </row>
    <row r="6">
      <c r="A6" s="3" t="s">
        <v>37</v>
      </c>
    </row>
    <row r="7">
      <c r="A7" s="3" t="s">
        <v>38</v>
      </c>
    </row>
    <row r="8">
      <c r="A8" s="3" t="s">
        <v>39</v>
      </c>
    </row>
    <row r="9">
      <c r="A9" s="5" t="s">
        <v>40</v>
      </c>
    </row>
  </sheetData>
  <hyperlinks>
    <hyperlink r:id="rId1" ref="A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0.75"/>
    <col customWidth="1" min="2" max="2" width="15.25"/>
    <col customWidth="1" min="27" max="27" width="10.75"/>
    <col customWidth="1" min="28" max="28" width="16.25"/>
    <col customWidth="1" min="29" max="29" width="14.63"/>
    <col customWidth="1" min="30" max="30" width="19.13"/>
    <col customWidth="1" min="31" max="31" width="15.38"/>
    <col customWidth="1" min="33" max="33" width="18.63"/>
    <col customWidth="1" min="52" max="52" width="18.13"/>
    <col customWidth="1" min="65" max="65" width="10.75"/>
    <col customWidth="1" min="66" max="67" width="14.63"/>
    <col customWidth="1" min="68" max="68" width="19.13"/>
    <col customWidth="1" min="69" max="69" width="16.63"/>
    <col customWidth="1" min="71" max="71" width="15.25"/>
    <col customWidth="1" min="103" max="103" width="10.75"/>
    <col customWidth="1" min="104" max="104" width="23.25"/>
    <col customWidth="1" min="105" max="105" width="14.63"/>
    <col customWidth="1" min="106" max="106" width="19.13"/>
    <col customWidth="1" min="109" max="109" width="19.63"/>
    <col customWidth="1" min="125" max="125" width="28.5"/>
    <col customWidth="1" min="141" max="141" width="12.38"/>
    <col customWidth="1" min="142" max="142" width="16.88"/>
    <col customWidth="1" min="143" max="143" width="14.63"/>
    <col customWidth="1" min="144" max="144" width="19.13"/>
    <col customWidth="1" min="147" max="147" width="12.13"/>
    <col customWidth="1" min="179" max="179" width="10.75"/>
    <col customWidth="1" min="180" max="180" width="23.25"/>
    <col customWidth="1" min="181" max="181" width="14.63"/>
    <col customWidth="1" min="182" max="182" width="19.13"/>
    <col customWidth="1" min="185" max="185" width="35.75"/>
    <col customWidth="1" min="217" max="217" width="10.75"/>
    <col customWidth="1" min="218" max="218" width="23.25"/>
    <col customWidth="1" min="219" max="219" width="14.63"/>
    <col customWidth="1" min="220" max="220" width="19.13"/>
    <col customWidth="1" min="223" max="223" width="35.75"/>
    <col customWidth="1" min="255" max="255" width="10.75"/>
    <col customWidth="1" min="256" max="256" width="23.25"/>
    <col customWidth="1" min="257" max="257" width="14.63"/>
    <col customWidth="1" min="258" max="258" width="19.13"/>
    <col customWidth="1" min="261" max="261" width="35.75"/>
    <col customWidth="1" min="293" max="293" width="10.75"/>
    <col customWidth="1" min="294" max="294" width="23.25"/>
    <col customWidth="1" min="295" max="295" width="14.63"/>
    <col customWidth="1" min="296" max="296" width="19.13"/>
    <col customWidth="1" min="299" max="299" width="35.75"/>
    <col customWidth="1" min="331" max="331" width="10.75"/>
    <col customWidth="1" min="332" max="332" width="23.25"/>
    <col customWidth="1" min="333" max="333" width="14.63"/>
    <col customWidth="1" min="334" max="334" width="19.13"/>
    <col customWidth="1" min="337" max="337" width="35.75"/>
    <col customWidth="1" min="369" max="369" width="10.75"/>
    <col customWidth="1" min="370" max="370" width="23.25"/>
    <col customWidth="1" min="371" max="371" width="14.63"/>
    <col customWidth="1" min="372" max="372" width="19.13"/>
    <col customWidth="1" min="375" max="375" width="35.75"/>
    <col customWidth="1" min="407" max="407" width="10.75"/>
    <col customWidth="1" min="408" max="408" width="23.25"/>
    <col customWidth="1" min="409" max="409" width="14.63"/>
    <col customWidth="1" min="410" max="410" width="19.13"/>
    <col customWidth="1" min="413" max="413" width="35.75"/>
    <col customWidth="1" min="445" max="445" width="10.75"/>
    <col customWidth="1" min="446" max="446" width="23.25"/>
    <col customWidth="1" min="447" max="447" width="14.63"/>
    <col customWidth="1" min="448" max="448" width="19.13"/>
    <col customWidth="1" min="451" max="451" width="35.75"/>
    <col customWidth="1" min="483" max="483" width="10.75"/>
    <col customWidth="1" min="484" max="484" width="23.25"/>
    <col customWidth="1" min="485" max="485" width="14.63"/>
    <col customWidth="1" min="486" max="486" width="19.13"/>
    <col customWidth="1" min="489" max="489" width="35.75"/>
    <col customWidth="1" min="521" max="521" width="10.75"/>
    <col customWidth="1" min="522" max="522" width="23.25"/>
    <col customWidth="1" min="523" max="523" width="14.63"/>
    <col customWidth="1" min="524" max="524" width="19.13"/>
    <col customWidth="1" min="527" max="527" width="35.75"/>
    <col customWidth="1" min="559" max="559" width="10.75"/>
    <col customWidth="1" min="560" max="560" width="23.25"/>
    <col customWidth="1" min="561" max="561" width="14.63"/>
    <col customWidth="1" min="562" max="562" width="19.13"/>
    <col customWidth="1" min="565" max="565" width="35.75"/>
    <col customWidth="1" min="597" max="597" width="10.75"/>
    <col customWidth="1" min="598" max="598" width="23.25"/>
    <col customWidth="1" min="599" max="599" width="14.63"/>
    <col customWidth="1" min="600" max="600" width="19.13"/>
    <col customWidth="1" min="603" max="603" width="35.75"/>
    <col customWidth="1" min="635" max="635" width="10.75"/>
    <col customWidth="1" min="636" max="636" width="23.25"/>
    <col customWidth="1" min="637" max="637" width="14.63"/>
    <col customWidth="1" min="638" max="638" width="19.13"/>
    <col customWidth="1" min="641" max="641" width="35.75"/>
    <col customWidth="1" min="673" max="673" width="10.75"/>
    <col customWidth="1" min="674" max="674" width="23.25"/>
    <col customWidth="1" min="675" max="675" width="14.63"/>
    <col customWidth="1" min="676" max="676" width="19.13"/>
    <col customWidth="1" min="679" max="679" width="35.75"/>
    <col customWidth="1" min="711" max="711" width="10.75"/>
    <col customWidth="1" min="712" max="712" width="23.25"/>
    <col customWidth="1" min="713" max="713" width="14.63"/>
    <col customWidth="1" min="714" max="714" width="19.13"/>
    <col customWidth="1" min="717" max="717" width="35.75"/>
    <col customWidth="1" min="749" max="749" width="10.75"/>
    <col customWidth="1" min="750" max="750" width="23.25"/>
    <col customWidth="1" min="751" max="751" width="14.63"/>
    <col customWidth="1" min="752" max="752" width="19.13"/>
    <col customWidth="1" min="755" max="755" width="35.75"/>
    <col customWidth="1" min="787" max="787" width="10.75"/>
    <col customWidth="1" min="788" max="788" width="23.25"/>
    <col customWidth="1" min="789" max="789" width="14.63"/>
    <col customWidth="1" min="790" max="790" width="19.13"/>
    <col customWidth="1" min="793" max="793" width="35.75"/>
    <col customWidth="1" min="825" max="825" width="10.75"/>
    <col customWidth="1" min="826" max="826" width="23.25"/>
    <col customWidth="1" min="827" max="827" width="14.63"/>
    <col customWidth="1" min="828" max="828" width="19.13"/>
    <col customWidth="1" min="831" max="831" width="35.75"/>
    <col customWidth="1" min="863" max="863" width="10.75"/>
    <col customWidth="1" min="864" max="864" width="23.25"/>
    <col customWidth="1" min="865" max="865" width="14.63"/>
    <col customWidth="1" min="866" max="866" width="19.13"/>
    <col customWidth="1" min="869" max="869" width="35.75"/>
    <col customWidth="1" min="901" max="901" width="10.75"/>
    <col customWidth="1" min="902" max="902" width="23.25"/>
    <col customWidth="1" min="903" max="903" width="14.63"/>
    <col customWidth="1" min="904" max="904" width="19.13"/>
    <col customWidth="1" min="907" max="907" width="35.75"/>
  </cols>
  <sheetData>
    <row r="1">
      <c r="A1" s="6"/>
      <c r="B1" s="7" t="s">
        <v>41</v>
      </c>
      <c r="C1" s="7" t="s">
        <v>42</v>
      </c>
      <c r="D1" s="7" t="s">
        <v>43</v>
      </c>
      <c r="E1" s="7" t="s">
        <v>44</v>
      </c>
      <c r="F1" s="7" t="s">
        <v>45</v>
      </c>
      <c r="G1" s="7" t="s">
        <v>46</v>
      </c>
      <c r="H1" s="7" t="s">
        <v>47</v>
      </c>
      <c r="I1" s="7" t="s">
        <v>48</v>
      </c>
      <c r="J1" s="7" t="s">
        <v>49</v>
      </c>
      <c r="K1" s="7" t="s">
        <v>50</v>
      </c>
      <c r="L1" s="7" t="s">
        <v>51</v>
      </c>
      <c r="M1" s="7" t="s">
        <v>52</v>
      </c>
      <c r="N1" s="7" t="s">
        <v>53</v>
      </c>
      <c r="O1" s="7" t="s">
        <v>54</v>
      </c>
      <c r="P1" s="7" t="s">
        <v>55</v>
      </c>
      <c r="Q1" s="7" t="s">
        <v>56</v>
      </c>
      <c r="R1" s="7" t="s">
        <v>57</v>
      </c>
      <c r="S1" s="7" t="s">
        <v>58</v>
      </c>
      <c r="T1" s="7" t="s">
        <v>59</v>
      </c>
      <c r="U1" s="7" t="s">
        <v>60</v>
      </c>
      <c r="V1" s="7" t="s">
        <v>61</v>
      </c>
      <c r="W1" s="7" t="s">
        <v>62</v>
      </c>
      <c r="X1" s="7" t="s">
        <v>63</v>
      </c>
      <c r="Y1" s="7" t="s">
        <v>64</v>
      </c>
      <c r="Z1" s="7" t="s">
        <v>65</v>
      </c>
      <c r="AA1" s="7" t="s">
        <v>66</v>
      </c>
      <c r="AB1" s="7" t="s">
        <v>67</v>
      </c>
      <c r="AC1" s="7" t="s">
        <v>68</v>
      </c>
      <c r="AD1" s="7" t="s">
        <v>69</v>
      </c>
      <c r="AE1" s="7" t="s">
        <v>70</v>
      </c>
      <c r="AF1" s="7" t="s">
        <v>71</v>
      </c>
      <c r="AG1" s="7" t="s">
        <v>72</v>
      </c>
      <c r="AH1" s="7" t="s">
        <v>73</v>
      </c>
      <c r="AI1" s="7" t="s">
        <v>74</v>
      </c>
      <c r="AJ1" s="7" t="s">
        <v>75</v>
      </c>
      <c r="AK1" s="7" t="s">
        <v>76</v>
      </c>
      <c r="AL1" s="7" t="s">
        <v>77</v>
      </c>
      <c r="AM1" s="7" t="s">
        <v>78</v>
      </c>
      <c r="AN1" s="7" t="s">
        <v>79</v>
      </c>
      <c r="AO1" s="7" t="s">
        <v>80</v>
      </c>
      <c r="AP1" s="7" t="s">
        <v>81</v>
      </c>
      <c r="AQ1" s="7" t="s">
        <v>82</v>
      </c>
      <c r="AR1" s="7" t="s">
        <v>83</v>
      </c>
      <c r="AS1" s="7" t="s">
        <v>84</v>
      </c>
      <c r="AT1" s="7" t="s">
        <v>85</v>
      </c>
      <c r="AU1" s="7" t="s">
        <v>86</v>
      </c>
      <c r="AV1" s="7" t="s">
        <v>87</v>
      </c>
      <c r="AW1" s="7" t="s">
        <v>88</v>
      </c>
      <c r="AX1" s="7" t="s">
        <v>89</v>
      </c>
      <c r="AY1" s="7" t="s">
        <v>90</v>
      </c>
      <c r="AZ1" s="7" t="s">
        <v>91</v>
      </c>
      <c r="BA1" s="7" t="s">
        <v>92</v>
      </c>
      <c r="BB1" s="7" t="s">
        <v>93</v>
      </c>
      <c r="BC1" s="7" t="s">
        <v>94</v>
      </c>
      <c r="BD1" s="7" t="s">
        <v>95</v>
      </c>
      <c r="BE1" s="7" t="s">
        <v>96</v>
      </c>
      <c r="BF1" s="7" t="s">
        <v>97</v>
      </c>
      <c r="BG1" s="7" t="s">
        <v>98</v>
      </c>
      <c r="BH1" s="7" t="s">
        <v>99</v>
      </c>
      <c r="BI1" s="7" t="s">
        <v>100</v>
      </c>
      <c r="BJ1" s="7" t="s">
        <v>101</v>
      </c>
      <c r="BK1" s="7" t="s">
        <v>102</v>
      </c>
      <c r="BL1" s="7" t="s">
        <v>103</v>
      </c>
      <c r="BM1" s="7" t="s">
        <v>104</v>
      </c>
      <c r="BN1" s="7" t="s">
        <v>105</v>
      </c>
      <c r="BO1" s="7" t="s">
        <v>106</v>
      </c>
      <c r="BP1" s="7" t="s">
        <v>107</v>
      </c>
      <c r="BQ1" s="7" t="s">
        <v>108</v>
      </c>
      <c r="BR1" s="7" t="s">
        <v>109</v>
      </c>
      <c r="BS1" s="7" t="s">
        <v>110</v>
      </c>
      <c r="BT1" s="7" t="s">
        <v>111</v>
      </c>
      <c r="BU1" s="7" t="s">
        <v>112</v>
      </c>
      <c r="BV1" s="7" t="s">
        <v>113</v>
      </c>
      <c r="BW1" s="7" t="s">
        <v>114</v>
      </c>
      <c r="BX1" s="7" t="s">
        <v>115</v>
      </c>
      <c r="BY1" s="7" t="s">
        <v>116</v>
      </c>
      <c r="BZ1" s="8" t="s">
        <v>117</v>
      </c>
      <c r="CA1" s="8" t="s">
        <v>118</v>
      </c>
      <c r="CB1" s="8" t="s">
        <v>119</v>
      </c>
      <c r="CC1" s="8" t="s">
        <v>120</v>
      </c>
      <c r="CD1" s="8" t="s">
        <v>121</v>
      </c>
      <c r="CE1" s="8" t="s">
        <v>122</v>
      </c>
      <c r="CF1" s="8" t="s">
        <v>123</v>
      </c>
      <c r="CG1" s="8" t="s">
        <v>124</v>
      </c>
      <c r="CH1" s="8" t="s">
        <v>125</v>
      </c>
      <c r="CI1" s="8" t="s">
        <v>10</v>
      </c>
      <c r="CJ1" s="8" t="s">
        <v>126</v>
      </c>
      <c r="CK1" s="8" t="s">
        <v>127</v>
      </c>
      <c r="CL1" s="8" t="s">
        <v>128</v>
      </c>
      <c r="CM1" s="8" t="s">
        <v>129</v>
      </c>
      <c r="CN1" s="8" t="s">
        <v>130</v>
      </c>
      <c r="CO1" s="8" t="s">
        <v>131</v>
      </c>
      <c r="CP1" s="8" t="s">
        <v>132</v>
      </c>
      <c r="CQ1" s="8" t="s">
        <v>133</v>
      </c>
      <c r="CR1" s="8" t="s">
        <v>134</v>
      </c>
      <c r="CS1" s="8" t="s">
        <v>7</v>
      </c>
      <c r="CT1" s="8" t="s">
        <v>135</v>
      </c>
      <c r="CU1" s="8" t="s">
        <v>136</v>
      </c>
      <c r="CV1" s="8" t="s">
        <v>137</v>
      </c>
      <c r="CW1" s="8" t="s">
        <v>138</v>
      </c>
      <c r="CX1" s="8" t="s">
        <v>139</v>
      </c>
      <c r="CY1" s="8" t="s">
        <v>140</v>
      </c>
      <c r="CZ1" s="8" t="s">
        <v>141</v>
      </c>
      <c r="DA1" s="8" t="s">
        <v>142</v>
      </c>
      <c r="DB1" s="8" t="s">
        <v>143</v>
      </c>
      <c r="DC1" s="8" t="s">
        <v>144</v>
      </c>
      <c r="DD1" s="8" t="s">
        <v>145</v>
      </c>
      <c r="DE1" s="8" t="s">
        <v>146</v>
      </c>
      <c r="DF1" s="8" t="s">
        <v>147</v>
      </c>
      <c r="DG1" s="8" t="s">
        <v>148</v>
      </c>
      <c r="DH1" s="8" t="s">
        <v>149</v>
      </c>
      <c r="DI1" s="8" t="s">
        <v>150</v>
      </c>
      <c r="DJ1" s="8" t="s">
        <v>151</v>
      </c>
      <c r="DK1" s="8" t="s">
        <v>152</v>
      </c>
      <c r="DL1" s="8" t="s">
        <v>153</v>
      </c>
      <c r="DM1" s="8" t="s">
        <v>154</v>
      </c>
      <c r="DN1" s="8" t="s">
        <v>155</v>
      </c>
      <c r="DO1" s="8" t="s">
        <v>156</v>
      </c>
      <c r="DP1" s="8" t="s">
        <v>157</v>
      </c>
      <c r="DQ1" s="8" t="s">
        <v>158</v>
      </c>
      <c r="DR1" s="8" t="s">
        <v>159</v>
      </c>
      <c r="DS1" s="8" t="s">
        <v>160</v>
      </c>
      <c r="DT1" s="8" t="s">
        <v>161</v>
      </c>
      <c r="DU1" s="8" t="s">
        <v>162</v>
      </c>
      <c r="DV1" s="8" t="s">
        <v>163</v>
      </c>
      <c r="DW1" s="8" t="s">
        <v>164</v>
      </c>
      <c r="DX1" s="8" t="s">
        <v>165</v>
      </c>
      <c r="DY1" s="8" t="s">
        <v>166</v>
      </c>
      <c r="DZ1" s="8" t="s">
        <v>167</v>
      </c>
      <c r="EA1" s="8" t="s">
        <v>168</v>
      </c>
      <c r="EB1" s="8" t="s">
        <v>169</v>
      </c>
      <c r="EC1" s="8" t="s">
        <v>170</v>
      </c>
      <c r="ED1" s="8" t="s">
        <v>171</v>
      </c>
      <c r="EE1" s="8" t="s">
        <v>172</v>
      </c>
      <c r="EF1" s="8" t="s">
        <v>173</v>
      </c>
      <c r="EG1" s="8" t="s">
        <v>174</v>
      </c>
      <c r="EH1" s="8" t="s">
        <v>175</v>
      </c>
      <c r="EI1" s="8" t="s">
        <v>176</v>
      </c>
      <c r="EJ1" s="1" t="s">
        <v>177</v>
      </c>
      <c r="EK1" s="1" t="s">
        <v>178</v>
      </c>
      <c r="EL1" s="1" t="s">
        <v>179</v>
      </c>
      <c r="EM1" s="1" t="s">
        <v>180</v>
      </c>
      <c r="EN1" s="1" t="s">
        <v>181</v>
      </c>
      <c r="EO1" s="1" t="s">
        <v>182</v>
      </c>
      <c r="EP1" s="1" t="s">
        <v>183</v>
      </c>
      <c r="EQ1" s="9" t="s">
        <v>184</v>
      </c>
      <c r="ER1" s="9" t="s">
        <v>185</v>
      </c>
      <c r="ES1" s="9" t="s">
        <v>186</v>
      </c>
      <c r="ET1" s="9" t="s">
        <v>187</v>
      </c>
      <c r="EU1" s="9" t="s">
        <v>188</v>
      </c>
      <c r="EV1" s="9" t="s">
        <v>189</v>
      </c>
      <c r="EW1" s="9" t="s">
        <v>190</v>
      </c>
      <c r="EX1" s="9" t="s">
        <v>191</v>
      </c>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row>
    <row r="2">
      <c r="A2" s="6" t="s">
        <v>192</v>
      </c>
      <c r="B2" s="7" t="s">
        <v>193</v>
      </c>
      <c r="C2" s="10"/>
      <c r="D2" s="10"/>
      <c r="E2" s="10"/>
      <c r="F2" s="10"/>
      <c r="G2" s="10"/>
      <c r="H2" s="10"/>
      <c r="I2" s="10"/>
      <c r="J2" s="10"/>
      <c r="K2" s="10"/>
      <c r="L2" s="10"/>
      <c r="M2" s="10"/>
      <c r="N2" s="10" t="s">
        <v>194</v>
      </c>
      <c r="O2" s="10"/>
      <c r="P2" s="10"/>
      <c r="Q2" s="10"/>
      <c r="R2" s="10"/>
      <c r="S2" s="10"/>
      <c r="T2" s="10"/>
      <c r="U2" s="10"/>
      <c r="V2" s="10"/>
      <c r="W2" s="10"/>
      <c r="X2" s="10"/>
      <c r="Y2" s="10"/>
      <c r="Z2" s="10"/>
      <c r="AA2" s="10"/>
      <c r="AB2" s="10"/>
      <c r="AC2" s="10"/>
      <c r="AD2" s="10"/>
      <c r="AE2" s="10"/>
      <c r="AF2" s="10"/>
      <c r="AG2" s="10"/>
      <c r="AH2" s="10"/>
      <c r="AI2" s="10"/>
      <c r="AJ2" s="10" t="s">
        <v>195</v>
      </c>
      <c r="AK2" s="10"/>
      <c r="AL2" s="10"/>
      <c r="AM2" s="10"/>
      <c r="AN2" s="10"/>
      <c r="AO2" s="10"/>
      <c r="AP2" s="10"/>
      <c r="AQ2" s="10" t="s">
        <v>196</v>
      </c>
      <c r="AR2" s="10"/>
      <c r="AS2" s="10"/>
      <c r="AT2" s="10"/>
      <c r="AU2" s="10"/>
      <c r="AV2" s="10"/>
      <c r="AW2" s="10"/>
      <c r="AX2" s="10"/>
      <c r="AY2" s="10"/>
      <c r="AZ2" s="10" t="s">
        <v>197</v>
      </c>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0" t="s">
        <v>198</v>
      </c>
      <c r="DH2" s="11"/>
      <c r="DI2" s="11"/>
      <c r="DJ2" s="11"/>
      <c r="DK2" s="11"/>
      <c r="DL2" s="11"/>
      <c r="DM2" s="11"/>
      <c r="DN2" s="11"/>
      <c r="DO2" s="11"/>
      <c r="DP2" s="11"/>
      <c r="DQ2" s="11"/>
      <c r="DR2" s="11"/>
      <c r="DS2" s="11"/>
      <c r="DT2" s="11"/>
      <c r="DU2" s="10" t="s">
        <v>199</v>
      </c>
      <c r="DV2" s="11"/>
      <c r="DW2" s="11"/>
      <c r="DX2" s="11"/>
      <c r="DY2" s="11"/>
      <c r="DZ2" s="11"/>
      <c r="EA2" s="11"/>
      <c r="EB2" s="11"/>
      <c r="EC2" s="11"/>
      <c r="ED2" s="11"/>
      <c r="EE2" s="11"/>
      <c r="EF2" s="11"/>
      <c r="EG2" s="10" t="s">
        <v>200</v>
      </c>
      <c r="EH2" s="11"/>
      <c r="EI2" s="11"/>
      <c r="EK2" s="11"/>
      <c r="EL2" s="11"/>
      <c r="EM2" s="11"/>
      <c r="EN2" s="11"/>
      <c r="EO2" s="11"/>
      <c r="EP2" s="11"/>
      <c r="EQ2" s="12"/>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row>
    <row r="3">
      <c r="B3" s="13" t="s">
        <v>201</v>
      </c>
      <c r="C3" s="14"/>
      <c r="D3" s="14"/>
      <c r="E3" s="14"/>
      <c r="F3" s="14"/>
      <c r="G3" s="14"/>
      <c r="H3" s="14"/>
      <c r="I3" s="15" t="s">
        <v>202</v>
      </c>
      <c r="J3" s="14"/>
      <c r="K3" s="14"/>
      <c r="L3" s="14"/>
      <c r="M3" s="14"/>
      <c r="N3" s="14"/>
      <c r="O3" s="14"/>
      <c r="P3" s="14"/>
      <c r="Q3" s="14"/>
      <c r="R3" s="14"/>
      <c r="S3" s="14"/>
      <c r="T3" s="14"/>
      <c r="U3" s="14"/>
      <c r="V3" s="14"/>
      <c r="W3" s="14"/>
      <c r="X3" s="14"/>
      <c r="Y3" s="14"/>
      <c r="Z3" s="14"/>
      <c r="AA3" s="14"/>
      <c r="AB3" s="14"/>
      <c r="AC3" s="14"/>
      <c r="AD3" s="14"/>
      <c r="AE3" s="14"/>
      <c r="AF3" s="14"/>
      <c r="AG3" s="14"/>
      <c r="AH3" s="14"/>
      <c r="AI3" s="15" t="s">
        <v>203</v>
      </c>
      <c r="AJ3" s="14"/>
      <c r="AK3" s="14"/>
      <c r="AL3" s="14"/>
      <c r="AM3" s="14"/>
      <c r="AN3" s="14"/>
      <c r="AO3" s="14"/>
      <c r="AP3" s="14"/>
      <c r="AQ3" s="15" t="s">
        <v>204</v>
      </c>
      <c r="AR3" s="14"/>
      <c r="AS3" s="15" t="s">
        <v>205</v>
      </c>
      <c r="AT3" s="14"/>
      <c r="AU3" s="14"/>
      <c r="AV3" s="14"/>
      <c r="AW3" s="15" t="s">
        <v>206</v>
      </c>
      <c r="AX3" s="14"/>
      <c r="AY3" s="14"/>
      <c r="AZ3" s="15" t="s">
        <v>207</v>
      </c>
      <c r="BA3" s="14"/>
      <c r="BB3" s="15" t="s">
        <v>208</v>
      </c>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5" t="s">
        <v>209</v>
      </c>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5"/>
      <c r="DV3" s="14"/>
      <c r="DW3" s="14"/>
      <c r="DX3" s="14"/>
      <c r="DY3" s="14"/>
      <c r="DZ3" s="14"/>
      <c r="EA3" s="14"/>
      <c r="EB3" s="14"/>
      <c r="EC3" s="14"/>
      <c r="ED3" s="14"/>
      <c r="EE3" s="14"/>
      <c r="EF3" s="14"/>
      <c r="EG3" s="15"/>
      <c r="EH3" s="14"/>
      <c r="EI3" s="14"/>
      <c r="EK3" s="14"/>
      <c r="EL3" s="14"/>
      <c r="EM3" s="14"/>
      <c r="EN3" s="14"/>
      <c r="EO3" s="14"/>
      <c r="EP3" s="14"/>
      <c r="EQ3" s="12"/>
      <c r="ER3" s="14"/>
      <c r="ES3" s="14"/>
      <c r="ET3" s="14"/>
      <c r="EU3" s="14"/>
      <c r="EV3" s="14"/>
      <c r="EW3" s="14"/>
      <c r="EX3" s="15" t="s">
        <v>210</v>
      </c>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c r="IW3" s="14"/>
      <c r="IX3" s="14"/>
      <c r="IY3" s="14"/>
      <c r="IZ3" s="14"/>
      <c r="JA3" s="14"/>
      <c r="JB3" s="14"/>
      <c r="JC3" s="14"/>
      <c r="JD3" s="14"/>
      <c r="JE3" s="14"/>
      <c r="JF3" s="14"/>
      <c r="JG3" s="14"/>
      <c r="JH3" s="14"/>
      <c r="JI3" s="14"/>
      <c r="JJ3" s="14"/>
      <c r="JK3" s="14"/>
      <c r="JL3" s="14"/>
      <c r="JM3" s="14"/>
      <c r="JN3" s="14"/>
      <c r="JO3" s="14"/>
      <c r="JP3" s="14"/>
      <c r="JQ3" s="14"/>
      <c r="JR3" s="14"/>
      <c r="JS3" s="14"/>
      <c r="JT3" s="14"/>
      <c r="JU3" s="14"/>
      <c r="JV3" s="14"/>
      <c r="JW3" s="14"/>
      <c r="JX3" s="14"/>
      <c r="JY3" s="14"/>
      <c r="JZ3" s="14"/>
      <c r="KA3" s="14"/>
      <c r="KB3" s="14"/>
      <c r="KC3" s="14"/>
      <c r="KD3" s="14"/>
      <c r="KE3" s="14"/>
      <c r="KF3" s="14"/>
      <c r="KG3" s="14"/>
      <c r="KH3" s="14"/>
      <c r="KI3" s="14"/>
      <c r="KJ3" s="14"/>
      <c r="KK3" s="14"/>
      <c r="KL3" s="14"/>
      <c r="KM3" s="14"/>
      <c r="KN3" s="14"/>
      <c r="KO3" s="14"/>
      <c r="KP3" s="14"/>
      <c r="KQ3" s="14"/>
      <c r="KR3" s="14"/>
      <c r="KS3" s="14"/>
      <c r="KT3" s="14"/>
      <c r="KU3" s="14"/>
      <c r="KV3" s="14"/>
      <c r="KW3" s="14"/>
      <c r="KX3" s="14"/>
      <c r="KY3" s="14"/>
      <c r="KZ3" s="14"/>
      <c r="LA3" s="14"/>
      <c r="LB3" s="14"/>
      <c r="LC3" s="14"/>
      <c r="LD3" s="14"/>
      <c r="LE3" s="14"/>
      <c r="LF3" s="14"/>
      <c r="LG3" s="14"/>
      <c r="LH3" s="14"/>
      <c r="LI3" s="14"/>
      <c r="LJ3" s="14"/>
      <c r="LK3" s="14"/>
      <c r="LL3" s="14"/>
      <c r="LM3" s="14"/>
      <c r="LN3" s="14"/>
      <c r="LO3" s="14"/>
      <c r="LP3" s="14"/>
      <c r="LQ3" s="14"/>
      <c r="LR3" s="14"/>
      <c r="LS3" s="14"/>
      <c r="LT3" s="14"/>
      <c r="LU3" s="14"/>
      <c r="LV3" s="14"/>
      <c r="LW3" s="14"/>
      <c r="LX3" s="14"/>
      <c r="LY3" s="14"/>
      <c r="LZ3" s="14"/>
      <c r="MA3" s="14"/>
      <c r="MB3" s="14"/>
      <c r="MC3" s="14"/>
      <c r="MD3" s="14"/>
      <c r="ME3" s="14"/>
      <c r="MF3" s="14"/>
      <c r="MG3" s="14"/>
      <c r="MH3" s="14"/>
      <c r="MI3" s="14"/>
      <c r="MJ3" s="14"/>
      <c r="MK3" s="14"/>
      <c r="ML3" s="14"/>
      <c r="MM3" s="14"/>
      <c r="MN3" s="14"/>
      <c r="MO3" s="14"/>
      <c r="MP3" s="14"/>
      <c r="MQ3" s="14"/>
      <c r="MR3" s="14"/>
      <c r="MS3" s="14"/>
      <c r="MT3" s="14"/>
      <c r="MU3" s="14"/>
      <c r="MV3" s="14"/>
      <c r="MW3" s="14"/>
      <c r="MX3" s="14"/>
      <c r="MY3" s="14"/>
      <c r="MZ3" s="14"/>
      <c r="NA3" s="14"/>
      <c r="NB3" s="14"/>
      <c r="NC3" s="14"/>
      <c r="ND3" s="14"/>
      <c r="NE3" s="14"/>
      <c r="NF3" s="14"/>
      <c r="NG3" s="14"/>
      <c r="NH3" s="14"/>
      <c r="NI3" s="14"/>
      <c r="NJ3" s="14"/>
      <c r="NK3" s="14"/>
      <c r="NL3" s="14"/>
      <c r="NM3" s="14"/>
      <c r="NN3" s="14"/>
      <c r="NO3" s="14"/>
      <c r="NP3" s="14"/>
      <c r="NQ3" s="14"/>
      <c r="NR3" s="14"/>
      <c r="NS3" s="14"/>
      <c r="NT3" s="14"/>
      <c r="NU3" s="14"/>
      <c r="NV3" s="14"/>
      <c r="NW3" s="14"/>
      <c r="NX3" s="14"/>
      <c r="NY3" s="14"/>
      <c r="NZ3" s="14"/>
      <c r="OA3" s="14"/>
      <c r="OB3" s="14"/>
      <c r="OC3" s="14"/>
      <c r="OD3" s="14"/>
      <c r="OE3" s="14"/>
      <c r="OF3" s="14"/>
      <c r="OG3" s="14"/>
      <c r="OH3" s="14"/>
      <c r="OI3" s="14"/>
      <c r="OJ3" s="14"/>
      <c r="OK3" s="14"/>
      <c r="OL3" s="14"/>
      <c r="OM3" s="14"/>
      <c r="ON3" s="14"/>
      <c r="OO3" s="14"/>
      <c r="OP3" s="14"/>
      <c r="OQ3" s="14"/>
      <c r="OR3" s="14"/>
      <c r="OS3" s="14"/>
      <c r="OT3" s="14"/>
      <c r="OU3" s="14"/>
      <c r="OV3" s="14"/>
      <c r="OW3" s="14"/>
      <c r="OX3" s="14"/>
      <c r="OY3" s="14"/>
      <c r="OZ3" s="14"/>
      <c r="PA3" s="14"/>
      <c r="PB3" s="14"/>
      <c r="PC3" s="14"/>
      <c r="PD3" s="14"/>
      <c r="PE3" s="14"/>
      <c r="PF3" s="14"/>
      <c r="PG3" s="14"/>
      <c r="PH3" s="14"/>
      <c r="PI3" s="14"/>
      <c r="PJ3" s="14"/>
      <c r="PK3" s="14"/>
      <c r="PL3" s="14"/>
      <c r="PM3" s="14"/>
      <c r="PN3" s="14"/>
      <c r="PO3" s="14"/>
      <c r="PP3" s="14"/>
      <c r="PQ3" s="14"/>
      <c r="PR3" s="14"/>
      <c r="PS3" s="14"/>
      <c r="PT3" s="14"/>
      <c r="PU3" s="14"/>
      <c r="PV3" s="14"/>
      <c r="PW3" s="14"/>
      <c r="PX3" s="14"/>
      <c r="PY3" s="14"/>
      <c r="PZ3" s="14"/>
      <c r="QA3" s="14"/>
      <c r="QB3" s="14"/>
      <c r="QC3" s="14"/>
      <c r="QD3" s="14"/>
      <c r="QE3" s="14"/>
      <c r="QF3" s="14"/>
      <c r="QG3" s="14"/>
      <c r="QH3" s="14"/>
      <c r="QI3" s="14"/>
      <c r="QJ3" s="14"/>
      <c r="QK3" s="14"/>
      <c r="QL3" s="14"/>
      <c r="QM3" s="14"/>
      <c r="QN3" s="14"/>
      <c r="QO3" s="14"/>
      <c r="QP3" s="14"/>
      <c r="QQ3" s="14"/>
      <c r="QR3" s="14"/>
      <c r="QS3" s="14"/>
      <c r="QT3" s="14"/>
      <c r="QU3" s="14"/>
      <c r="QV3" s="14"/>
      <c r="QW3" s="14"/>
      <c r="QX3" s="14"/>
      <c r="QY3" s="14"/>
      <c r="QZ3" s="14"/>
      <c r="RA3" s="14"/>
      <c r="RB3" s="14"/>
      <c r="RC3" s="14"/>
      <c r="RD3" s="14"/>
      <c r="RE3" s="14"/>
      <c r="RF3" s="14"/>
      <c r="RG3" s="14"/>
      <c r="RH3" s="14"/>
      <c r="RI3" s="14"/>
      <c r="RJ3" s="14"/>
      <c r="RK3" s="14"/>
      <c r="RL3" s="14"/>
      <c r="RM3" s="14"/>
      <c r="RN3" s="14"/>
      <c r="RO3" s="14"/>
      <c r="RP3" s="14"/>
      <c r="RQ3" s="14"/>
      <c r="RR3" s="14"/>
      <c r="RS3" s="14"/>
      <c r="RT3" s="14"/>
      <c r="RU3" s="14"/>
      <c r="RV3" s="14"/>
      <c r="RW3" s="14"/>
      <c r="RX3" s="14"/>
      <c r="RY3" s="14"/>
      <c r="RZ3" s="14"/>
      <c r="SA3" s="14"/>
      <c r="SB3" s="14"/>
      <c r="SC3" s="14"/>
      <c r="SD3" s="14"/>
      <c r="SE3" s="14"/>
      <c r="SF3" s="14"/>
      <c r="SG3" s="14"/>
      <c r="SH3" s="14"/>
      <c r="SI3" s="14"/>
      <c r="SJ3" s="14"/>
      <c r="SK3" s="14"/>
      <c r="SL3" s="14"/>
      <c r="SM3" s="14"/>
      <c r="SN3" s="14"/>
      <c r="SO3" s="14"/>
      <c r="SP3" s="14"/>
      <c r="SQ3" s="14"/>
      <c r="SR3" s="14"/>
      <c r="SS3" s="14"/>
      <c r="ST3" s="14"/>
      <c r="SU3" s="14"/>
      <c r="SV3" s="14"/>
      <c r="SW3" s="14"/>
      <c r="SX3" s="14"/>
      <c r="SY3" s="14"/>
      <c r="SZ3" s="14"/>
      <c r="TA3" s="14"/>
      <c r="TB3" s="14"/>
      <c r="TC3" s="14"/>
      <c r="TD3" s="14"/>
      <c r="TE3" s="14"/>
      <c r="TF3" s="14"/>
      <c r="TG3" s="14"/>
      <c r="TH3" s="14"/>
      <c r="TI3" s="14"/>
      <c r="TJ3" s="14"/>
      <c r="TK3" s="14"/>
      <c r="TL3" s="14"/>
      <c r="TM3" s="14"/>
      <c r="TN3" s="14"/>
      <c r="TO3" s="14"/>
      <c r="TP3" s="14"/>
      <c r="TQ3" s="14"/>
      <c r="TR3" s="14"/>
      <c r="TS3" s="14"/>
      <c r="TT3" s="14"/>
      <c r="TU3" s="14"/>
      <c r="TV3" s="14"/>
      <c r="TW3" s="14"/>
      <c r="TX3" s="14"/>
      <c r="TY3" s="14"/>
      <c r="TZ3" s="14"/>
      <c r="UA3" s="14"/>
      <c r="UB3" s="14"/>
      <c r="UC3" s="14"/>
      <c r="UD3" s="14"/>
      <c r="UE3" s="14"/>
      <c r="UF3" s="14"/>
      <c r="UG3" s="14"/>
      <c r="UH3" s="14"/>
      <c r="UI3" s="14"/>
      <c r="UJ3" s="14"/>
      <c r="UK3" s="14"/>
      <c r="UL3" s="14"/>
      <c r="UM3" s="14"/>
      <c r="UN3" s="14"/>
      <c r="UO3" s="14"/>
      <c r="UP3" s="14"/>
      <c r="UQ3" s="14"/>
      <c r="UR3" s="14"/>
      <c r="US3" s="14"/>
      <c r="UT3" s="14"/>
      <c r="UU3" s="14"/>
      <c r="UV3" s="14"/>
      <c r="UW3" s="14"/>
      <c r="UX3" s="14"/>
      <c r="UY3" s="14"/>
      <c r="UZ3" s="14"/>
      <c r="VA3" s="14"/>
      <c r="VB3" s="14"/>
      <c r="VC3" s="14"/>
      <c r="VD3" s="14"/>
      <c r="VE3" s="14"/>
      <c r="VF3" s="14"/>
      <c r="VG3" s="14"/>
      <c r="VH3" s="14"/>
      <c r="VI3" s="14"/>
      <c r="VJ3" s="14"/>
      <c r="VK3" s="14"/>
      <c r="VL3" s="14"/>
      <c r="VM3" s="14"/>
      <c r="VN3" s="14"/>
      <c r="VO3" s="14"/>
      <c r="VP3" s="14"/>
      <c r="VQ3" s="14"/>
      <c r="VR3" s="14"/>
      <c r="VS3" s="14"/>
      <c r="VT3" s="14"/>
      <c r="VU3" s="14"/>
      <c r="VV3" s="14"/>
      <c r="VW3" s="14"/>
      <c r="VX3" s="14"/>
      <c r="VY3" s="14"/>
      <c r="VZ3" s="14"/>
      <c r="WA3" s="14"/>
      <c r="WB3" s="14"/>
      <c r="WC3" s="14"/>
      <c r="WD3" s="14"/>
      <c r="WE3" s="14"/>
      <c r="WF3" s="14"/>
      <c r="WG3" s="14"/>
      <c r="WH3" s="14"/>
      <c r="WI3" s="14"/>
      <c r="WJ3" s="14"/>
      <c r="WK3" s="14"/>
      <c r="WL3" s="14"/>
      <c r="WM3" s="14"/>
      <c r="WN3" s="14"/>
      <c r="WO3" s="14"/>
      <c r="WP3" s="14"/>
      <c r="WQ3" s="14"/>
      <c r="WR3" s="14"/>
      <c r="WS3" s="14"/>
      <c r="WT3" s="14"/>
      <c r="WU3" s="14"/>
      <c r="WV3" s="14"/>
      <c r="WW3" s="14"/>
      <c r="WX3" s="14"/>
      <c r="WY3" s="14"/>
      <c r="WZ3" s="14"/>
      <c r="XA3" s="14"/>
      <c r="XB3" s="14"/>
      <c r="XC3" s="14"/>
      <c r="XD3" s="14"/>
      <c r="XE3" s="14"/>
      <c r="XF3" s="14"/>
      <c r="XG3" s="14"/>
      <c r="XH3" s="14"/>
      <c r="XI3" s="14"/>
      <c r="XJ3" s="14"/>
      <c r="XK3" s="14"/>
      <c r="XL3" s="14"/>
      <c r="XM3" s="14"/>
      <c r="XN3" s="14"/>
      <c r="XO3" s="14"/>
      <c r="XP3" s="14"/>
      <c r="XQ3" s="14"/>
      <c r="XR3" s="14"/>
      <c r="XS3" s="14"/>
      <c r="XT3" s="14"/>
      <c r="XU3" s="14"/>
      <c r="XV3" s="14"/>
      <c r="XW3" s="14"/>
      <c r="XX3" s="14"/>
      <c r="XY3" s="14"/>
      <c r="XZ3" s="14"/>
      <c r="YA3" s="14"/>
      <c r="YB3" s="14"/>
      <c r="YC3" s="14"/>
      <c r="YD3" s="14"/>
      <c r="YE3" s="14"/>
      <c r="YF3" s="14"/>
      <c r="YG3" s="14"/>
      <c r="YH3" s="14"/>
      <c r="YI3" s="14"/>
      <c r="YJ3" s="14"/>
      <c r="YK3" s="14"/>
      <c r="YL3" s="14"/>
      <c r="YM3" s="14"/>
      <c r="YN3" s="14"/>
      <c r="YO3" s="14"/>
      <c r="YP3" s="14"/>
      <c r="YQ3" s="14"/>
      <c r="YR3" s="14"/>
      <c r="YS3" s="14"/>
      <c r="YT3" s="14"/>
      <c r="YU3" s="14"/>
      <c r="YV3" s="14"/>
      <c r="YW3" s="14"/>
      <c r="YX3" s="14"/>
      <c r="YY3" s="14"/>
      <c r="YZ3" s="14"/>
      <c r="ZA3" s="14"/>
      <c r="ZB3" s="14"/>
      <c r="ZC3" s="14"/>
      <c r="ZD3" s="14"/>
      <c r="ZE3" s="14"/>
      <c r="ZF3" s="14"/>
      <c r="ZG3" s="14"/>
      <c r="ZH3" s="14"/>
      <c r="ZI3" s="14"/>
      <c r="ZJ3" s="14"/>
      <c r="ZK3" s="14"/>
      <c r="ZL3" s="14"/>
      <c r="ZM3" s="14"/>
      <c r="ZN3" s="14"/>
      <c r="ZO3" s="14"/>
      <c r="ZP3" s="14"/>
      <c r="ZQ3" s="14"/>
      <c r="ZR3" s="14"/>
      <c r="ZS3" s="14"/>
      <c r="ZT3" s="14"/>
      <c r="ZU3" s="14"/>
      <c r="ZV3" s="14"/>
      <c r="ZW3" s="14"/>
      <c r="ZX3" s="14"/>
      <c r="ZY3" s="14"/>
      <c r="ZZ3" s="14"/>
      <c r="AAA3" s="14"/>
      <c r="AAB3" s="14"/>
      <c r="AAC3" s="14"/>
      <c r="AAD3" s="14"/>
      <c r="AAE3" s="14"/>
      <c r="AAF3" s="14"/>
      <c r="AAG3" s="14"/>
      <c r="AAH3" s="14"/>
      <c r="AAI3" s="14"/>
      <c r="AAJ3" s="14"/>
      <c r="AAK3" s="14"/>
      <c r="AAL3" s="14"/>
      <c r="AAM3" s="14"/>
      <c r="AAN3" s="14"/>
      <c r="AAO3" s="14"/>
      <c r="AAP3" s="14"/>
      <c r="AAQ3" s="14"/>
      <c r="AAR3" s="14"/>
      <c r="AAS3" s="14"/>
      <c r="AAT3" s="14"/>
      <c r="AAU3" s="14"/>
      <c r="AAV3" s="14"/>
      <c r="AAW3" s="14"/>
      <c r="AAX3" s="14"/>
      <c r="AAY3" s="14"/>
      <c r="AAZ3" s="14"/>
      <c r="ABA3" s="14"/>
      <c r="ABB3" s="14"/>
      <c r="ABC3" s="14"/>
      <c r="ABD3" s="14"/>
      <c r="ABE3" s="14"/>
      <c r="ABF3" s="14"/>
      <c r="ABG3" s="14"/>
      <c r="ABH3" s="14"/>
      <c r="ABI3" s="14"/>
      <c r="ABJ3" s="14"/>
      <c r="ABK3" s="14"/>
      <c r="ABL3" s="14"/>
      <c r="ABM3" s="14"/>
      <c r="ABN3" s="14"/>
      <c r="ABO3" s="14"/>
      <c r="ABP3" s="14"/>
      <c r="ABQ3" s="14"/>
      <c r="ABR3" s="14"/>
      <c r="ABS3" s="14"/>
      <c r="ABT3" s="14"/>
      <c r="ABU3" s="14"/>
      <c r="ABV3" s="14"/>
      <c r="ABW3" s="14"/>
      <c r="ABX3" s="14"/>
      <c r="ABY3" s="14"/>
      <c r="ABZ3" s="14"/>
      <c r="ACA3" s="14"/>
      <c r="ACB3" s="14"/>
      <c r="ACC3" s="14"/>
      <c r="ACD3" s="14"/>
      <c r="ACE3" s="14"/>
      <c r="ACF3" s="14"/>
      <c r="ACG3" s="14"/>
      <c r="ACH3" s="14"/>
      <c r="ACI3" s="14"/>
      <c r="ACJ3" s="14"/>
      <c r="ACK3" s="14"/>
      <c r="ACL3" s="14"/>
      <c r="ACM3" s="14"/>
      <c r="ACN3" s="14"/>
      <c r="ACO3" s="14"/>
      <c r="ACP3" s="14"/>
      <c r="ACQ3" s="14"/>
      <c r="ACR3" s="14"/>
      <c r="ACS3" s="14"/>
      <c r="ACT3" s="14"/>
      <c r="ACU3" s="14"/>
      <c r="ACV3" s="14"/>
      <c r="ACW3" s="14"/>
      <c r="ACX3" s="14"/>
      <c r="ACY3" s="14"/>
      <c r="ACZ3" s="14"/>
      <c r="ADA3" s="14"/>
      <c r="ADB3" s="14"/>
      <c r="ADC3" s="14"/>
      <c r="ADD3" s="14"/>
      <c r="ADE3" s="14"/>
      <c r="ADF3" s="14"/>
      <c r="ADG3" s="14"/>
      <c r="ADH3" s="14"/>
      <c r="ADI3" s="14"/>
      <c r="ADJ3" s="14"/>
      <c r="ADK3" s="14"/>
      <c r="ADL3" s="14"/>
      <c r="ADM3" s="14"/>
      <c r="ADN3" s="14"/>
      <c r="ADO3" s="14"/>
      <c r="ADP3" s="14"/>
      <c r="ADQ3" s="14"/>
      <c r="ADR3" s="14"/>
      <c r="ADS3" s="14"/>
      <c r="ADT3" s="14"/>
      <c r="ADU3" s="14"/>
      <c r="ADV3" s="14"/>
      <c r="ADW3" s="14"/>
      <c r="ADX3" s="14"/>
      <c r="ADY3" s="14"/>
      <c r="ADZ3" s="14"/>
      <c r="AEA3" s="14"/>
      <c r="AEB3" s="14"/>
      <c r="AEC3" s="14"/>
      <c r="AED3" s="14"/>
      <c r="AEE3" s="14"/>
      <c r="AEF3" s="14"/>
      <c r="AEG3" s="14"/>
      <c r="AEH3" s="14"/>
      <c r="AEI3" s="14"/>
      <c r="AEJ3" s="14"/>
      <c r="AEK3" s="14"/>
      <c r="AEL3" s="14"/>
      <c r="AEM3" s="14"/>
      <c r="AEN3" s="14"/>
      <c r="AEO3" s="14"/>
      <c r="AEP3" s="14"/>
      <c r="AEQ3" s="14"/>
      <c r="AER3" s="14"/>
      <c r="AES3" s="14"/>
      <c r="AET3" s="14"/>
      <c r="AEU3" s="14"/>
      <c r="AEV3" s="14"/>
      <c r="AEW3" s="14"/>
      <c r="AEX3" s="14"/>
      <c r="AEY3" s="14"/>
      <c r="AEZ3" s="14"/>
      <c r="AFA3" s="14"/>
      <c r="AFB3" s="14"/>
      <c r="AFC3" s="14"/>
      <c r="AFD3" s="14"/>
      <c r="AFE3" s="14"/>
      <c r="AFF3" s="14"/>
      <c r="AFG3" s="14"/>
      <c r="AFH3" s="14"/>
      <c r="AFI3" s="14"/>
      <c r="AFJ3" s="14"/>
      <c r="AFK3" s="14"/>
      <c r="AFL3" s="14"/>
      <c r="AFM3" s="14"/>
      <c r="AFN3" s="14"/>
      <c r="AFO3" s="14"/>
      <c r="AFP3" s="14"/>
      <c r="AFQ3" s="14"/>
      <c r="AFR3" s="14"/>
      <c r="AFS3" s="14"/>
      <c r="AFT3" s="14"/>
      <c r="AFU3" s="14"/>
      <c r="AFV3" s="14"/>
      <c r="AFW3" s="14"/>
      <c r="AFX3" s="14"/>
      <c r="AFY3" s="14"/>
      <c r="AFZ3" s="14"/>
      <c r="AGA3" s="14"/>
      <c r="AGB3" s="14"/>
      <c r="AGC3" s="14"/>
      <c r="AGD3" s="14"/>
      <c r="AGE3" s="14"/>
      <c r="AGF3" s="14"/>
      <c r="AGG3" s="14"/>
      <c r="AGH3" s="14"/>
      <c r="AGI3" s="14"/>
      <c r="AGJ3" s="14"/>
      <c r="AGK3" s="14"/>
      <c r="AGL3" s="14"/>
      <c r="AGM3" s="14"/>
      <c r="AGN3" s="14"/>
      <c r="AGO3" s="14"/>
      <c r="AGP3" s="14"/>
      <c r="AGQ3" s="14"/>
      <c r="AGR3" s="14"/>
      <c r="AGS3" s="14"/>
      <c r="AGT3" s="14"/>
      <c r="AGU3" s="14"/>
      <c r="AGV3" s="14"/>
      <c r="AGW3" s="14"/>
      <c r="AGX3" s="14"/>
      <c r="AGY3" s="14"/>
      <c r="AGZ3" s="14"/>
      <c r="AHA3" s="14"/>
      <c r="AHB3" s="14"/>
      <c r="AHC3" s="14"/>
      <c r="AHD3" s="14"/>
      <c r="AHE3" s="14"/>
      <c r="AHF3" s="14"/>
      <c r="AHG3" s="14"/>
      <c r="AHH3" s="14"/>
      <c r="AHI3" s="14"/>
      <c r="AHJ3" s="14"/>
      <c r="AHK3" s="14"/>
      <c r="AHL3" s="14"/>
      <c r="AHM3" s="14"/>
      <c r="AHN3" s="14"/>
      <c r="AHO3" s="14"/>
      <c r="AHP3" s="14"/>
      <c r="AHQ3" s="14"/>
      <c r="AHR3" s="14"/>
      <c r="AHS3" s="14"/>
      <c r="AHT3" s="14"/>
      <c r="AHU3" s="14"/>
      <c r="AHV3" s="14"/>
      <c r="AHW3" s="14"/>
      <c r="AHX3" s="14"/>
      <c r="AHY3" s="14"/>
      <c r="AHZ3" s="14"/>
      <c r="AIA3" s="14"/>
      <c r="AIB3" s="14"/>
      <c r="AIC3" s="14"/>
      <c r="AID3" s="14"/>
      <c r="AIE3" s="14"/>
      <c r="AIF3" s="14"/>
      <c r="AIG3" s="14"/>
      <c r="AIH3" s="14"/>
      <c r="AII3" s="14"/>
      <c r="AIJ3" s="14"/>
      <c r="AIK3" s="14"/>
      <c r="AIL3" s="14"/>
      <c r="AIM3" s="14"/>
    </row>
    <row r="4">
      <c r="B4" s="13" t="s">
        <v>211</v>
      </c>
      <c r="C4" s="16" t="s">
        <v>212</v>
      </c>
      <c r="D4" s="16" t="s">
        <v>213</v>
      </c>
      <c r="E4" s="16" t="s">
        <v>214</v>
      </c>
      <c r="F4" s="16" t="s">
        <v>215</v>
      </c>
      <c r="G4" s="16" t="s">
        <v>216</v>
      </c>
      <c r="H4" s="16" t="s">
        <v>217</v>
      </c>
      <c r="I4" s="17" t="s">
        <v>218</v>
      </c>
      <c r="J4" s="17" t="s">
        <v>219</v>
      </c>
      <c r="K4" s="17" t="s">
        <v>220</v>
      </c>
      <c r="L4" s="17" t="s">
        <v>221</v>
      </c>
      <c r="M4" s="18" t="s">
        <v>222</v>
      </c>
      <c r="N4" s="19" t="s">
        <v>223</v>
      </c>
      <c r="O4" s="18" t="s">
        <v>224</v>
      </c>
      <c r="P4" s="18" t="s">
        <v>225</v>
      </c>
      <c r="Q4" s="18" t="s">
        <v>226</v>
      </c>
      <c r="R4" s="18" t="s">
        <v>227</v>
      </c>
      <c r="S4" s="18" t="s">
        <v>228</v>
      </c>
      <c r="T4" s="17" t="s">
        <v>229</v>
      </c>
      <c r="U4" s="17" t="s">
        <v>230</v>
      </c>
      <c r="V4" s="17" t="s">
        <v>231</v>
      </c>
      <c r="W4" s="17" t="s">
        <v>232</v>
      </c>
      <c r="X4" s="16" t="s">
        <v>233</v>
      </c>
      <c r="Y4" s="17" t="s">
        <v>234</v>
      </c>
      <c r="Z4" s="17" t="s">
        <v>235</v>
      </c>
      <c r="AA4" s="17" t="s">
        <v>236</v>
      </c>
      <c r="AB4" s="18" t="s">
        <v>237</v>
      </c>
      <c r="AC4" s="17" t="s">
        <v>238</v>
      </c>
      <c r="AD4" s="17" t="s">
        <v>239</v>
      </c>
      <c r="AE4" s="17" t="s">
        <v>240</v>
      </c>
      <c r="AF4" s="16" t="s">
        <v>241</v>
      </c>
      <c r="AG4" s="16" t="s">
        <v>242</v>
      </c>
      <c r="AH4" s="16" t="s">
        <v>243</v>
      </c>
      <c r="AI4" s="16" t="s">
        <v>244</v>
      </c>
      <c r="AJ4" s="16" t="s">
        <v>245</v>
      </c>
      <c r="AK4" s="16" t="s">
        <v>246</v>
      </c>
      <c r="AL4" s="16" t="s">
        <v>247</v>
      </c>
      <c r="AM4" s="16" t="s">
        <v>248</v>
      </c>
      <c r="AN4" s="17" t="s">
        <v>249</v>
      </c>
      <c r="AO4" s="16" t="s">
        <v>250</v>
      </c>
      <c r="AP4" s="17" t="s">
        <v>251</v>
      </c>
      <c r="AQ4" s="15" t="s">
        <v>252</v>
      </c>
      <c r="AR4" s="17" t="s">
        <v>253</v>
      </c>
      <c r="AS4" s="17" t="s">
        <v>254</v>
      </c>
      <c r="AT4" s="18" t="s">
        <v>255</v>
      </c>
      <c r="AU4" s="17" t="s">
        <v>256</v>
      </c>
      <c r="AV4" s="17" t="s">
        <v>257</v>
      </c>
      <c r="AW4" s="17" t="s">
        <v>258</v>
      </c>
      <c r="AX4" s="17" t="s">
        <v>259</v>
      </c>
      <c r="AY4" s="16" t="s">
        <v>260</v>
      </c>
      <c r="AZ4" s="16" t="s">
        <v>261</v>
      </c>
      <c r="BA4" s="16" t="s">
        <v>262</v>
      </c>
      <c r="BB4" s="16" t="s">
        <v>263</v>
      </c>
      <c r="BC4" s="16" t="s">
        <v>264</v>
      </c>
      <c r="BD4" s="16" t="s">
        <v>265</v>
      </c>
      <c r="BE4" s="16" t="s">
        <v>266</v>
      </c>
      <c r="BF4" s="19" t="s">
        <v>267</v>
      </c>
      <c r="BG4" s="17" t="s">
        <v>268</v>
      </c>
      <c r="BH4" s="17" t="s">
        <v>269</v>
      </c>
      <c r="BI4" s="19" t="s">
        <v>270</v>
      </c>
      <c r="BJ4" s="16" t="s">
        <v>271</v>
      </c>
      <c r="BK4" s="16" t="s">
        <v>272</v>
      </c>
      <c r="BL4" s="16" t="s">
        <v>273</v>
      </c>
      <c r="BM4" s="16" t="s">
        <v>274</v>
      </c>
      <c r="BN4" s="16" t="s">
        <v>275</v>
      </c>
      <c r="BO4" s="16" t="s">
        <v>276</v>
      </c>
      <c r="BP4" s="16" t="s">
        <v>277</v>
      </c>
      <c r="BQ4" s="15" t="s">
        <v>278</v>
      </c>
      <c r="BR4" s="16" t="s">
        <v>279</v>
      </c>
      <c r="BS4" s="16" t="s">
        <v>280</v>
      </c>
      <c r="BT4" s="16" t="s">
        <v>281</v>
      </c>
      <c r="BU4" s="17" t="s">
        <v>282</v>
      </c>
      <c r="BV4" s="16" t="s">
        <v>283</v>
      </c>
      <c r="BW4" s="16" t="s">
        <v>284</v>
      </c>
      <c r="BX4" s="16" t="s">
        <v>285</v>
      </c>
      <c r="BY4" s="16" t="s">
        <v>286</v>
      </c>
      <c r="BZ4" s="17" t="s">
        <v>287</v>
      </c>
      <c r="CA4" s="16" t="s">
        <v>288</v>
      </c>
      <c r="CB4" s="14"/>
      <c r="CC4" s="16" t="s">
        <v>289</v>
      </c>
      <c r="CD4" s="20" t="s">
        <v>290</v>
      </c>
      <c r="CE4" s="16" t="s">
        <v>291</v>
      </c>
      <c r="CF4" s="16" t="s">
        <v>292</v>
      </c>
      <c r="CG4" s="16" t="s">
        <v>293</v>
      </c>
      <c r="CH4" s="16" t="s">
        <v>294</v>
      </c>
      <c r="CI4" s="20" t="s">
        <v>295</v>
      </c>
      <c r="CJ4" s="16" t="s">
        <v>296</v>
      </c>
      <c r="CK4" s="14"/>
      <c r="CL4" s="16" t="s">
        <v>297</v>
      </c>
      <c r="CM4" s="16" t="s">
        <v>298</v>
      </c>
      <c r="CN4" s="16" t="s">
        <v>299</v>
      </c>
      <c r="CO4" s="16" t="s">
        <v>300</v>
      </c>
      <c r="CP4" s="16" t="s">
        <v>301</v>
      </c>
      <c r="CQ4" s="16" t="s">
        <v>302</v>
      </c>
      <c r="CR4" s="16" t="s">
        <v>303</v>
      </c>
      <c r="CS4" s="16" t="s">
        <v>304</v>
      </c>
      <c r="CT4" s="16" t="s">
        <v>305</v>
      </c>
      <c r="CU4" s="16" t="s">
        <v>306</v>
      </c>
      <c r="CV4" s="16" t="s">
        <v>307</v>
      </c>
      <c r="CW4" s="16" t="s">
        <v>308</v>
      </c>
      <c r="CX4" s="19" t="s">
        <v>309</v>
      </c>
      <c r="CY4" s="19" t="s">
        <v>310</v>
      </c>
      <c r="CZ4" s="19" t="s">
        <v>311</v>
      </c>
      <c r="DA4" s="16" t="s">
        <v>312</v>
      </c>
      <c r="DB4" s="16" t="s">
        <v>313</v>
      </c>
      <c r="DC4" s="16" t="s">
        <v>314</v>
      </c>
      <c r="DD4" s="16" t="s">
        <v>315</v>
      </c>
      <c r="DE4" s="16" t="s">
        <v>316</v>
      </c>
      <c r="DF4" s="16" t="s">
        <v>317</v>
      </c>
      <c r="DG4" s="15" t="s">
        <v>318</v>
      </c>
      <c r="DH4" s="16" t="s">
        <v>319</v>
      </c>
      <c r="DI4" s="16" t="s">
        <v>320</v>
      </c>
      <c r="DJ4" s="17" t="s">
        <v>321</v>
      </c>
      <c r="DK4" s="17" t="s">
        <v>322</v>
      </c>
      <c r="DL4" s="17" t="s">
        <v>323</v>
      </c>
      <c r="DM4" s="17" t="s">
        <v>324</v>
      </c>
      <c r="DN4" s="17" t="s">
        <v>325</v>
      </c>
      <c r="DO4" s="17" t="s">
        <v>326</v>
      </c>
      <c r="DP4" s="17" t="s">
        <v>327</v>
      </c>
      <c r="DQ4" s="17" t="s">
        <v>328</v>
      </c>
      <c r="DR4" s="17" t="s">
        <v>329</v>
      </c>
      <c r="DS4" s="17" t="s">
        <v>330</v>
      </c>
      <c r="DT4" s="17" t="s">
        <v>331</v>
      </c>
      <c r="DU4" s="15" t="s">
        <v>332</v>
      </c>
      <c r="DV4" s="17" t="s">
        <v>333</v>
      </c>
      <c r="DW4" s="17" t="s">
        <v>334</v>
      </c>
      <c r="DX4" s="17" t="s">
        <v>335</v>
      </c>
      <c r="DY4" s="17" t="s">
        <v>336</v>
      </c>
      <c r="DZ4" s="19" t="s">
        <v>337</v>
      </c>
      <c r="EA4" s="16" t="s">
        <v>338</v>
      </c>
      <c r="EB4" s="19" t="s">
        <v>339</v>
      </c>
      <c r="EC4" s="16" t="s">
        <v>340</v>
      </c>
      <c r="ED4" s="16" t="s">
        <v>341</v>
      </c>
      <c r="EE4" s="19" t="s">
        <v>342</v>
      </c>
      <c r="EF4" s="19" t="s">
        <v>343</v>
      </c>
      <c r="EG4" s="19" t="s">
        <v>213</v>
      </c>
      <c r="EH4" s="19" t="s">
        <v>344</v>
      </c>
      <c r="EI4" s="19" t="s">
        <v>345</v>
      </c>
      <c r="EJ4" s="17" t="s">
        <v>346</v>
      </c>
      <c r="EK4" s="17" t="s">
        <v>347</v>
      </c>
      <c r="EL4" s="17" t="s">
        <v>348</v>
      </c>
      <c r="EM4" s="17" t="s">
        <v>349</v>
      </c>
      <c r="EN4" s="17" t="s">
        <v>350</v>
      </c>
      <c r="EO4" s="17" t="s">
        <v>351</v>
      </c>
      <c r="EP4" s="17" t="s">
        <v>352</v>
      </c>
      <c r="EQ4" s="17" t="s">
        <v>353</v>
      </c>
      <c r="ER4" s="17" t="s">
        <v>354</v>
      </c>
      <c r="ES4" s="17" t="s">
        <v>355</v>
      </c>
      <c r="ET4" s="17" t="s">
        <v>356</v>
      </c>
      <c r="EU4" s="17" t="s">
        <v>357</v>
      </c>
      <c r="EV4" s="17" t="s">
        <v>358</v>
      </c>
      <c r="EW4" s="16" t="s">
        <v>359</v>
      </c>
      <c r="EX4" s="16" t="s">
        <v>360</v>
      </c>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c r="HM4" s="14"/>
      <c r="HN4" s="14"/>
      <c r="HO4" s="14"/>
      <c r="HP4" s="14"/>
      <c r="HQ4" s="14"/>
      <c r="HR4" s="14"/>
      <c r="HS4" s="14"/>
      <c r="HT4" s="14"/>
      <c r="HU4" s="14"/>
      <c r="HV4" s="14"/>
      <c r="HW4" s="14"/>
      <c r="HX4" s="14"/>
      <c r="HY4" s="14"/>
      <c r="HZ4" s="14"/>
      <c r="IA4" s="14"/>
      <c r="IB4" s="14"/>
      <c r="IC4" s="14"/>
      <c r="ID4" s="14"/>
      <c r="IE4" s="14"/>
      <c r="IF4" s="14"/>
      <c r="IG4" s="14"/>
      <c r="IH4" s="14"/>
      <c r="II4" s="14"/>
      <c r="IJ4" s="14"/>
      <c r="IK4" s="14"/>
      <c r="IL4" s="14"/>
      <c r="IM4" s="14"/>
      <c r="IN4" s="14"/>
      <c r="IO4" s="14"/>
      <c r="IP4" s="14"/>
      <c r="IQ4" s="14"/>
      <c r="IR4" s="14"/>
      <c r="IS4" s="14"/>
      <c r="IT4" s="14"/>
      <c r="IU4" s="14"/>
      <c r="IV4" s="14"/>
      <c r="IW4" s="14"/>
      <c r="IX4" s="14"/>
      <c r="IY4" s="14"/>
      <c r="IZ4" s="14"/>
      <c r="JA4" s="14"/>
      <c r="JB4" s="14"/>
      <c r="JC4" s="14"/>
      <c r="JD4" s="14"/>
      <c r="JE4" s="14"/>
      <c r="JF4" s="14"/>
      <c r="JG4" s="14"/>
      <c r="JH4" s="14"/>
      <c r="JI4" s="14"/>
      <c r="JJ4" s="14"/>
      <c r="JK4" s="14"/>
      <c r="JL4" s="14"/>
      <c r="JM4" s="14"/>
      <c r="JN4" s="14"/>
      <c r="JO4" s="14"/>
      <c r="JP4" s="14"/>
      <c r="JQ4" s="14"/>
      <c r="JR4" s="14"/>
      <c r="JS4" s="14"/>
      <c r="JT4" s="14"/>
      <c r="JU4" s="14"/>
      <c r="JV4" s="14"/>
      <c r="JW4" s="14"/>
      <c r="JX4" s="14"/>
      <c r="JY4" s="14"/>
      <c r="JZ4" s="14"/>
      <c r="KA4" s="14"/>
      <c r="KB4" s="14"/>
      <c r="KC4" s="14"/>
      <c r="KD4" s="14"/>
      <c r="KE4" s="14"/>
      <c r="KF4" s="14"/>
      <c r="KG4" s="14"/>
      <c r="KH4" s="14"/>
      <c r="KI4" s="14"/>
      <c r="KJ4" s="14"/>
      <c r="KK4" s="14"/>
      <c r="KL4" s="14"/>
      <c r="KM4" s="14"/>
      <c r="KN4" s="14"/>
      <c r="KO4" s="14"/>
      <c r="KP4" s="14"/>
      <c r="KQ4" s="14"/>
      <c r="KR4" s="14"/>
      <c r="KS4" s="14"/>
      <c r="KT4" s="14"/>
      <c r="KU4" s="14"/>
      <c r="KV4" s="14"/>
      <c r="KW4" s="14"/>
      <c r="KX4" s="14"/>
      <c r="KY4" s="14"/>
      <c r="KZ4" s="14"/>
      <c r="LA4" s="14"/>
      <c r="LB4" s="14"/>
      <c r="LC4" s="14"/>
      <c r="LD4" s="14"/>
      <c r="LE4" s="14"/>
      <c r="LF4" s="14"/>
      <c r="LG4" s="14"/>
      <c r="LH4" s="14"/>
      <c r="LI4" s="14"/>
      <c r="LJ4" s="14"/>
      <c r="LK4" s="14"/>
      <c r="LL4" s="14"/>
      <c r="LM4" s="14"/>
      <c r="LN4" s="14"/>
      <c r="LO4" s="14"/>
      <c r="LP4" s="14"/>
      <c r="LQ4" s="14"/>
      <c r="LR4" s="14"/>
      <c r="LS4" s="14"/>
      <c r="LT4" s="14"/>
      <c r="LU4" s="14"/>
      <c r="LV4" s="14"/>
      <c r="LW4" s="14"/>
      <c r="LX4" s="14"/>
      <c r="LY4" s="14"/>
      <c r="LZ4" s="14"/>
      <c r="MA4" s="14"/>
      <c r="MB4" s="14"/>
      <c r="MC4" s="14"/>
      <c r="MD4" s="14"/>
      <c r="ME4" s="14"/>
      <c r="MF4" s="14"/>
      <c r="MG4" s="14"/>
      <c r="MH4" s="14"/>
      <c r="MI4" s="14"/>
      <c r="MJ4" s="14"/>
      <c r="MK4" s="14"/>
      <c r="ML4" s="14"/>
      <c r="MM4" s="14"/>
      <c r="MN4" s="14"/>
      <c r="MO4" s="14"/>
      <c r="MP4" s="14"/>
      <c r="MQ4" s="14"/>
      <c r="MR4" s="14"/>
      <c r="MS4" s="14"/>
      <c r="MT4" s="14"/>
      <c r="MU4" s="14"/>
      <c r="MV4" s="14"/>
      <c r="MW4" s="14"/>
      <c r="MX4" s="14"/>
      <c r="MY4" s="14"/>
      <c r="MZ4" s="14"/>
      <c r="NA4" s="14"/>
      <c r="NB4" s="14"/>
      <c r="NC4" s="14"/>
      <c r="ND4" s="14"/>
      <c r="NE4" s="14"/>
      <c r="NF4" s="14"/>
      <c r="NG4" s="14"/>
      <c r="NH4" s="14"/>
      <c r="NI4" s="14"/>
      <c r="NJ4" s="14"/>
      <c r="NK4" s="14"/>
      <c r="NL4" s="14"/>
      <c r="NM4" s="14"/>
      <c r="NN4" s="14"/>
      <c r="NO4" s="14"/>
      <c r="NP4" s="14"/>
      <c r="NQ4" s="14"/>
      <c r="NR4" s="14"/>
      <c r="NS4" s="14"/>
      <c r="NT4" s="14"/>
      <c r="NU4" s="14"/>
      <c r="NV4" s="14"/>
      <c r="NW4" s="14"/>
      <c r="NX4" s="14"/>
      <c r="NY4" s="14"/>
      <c r="NZ4" s="14"/>
      <c r="OA4" s="14"/>
      <c r="OB4" s="14"/>
      <c r="OC4" s="14"/>
      <c r="OD4" s="14"/>
      <c r="OE4" s="14"/>
      <c r="OF4" s="14"/>
      <c r="OG4" s="14"/>
      <c r="OH4" s="14"/>
      <c r="OI4" s="14"/>
      <c r="OJ4" s="14"/>
      <c r="OK4" s="14"/>
      <c r="OL4" s="14"/>
      <c r="OM4" s="14"/>
      <c r="ON4" s="14"/>
      <c r="OO4" s="14"/>
      <c r="OP4" s="14"/>
      <c r="OQ4" s="14"/>
      <c r="OR4" s="14"/>
      <c r="OS4" s="14"/>
      <c r="OT4" s="14"/>
      <c r="OU4" s="14"/>
      <c r="OV4" s="14"/>
      <c r="OW4" s="14"/>
      <c r="OX4" s="14"/>
      <c r="OY4" s="14"/>
      <c r="OZ4" s="14"/>
      <c r="PA4" s="14"/>
      <c r="PB4" s="14"/>
      <c r="PC4" s="14"/>
      <c r="PD4" s="14"/>
      <c r="PE4" s="14"/>
      <c r="PF4" s="14"/>
      <c r="PG4" s="14"/>
      <c r="PH4" s="14"/>
      <c r="PI4" s="14"/>
      <c r="PJ4" s="14"/>
      <c r="PK4" s="14"/>
      <c r="PL4" s="14"/>
      <c r="PM4" s="14"/>
      <c r="PN4" s="14"/>
      <c r="PO4" s="14"/>
      <c r="PP4" s="14"/>
      <c r="PQ4" s="14"/>
      <c r="PR4" s="14"/>
      <c r="PS4" s="14"/>
      <c r="PT4" s="14"/>
      <c r="PU4" s="14"/>
      <c r="PV4" s="14"/>
      <c r="PW4" s="14"/>
      <c r="PX4" s="14"/>
      <c r="PY4" s="14"/>
      <c r="PZ4" s="14"/>
      <c r="QA4" s="14"/>
      <c r="QB4" s="14"/>
      <c r="QC4" s="14"/>
      <c r="QD4" s="14"/>
      <c r="QE4" s="14"/>
      <c r="QF4" s="14"/>
      <c r="QG4" s="14"/>
      <c r="QH4" s="14"/>
      <c r="QI4" s="14"/>
      <c r="QJ4" s="14"/>
      <c r="QK4" s="14"/>
      <c r="QL4" s="14"/>
      <c r="QM4" s="14"/>
      <c r="QN4" s="14"/>
      <c r="QO4" s="14"/>
      <c r="QP4" s="14"/>
      <c r="QQ4" s="14"/>
      <c r="QR4" s="14"/>
      <c r="QS4" s="14"/>
      <c r="QT4" s="14"/>
      <c r="QU4" s="14"/>
      <c r="QV4" s="14"/>
      <c r="QW4" s="14"/>
      <c r="QX4" s="14"/>
      <c r="QY4" s="14"/>
      <c r="QZ4" s="14"/>
      <c r="RA4" s="14"/>
      <c r="RB4" s="14"/>
      <c r="RC4" s="14"/>
      <c r="RD4" s="14"/>
      <c r="RE4" s="14"/>
      <c r="RF4" s="14"/>
      <c r="RG4" s="14"/>
      <c r="RH4" s="14"/>
      <c r="RI4" s="14"/>
      <c r="RJ4" s="14"/>
      <c r="RK4" s="14"/>
      <c r="RL4" s="14"/>
      <c r="RM4" s="14"/>
      <c r="RN4" s="14"/>
      <c r="RO4" s="14"/>
      <c r="RP4" s="14"/>
      <c r="RQ4" s="14"/>
      <c r="RR4" s="14"/>
      <c r="RS4" s="14"/>
      <c r="RT4" s="14"/>
      <c r="RU4" s="14"/>
      <c r="RV4" s="14"/>
      <c r="RW4" s="14"/>
      <c r="RX4" s="14"/>
      <c r="RY4" s="14"/>
      <c r="RZ4" s="14"/>
      <c r="SA4" s="14"/>
      <c r="SB4" s="14"/>
      <c r="SC4" s="14"/>
      <c r="SD4" s="14"/>
      <c r="SE4" s="14"/>
      <c r="SF4" s="14"/>
      <c r="SG4" s="14"/>
      <c r="SH4" s="14"/>
      <c r="SI4" s="14"/>
      <c r="SJ4" s="14"/>
      <c r="SK4" s="14"/>
      <c r="SL4" s="14"/>
      <c r="SM4" s="14"/>
      <c r="SN4" s="14"/>
      <c r="SO4" s="14"/>
      <c r="SP4" s="14"/>
      <c r="SQ4" s="14"/>
      <c r="SR4" s="14"/>
      <c r="SS4" s="14"/>
      <c r="ST4" s="14"/>
      <c r="SU4" s="14"/>
      <c r="SV4" s="14"/>
      <c r="SW4" s="14"/>
      <c r="SX4" s="14"/>
      <c r="SY4" s="14"/>
      <c r="SZ4" s="14"/>
      <c r="TA4" s="14"/>
      <c r="TB4" s="14"/>
      <c r="TC4" s="14"/>
      <c r="TD4" s="14"/>
      <c r="TE4" s="14"/>
      <c r="TF4" s="14"/>
      <c r="TG4" s="14"/>
      <c r="TH4" s="14"/>
      <c r="TI4" s="14"/>
      <c r="TJ4" s="14"/>
      <c r="TK4" s="14"/>
      <c r="TL4" s="14"/>
      <c r="TM4" s="14"/>
      <c r="TN4" s="14"/>
      <c r="TO4" s="14"/>
      <c r="TP4" s="14"/>
      <c r="TQ4" s="14"/>
      <c r="TR4" s="14"/>
      <c r="TS4" s="14"/>
      <c r="TT4" s="14"/>
      <c r="TU4" s="14"/>
      <c r="TV4" s="14"/>
      <c r="TW4" s="14"/>
      <c r="TX4" s="14"/>
      <c r="TY4" s="14"/>
      <c r="TZ4" s="14"/>
      <c r="UA4" s="14"/>
      <c r="UB4" s="14"/>
      <c r="UC4" s="14"/>
      <c r="UD4" s="14"/>
      <c r="UE4" s="14"/>
      <c r="UF4" s="14"/>
      <c r="UG4" s="14"/>
      <c r="UH4" s="14"/>
      <c r="UI4" s="14"/>
      <c r="UJ4" s="14"/>
      <c r="UK4" s="14"/>
      <c r="UL4" s="14"/>
      <c r="UM4" s="14"/>
      <c r="UN4" s="14"/>
      <c r="UO4" s="14"/>
      <c r="UP4" s="14"/>
      <c r="UQ4" s="14"/>
      <c r="UR4" s="14"/>
      <c r="US4" s="14"/>
      <c r="UT4" s="14"/>
      <c r="UU4" s="14"/>
      <c r="UV4" s="14"/>
      <c r="UW4" s="14"/>
      <c r="UX4" s="14"/>
      <c r="UY4" s="14"/>
      <c r="UZ4" s="14"/>
      <c r="VA4" s="14"/>
      <c r="VB4" s="14"/>
      <c r="VC4" s="14"/>
      <c r="VD4" s="14"/>
      <c r="VE4" s="14"/>
      <c r="VF4" s="14"/>
      <c r="VG4" s="14"/>
      <c r="VH4" s="14"/>
      <c r="VI4" s="14"/>
      <c r="VJ4" s="14"/>
      <c r="VK4" s="14"/>
      <c r="VL4" s="14"/>
      <c r="VM4" s="14"/>
      <c r="VN4" s="14"/>
      <c r="VO4" s="14"/>
      <c r="VP4" s="14"/>
      <c r="VQ4" s="14"/>
      <c r="VR4" s="14"/>
      <c r="VS4" s="14"/>
      <c r="VT4" s="14"/>
      <c r="VU4" s="14"/>
      <c r="VV4" s="14"/>
      <c r="VW4" s="14"/>
      <c r="VX4" s="14"/>
      <c r="VY4" s="14"/>
      <c r="VZ4" s="14"/>
      <c r="WA4" s="14"/>
      <c r="WB4" s="14"/>
      <c r="WC4" s="14"/>
      <c r="WD4" s="14"/>
      <c r="WE4" s="14"/>
      <c r="WF4" s="14"/>
      <c r="WG4" s="14"/>
      <c r="WH4" s="14"/>
      <c r="WI4" s="14"/>
      <c r="WJ4" s="14"/>
      <c r="WK4" s="14"/>
      <c r="WL4" s="14"/>
      <c r="WM4" s="14"/>
      <c r="WN4" s="14"/>
      <c r="WO4" s="14"/>
      <c r="WP4" s="14"/>
      <c r="WQ4" s="14"/>
      <c r="WR4" s="14"/>
      <c r="WS4" s="14"/>
      <c r="WT4" s="14"/>
      <c r="WU4" s="14"/>
      <c r="WV4" s="14"/>
      <c r="WW4" s="14"/>
      <c r="WX4" s="14"/>
      <c r="WY4" s="14"/>
      <c r="WZ4" s="14"/>
      <c r="XA4" s="14"/>
      <c r="XB4" s="14"/>
      <c r="XC4" s="14"/>
      <c r="XD4" s="14"/>
      <c r="XE4" s="14"/>
      <c r="XF4" s="14"/>
      <c r="XG4" s="14"/>
      <c r="XH4" s="14"/>
      <c r="XI4" s="14"/>
      <c r="XJ4" s="14"/>
      <c r="XK4" s="14"/>
      <c r="XL4" s="14"/>
      <c r="XM4" s="14"/>
      <c r="XN4" s="14"/>
      <c r="XO4" s="14"/>
      <c r="XP4" s="14"/>
      <c r="XQ4" s="14"/>
      <c r="XR4" s="14"/>
      <c r="XS4" s="14"/>
      <c r="XT4" s="14"/>
      <c r="XU4" s="14"/>
      <c r="XV4" s="14"/>
      <c r="XW4" s="14"/>
      <c r="XX4" s="14"/>
      <c r="XY4" s="14"/>
      <c r="XZ4" s="14"/>
      <c r="YA4" s="14"/>
      <c r="YB4" s="14"/>
      <c r="YC4" s="14"/>
      <c r="YD4" s="14"/>
      <c r="YE4" s="14"/>
      <c r="YF4" s="14"/>
      <c r="YG4" s="14"/>
      <c r="YH4" s="14"/>
      <c r="YI4" s="14"/>
      <c r="YJ4" s="14"/>
      <c r="YK4" s="14"/>
      <c r="YL4" s="14"/>
      <c r="YM4" s="14"/>
      <c r="YN4" s="14"/>
      <c r="YO4" s="14"/>
      <c r="YP4" s="14"/>
      <c r="YQ4" s="14"/>
      <c r="YR4" s="14"/>
      <c r="YS4" s="14"/>
      <c r="YT4" s="14"/>
      <c r="YU4" s="14"/>
      <c r="YV4" s="14"/>
      <c r="YW4" s="14"/>
      <c r="YX4" s="14"/>
      <c r="YY4" s="14"/>
      <c r="YZ4" s="14"/>
      <c r="ZA4" s="14"/>
      <c r="ZB4" s="14"/>
      <c r="ZC4" s="14"/>
      <c r="ZD4" s="14"/>
      <c r="ZE4" s="14"/>
      <c r="ZF4" s="14"/>
      <c r="ZG4" s="14"/>
      <c r="ZH4" s="14"/>
      <c r="ZI4" s="14"/>
      <c r="ZJ4" s="14"/>
      <c r="ZK4" s="14"/>
      <c r="ZL4" s="14"/>
      <c r="ZM4" s="14"/>
      <c r="ZN4" s="14"/>
      <c r="ZO4" s="14"/>
      <c r="ZP4" s="14"/>
      <c r="ZQ4" s="14"/>
      <c r="ZR4" s="14"/>
      <c r="ZS4" s="14"/>
      <c r="ZT4" s="14"/>
      <c r="ZU4" s="14"/>
      <c r="ZV4" s="14"/>
      <c r="ZW4" s="14"/>
      <c r="ZX4" s="14"/>
      <c r="ZY4" s="14"/>
      <c r="ZZ4" s="14"/>
      <c r="AAA4" s="14"/>
      <c r="AAB4" s="14"/>
      <c r="AAC4" s="14"/>
      <c r="AAD4" s="14"/>
      <c r="AAE4" s="14"/>
      <c r="AAF4" s="14"/>
      <c r="AAG4" s="14"/>
      <c r="AAH4" s="14"/>
      <c r="AAI4" s="14"/>
      <c r="AAJ4" s="14"/>
      <c r="AAK4" s="14"/>
      <c r="AAL4" s="14"/>
      <c r="AAM4" s="14"/>
      <c r="AAN4" s="14"/>
      <c r="AAO4" s="14"/>
      <c r="AAP4" s="14"/>
      <c r="AAQ4" s="14"/>
      <c r="AAR4" s="14"/>
      <c r="AAS4" s="14"/>
      <c r="AAT4" s="14"/>
      <c r="AAU4" s="14"/>
      <c r="AAV4" s="14"/>
      <c r="AAW4" s="14"/>
      <c r="AAX4" s="14"/>
      <c r="AAY4" s="14"/>
      <c r="AAZ4" s="14"/>
      <c r="ABA4" s="14"/>
      <c r="ABB4" s="14"/>
      <c r="ABC4" s="14"/>
      <c r="ABD4" s="14"/>
      <c r="ABE4" s="14"/>
      <c r="ABF4" s="14"/>
      <c r="ABG4" s="14"/>
      <c r="ABH4" s="14"/>
      <c r="ABI4" s="14"/>
      <c r="ABJ4" s="14"/>
      <c r="ABK4" s="14"/>
      <c r="ABL4" s="14"/>
      <c r="ABM4" s="14"/>
      <c r="ABN4" s="14"/>
      <c r="ABO4" s="14"/>
      <c r="ABP4" s="14"/>
      <c r="ABQ4" s="14"/>
      <c r="ABR4" s="14"/>
      <c r="ABS4" s="14"/>
      <c r="ABT4" s="14"/>
      <c r="ABU4" s="14"/>
      <c r="ABV4" s="14"/>
      <c r="ABW4" s="14"/>
      <c r="ABX4" s="14"/>
      <c r="ABY4" s="14"/>
      <c r="ABZ4" s="14"/>
      <c r="ACA4" s="14"/>
      <c r="ACB4" s="14"/>
      <c r="ACC4" s="14"/>
      <c r="ACD4" s="14"/>
      <c r="ACE4" s="14"/>
      <c r="ACF4" s="14"/>
      <c r="ACG4" s="14"/>
      <c r="ACH4" s="14"/>
      <c r="ACI4" s="14"/>
      <c r="ACJ4" s="14"/>
      <c r="ACK4" s="14"/>
      <c r="ACL4" s="14"/>
      <c r="ACM4" s="14"/>
      <c r="ACN4" s="14"/>
      <c r="ACO4" s="14"/>
      <c r="ACP4" s="14"/>
      <c r="ACQ4" s="14"/>
      <c r="ACR4" s="14"/>
      <c r="ACS4" s="14"/>
      <c r="ACT4" s="14"/>
      <c r="ACU4" s="14"/>
      <c r="ACV4" s="14"/>
      <c r="ACW4" s="14"/>
      <c r="ACX4" s="14"/>
      <c r="ACY4" s="14"/>
      <c r="ACZ4" s="14"/>
      <c r="ADA4" s="14"/>
      <c r="ADB4" s="14"/>
      <c r="ADC4" s="14"/>
      <c r="ADD4" s="14"/>
      <c r="ADE4" s="14"/>
      <c r="ADF4" s="14"/>
      <c r="ADG4" s="14"/>
      <c r="ADH4" s="14"/>
      <c r="ADI4" s="14"/>
      <c r="ADJ4" s="14"/>
      <c r="ADK4" s="14"/>
      <c r="ADL4" s="14"/>
      <c r="ADM4" s="14"/>
      <c r="ADN4" s="14"/>
      <c r="ADO4" s="14"/>
      <c r="ADP4" s="14"/>
      <c r="ADQ4" s="14"/>
      <c r="ADR4" s="14"/>
      <c r="ADS4" s="14"/>
      <c r="ADT4" s="14"/>
      <c r="ADU4" s="14"/>
      <c r="ADV4" s="14"/>
      <c r="ADW4" s="14"/>
      <c r="ADX4" s="14"/>
      <c r="ADY4" s="14"/>
      <c r="ADZ4" s="14"/>
      <c r="AEA4" s="14"/>
      <c r="AEB4" s="14"/>
      <c r="AEC4" s="14"/>
      <c r="AED4" s="14"/>
      <c r="AEE4" s="14"/>
      <c r="AEF4" s="14"/>
      <c r="AEG4" s="14"/>
      <c r="AEH4" s="14"/>
      <c r="AEI4" s="14"/>
      <c r="AEJ4" s="14"/>
      <c r="AEK4" s="14"/>
      <c r="AEL4" s="14"/>
      <c r="AEM4" s="14"/>
      <c r="AEN4" s="14"/>
      <c r="AEO4" s="14"/>
      <c r="AEP4" s="14"/>
      <c r="AEQ4" s="14"/>
      <c r="AER4" s="14"/>
      <c r="AES4" s="14"/>
      <c r="AET4" s="14"/>
      <c r="AEU4" s="14"/>
      <c r="AEV4" s="14"/>
      <c r="AEW4" s="14"/>
      <c r="AEX4" s="14"/>
      <c r="AEY4" s="14"/>
      <c r="AEZ4" s="14"/>
      <c r="AFA4" s="14"/>
      <c r="AFB4" s="14"/>
      <c r="AFC4" s="14"/>
      <c r="AFD4" s="14"/>
      <c r="AFE4" s="14"/>
      <c r="AFF4" s="14"/>
      <c r="AFG4" s="14"/>
      <c r="AFH4" s="14"/>
      <c r="AFI4" s="14"/>
      <c r="AFJ4" s="14"/>
      <c r="AFK4" s="14"/>
      <c r="AFL4" s="14"/>
      <c r="AFM4" s="14"/>
      <c r="AFN4" s="14"/>
      <c r="AFO4" s="14"/>
      <c r="AFP4" s="14"/>
      <c r="AFQ4" s="14"/>
      <c r="AFR4" s="14"/>
      <c r="AFS4" s="14"/>
      <c r="AFT4" s="14"/>
      <c r="AFU4" s="14"/>
      <c r="AFV4" s="14"/>
      <c r="AFW4" s="14"/>
      <c r="AFX4" s="14"/>
      <c r="AFY4" s="14"/>
      <c r="AFZ4" s="14"/>
      <c r="AGA4" s="14"/>
      <c r="AGB4" s="14"/>
      <c r="AGC4" s="14"/>
      <c r="AGD4" s="14"/>
      <c r="AGE4" s="14"/>
      <c r="AGF4" s="14"/>
      <c r="AGG4" s="14"/>
      <c r="AGH4" s="14"/>
      <c r="AGI4" s="14"/>
      <c r="AGJ4" s="14"/>
      <c r="AGK4" s="14"/>
      <c r="AGL4" s="14"/>
      <c r="AGM4" s="14"/>
      <c r="AGN4" s="14"/>
      <c r="AGO4" s="14"/>
      <c r="AGP4" s="14"/>
      <c r="AGQ4" s="14"/>
      <c r="AGR4" s="14"/>
      <c r="AGS4" s="14"/>
      <c r="AGT4" s="14"/>
      <c r="AGU4" s="14"/>
      <c r="AGV4" s="14"/>
      <c r="AGW4" s="14"/>
      <c r="AGX4" s="14"/>
      <c r="AGY4" s="14"/>
      <c r="AGZ4" s="14"/>
      <c r="AHA4" s="14"/>
      <c r="AHB4" s="14"/>
      <c r="AHC4" s="14"/>
      <c r="AHD4" s="14"/>
      <c r="AHE4" s="14"/>
      <c r="AHF4" s="14"/>
      <c r="AHG4" s="14"/>
      <c r="AHH4" s="14"/>
      <c r="AHI4" s="14"/>
      <c r="AHJ4" s="14"/>
      <c r="AHK4" s="14"/>
      <c r="AHL4" s="14"/>
      <c r="AHM4" s="14"/>
      <c r="AHN4" s="14"/>
      <c r="AHO4" s="14"/>
      <c r="AHP4" s="14"/>
      <c r="AHQ4" s="14"/>
      <c r="AHR4" s="14"/>
      <c r="AHS4" s="14"/>
      <c r="AHT4" s="14"/>
      <c r="AHU4" s="14"/>
      <c r="AHV4" s="14"/>
      <c r="AHW4" s="14"/>
      <c r="AHX4" s="14"/>
      <c r="AHY4" s="14"/>
      <c r="AHZ4" s="14"/>
      <c r="AIA4" s="14"/>
      <c r="AIB4" s="14"/>
      <c r="AIC4" s="14"/>
      <c r="AID4" s="14"/>
      <c r="AIE4" s="14"/>
      <c r="AIF4" s="14"/>
      <c r="AIG4" s="14"/>
      <c r="AIH4" s="14"/>
      <c r="AII4" s="14"/>
      <c r="AIJ4" s="14"/>
      <c r="AIK4" s="14"/>
      <c r="AIL4" s="14"/>
      <c r="AIM4" s="14"/>
    </row>
    <row r="5">
      <c r="B5" s="13" t="s">
        <v>361</v>
      </c>
      <c r="C5" s="15"/>
      <c r="D5" s="16" t="s">
        <v>362</v>
      </c>
      <c r="E5" s="16" t="s">
        <v>363</v>
      </c>
      <c r="F5" s="14"/>
      <c r="G5" s="14"/>
      <c r="H5" s="16" t="s">
        <v>364</v>
      </c>
      <c r="I5" s="16" t="s">
        <v>365</v>
      </c>
      <c r="J5" s="17" t="s">
        <v>366</v>
      </c>
      <c r="K5" s="16" t="s">
        <v>367</v>
      </c>
      <c r="L5" s="17" t="s">
        <v>368</v>
      </c>
      <c r="M5" s="18" t="s">
        <v>369</v>
      </c>
      <c r="N5" s="16" t="s">
        <v>370</v>
      </c>
      <c r="O5" s="16" t="s">
        <v>371</v>
      </c>
      <c r="P5" s="18" t="s">
        <v>372</v>
      </c>
      <c r="Q5" s="18" t="s">
        <v>373</v>
      </c>
      <c r="R5" s="18" t="s">
        <v>374</v>
      </c>
      <c r="S5" s="18" t="s">
        <v>375</v>
      </c>
      <c r="T5" s="16" t="s">
        <v>376</v>
      </c>
      <c r="U5" s="14"/>
      <c r="V5" s="17" t="s">
        <v>377</v>
      </c>
      <c r="W5" s="17" t="s">
        <v>378</v>
      </c>
      <c r="X5" s="16" t="s">
        <v>379</v>
      </c>
      <c r="Y5" s="14"/>
      <c r="Z5" s="17" t="s">
        <v>380</v>
      </c>
      <c r="AA5" s="16" t="s">
        <v>381</v>
      </c>
      <c r="AB5" s="14"/>
      <c r="AC5" s="16" t="s">
        <v>382</v>
      </c>
      <c r="AD5" s="14"/>
      <c r="AE5" s="14"/>
      <c r="AF5" s="14"/>
      <c r="AG5" s="16" t="s">
        <v>383</v>
      </c>
      <c r="AH5" s="14"/>
      <c r="AI5" s="16" t="s">
        <v>384</v>
      </c>
      <c r="AJ5" s="16" t="s">
        <v>385</v>
      </c>
      <c r="AK5" s="16" t="s">
        <v>386</v>
      </c>
      <c r="AL5" s="16" t="s">
        <v>387</v>
      </c>
      <c r="AM5" s="16" t="s">
        <v>388</v>
      </c>
      <c r="AN5" s="16" t="s">
        <v>389</v>
      </c>
      <c r="AO5" s="16" t="s">
        <v>390</v>
      </c>
      <c r="AP5" s="16" t="s">
        <v>391</v>
      </c>
      <c r="AQ5" s="16" t="s">
        <v>392</v>
      </c>
      <c r="AR5" s="14"/>
      <c r="AS5" s="18" t="s">
        <v>393</v>
      </c>
      <c r="AT5" s="14"/>
      <c r="AU5" s="16" t="s">
        <v>394</v>
      </c>
      <c r="AV5" s="16" t="s">
        <v>395</v>
      </c>
      <c r="AW5" s="16" t="s">
        <v>396</v>
      </c>
      <c r="AX5" s="16" t="s">
        <v>397</v>
      </c>
      <c r="AY5" s="16" t="s">
        <v>398</v>
      </c>
      <c r="AZ5" s="16" t="s">
        <v>399</v>
      </c>
      <c r="BA5" s="16" t="s">
        <v>400</v>
      </c>
      <c r="BB5" s="16" t="s">
        <v>401</v>
      </c>
      <c r="BC5" s="16" t="s">
        <v>402</v>
      </c>
      <c r="BD5" s="16" t="s">
        <v>403</v>
      </c>
      <c r="BE5" s="16" t="s">
        <v>404</v>
      </c>
      <c r="BF5" s="16" t="s">
        <v>405</v>
      </c>
      <c r="BG5" s="19" t="s">
        <v>406</v>
      </c>
      <c r="BH5" s="16" t="s">
        <v>407</v>
      </c>
      <c r="BI5" s="17" t="s">
        <v>408</v>
      </c>
      <c r="BJ5" s="16" t="s">
        <v>409</v>
      </c>
      <c r="BK5" s="16" t="s">
        <v>410</v>
      </c>
      <c r="BL5" s="16" t="s">
        <v>411</v>
      </c>
      <c r="BM5" s="16" t="s">
        <v>412</v>
      </c>
      <c r="BN5" s="16" t="s">
        <v>413</v>
      </c>
      <c r="BO5" s="14"/>
      <c r="BP5" s="14"/>
      <c r="BQ5" s="14"/>
      <c r="BR5" s="16" t="s">
        <v>414</v>
      </c>
      <c r="BS5" s="14"/>
      <c r="BT5" s="14"/>
      <c r="BU5" s="17" t="s">
        <v>415</v>
      </c>
      <c r="BV5" s="16" t="s">
        <v>416</v>
      </c>
      <c r="BW5" s="14"/>
      <c r="BX5" s="14"/>
      <c r="BY5" s="14"/>
      <c r="BZ5" s="14"/>
      <c r="CA5" s="14"/>
      <c r="CB5" s="14"/>
      <c r="CC5" s="14"/>
      <c r="CD5" s="20" t="s">
        <v>417</v>
      </c>
      <c r="CE5" s="16" t="s">
        <v>418</v>
      </c>
      <c r="CF5" s="16" t="s">
        <v>419</v>
      </c>
      <c r="CG5" s="14"/>
      <c r="CH5" s="14"/>
      <c r="CI5" s="20" t="s">
        <v>420</v>
      </c>
      <c r="CJ5" s="14"/>
      <c r="CK5" s="14"/>
      <c r="CL5" s="16" t="s">
        <v>421</v>
      </c>
      <c r="CM5" s="16" t="s">
        <v>422</v>
      </c>
      <c r="CN5" s="14"/>
      <c r="CO5" s="16" t="s">
        <v>423</v>
      </c>
      <c r="CP5" s="14"/>
      <c r="CQ5" s="14"/>
      <c r="CR5" s="14"/>
      <c r="CS5" s="14"/>
      <c r="CT5" s="14"/>
      <c r="CU5" s="14"/>
      <c r="CV5" s="16" t="s">
        <v>424</v>
      </c>
      <c r="CW5" s="14"/>
      <c r="CX5" s="14"/>
      <c r="CY5" s="14"/>
      <c r="CZ5" s="14"/>
      <c r="DA5" s="16" t="s">
        <v>425</v>
      </c>
      <c r="DB5" s="14"/>
      <c r="DC5" s="16" t="s">
        <v>426</v>
      </c>
      <c r="DD5" s="14"/>
      <c r="DE5" s="14"/>
      <c r="DF5" s="14"/>
      <c r="DG5" s="16" t="s">
        <v>427</v>
      </c>
      <c r="DH5" s="16" t="s">
        <v>428</v>
      </c>
      <c r="DI5" s="16" t="s">
        <v>429</v>
      </c>
      <c r="DJ5" s="17" t="s">
        <v>430</v>
      </c>
      <c r="DK5" s="14"/>
      <c r="DL5" s="17" t="s">
        <v>431</v>
      </c>
      <c r="DM5" s="14"/>
      <c r="DN5" s="17" t="s">
        <v>432</v>
      </c>
      <c r="DO5" s="14"/>
      <c r="DP5" s="17" t="s">
        <v>433</v>
      </c>
      <c r="DQ5" s="14"/>
      <c r="DR5" s="14"/>
      <c r="DS5" s="17" t="s">
        <v>434</v>
      </c>
      <c r="DT5" s="14"/>
      <c r="DU5" s="15"/>
      <c r="DV5" s="17" t="s">
        <v>435</v>
      </c>
      <c r="DW5" s="14"/>
      <c r="DX5" s="17" t="s">
        <v>436</v>
      </c>
      <c r="DY5" s="14"/>
      <c r="DZ5" s="14"/>
      <c r="EA5" s="14"/>
      <c r="EB5" s="14"/>
      <c r="EC5" s="14"/>
      <c r="ED5" s="14"/>
      <c r="EE5" s="14"/>
      <c r="EF5" s="14"/>
      <c r="EG5" s="15"/>
      <c r="EH5" s="14"/>
      <c r="EI5" s="14"/>
      <c r="EK5" s="14"/>
      <c r="EL5" s="17" t="s">
        <v>437</v>
      </c>
      <c r="EM5" s="14"/>
      <c r="EN5" s="17" t="s">
        <v>438</v>
      </c>
      <c r="EO5" s="17" t="s">
        <v>439</v>
      </c>
      <c r="EP5" s="14"/>
      <c r="EQ5" s="12"/>
      <c r="ER5" s="17" t="s">
        <v>440</v>
      </c>
      <c r="ES5" s="14"/>
      <c r="ET5" s="17" t="s">
        <v>441</v>
      </c>
      <c r="EU5" s="17" t="s">
        <v>442</v>
      </c>
      <c r="EV5" s="17" t="s">
        <v>443</v>
      </c>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c r="HM5" s="14"/>
      <c r="HN5" s="14"/>
      <c r="HO5" s="14"/>
      <c r="HP5" s="14"/>
      <c r="HQ5" s="14"/>
      <c r="HR5" s="14"/>
      <c r="HS5" s="14"/>
      <c r="HT5" s="14"/>
      <c r="HU5" s="14"/>
      <c r="HV5" s="14"/>
      <c r="HW5" s="14"/>
      <c r="HX5" s="14"/>
      <c r="HY5" s="14"/>
      <c r="HZ5" s="14"/>
      <c r="IA5" s="14"/>
      <c r="IB5" s="14"/>
      <c r="IC5" s="14"/>
      <c r="ID5" s="14"/>
      <c r="IE5" s="14"/>
      <c r="IF5" s="14"/>
      <c r="IG5" s="14"/>
      <c r="IH5" s="14"/>
      <c r="II5" s="14"/>
      <c r="IJ5" s="14"/>
      <c r="IK5" s="14"/>
      <c r="IL5" s="14"/>
      <c r="IM5" s="14"/>
      <c r="IN5" s="14"/>
      <c r="IO5" s="14"/>
      <c r="IP5" s="14"/>
      <c r="IQ5" s="14"/>
      <c r="IR5" s="14"/>
      <c r="IS5" s="14"/>
      <c r="IT5" s="14"/>
      <c r="IU5" s="14"/>
      <c r="IV5" s="14"/>
      <c r="IW5" s="14"/>
      <c r="IX5" s="14"/>
      <c r="IY5" s="14"/>
      <c r="IZ5" s="14"/>
      <c r="JA5" s="14"/>
      <c r="JB5" s="14"/>
      <c r="JC5" s="14"/>
      <c r="JD5" s="14"/>
      <c r="JE5" s="14"/>
      <c r="JF5" s="14"/>
      <c r="JG5" s="14"/>
      <c r="JH5" s="14"/>
      <c r="JI5" s="14"/>
      <c r="JJ5" s="14"/>
      <c r="JK5" s="14"/>
      <c r="JL5" s="14"/>
      <c r="JM5" s="14"/>
      <c r="JN5" s="14"/>
      <c r="JO5" s="14"/>
      <c r="JP5" s="14"/>
      <c r="JQ5" s="14"/>
      <c r="JR5" s="14"/>
      <c r="JS5" s="14"/>
      <c r="JT5" s="14"/>
      <c r="JU5" s="14"/>
      <c r="JV5" s="14"/>
      <c r="JW5" s="14"/>
      <c r="JX5" s="14"/>
      <c r="JY5" s="14"/>
      <c r="JZ5" s="14"/>
      <c r="KA5" s="14"/>
      <c r="KB5" s="14"/>
      <c r="KC5" s="14"/>
      <c r="KD5" s="14"/>
      <c r="KE5" s="14"/>
      <c r="KF5" s="14"/>
      <c r="KG5" s="14"/>
      <c r="KH5" s="14"/>
      <c r="KI5" s="14"/>
      <c r="KJ5" s="14"/>
      <c r="KK5" s="14"/>
      <c r="KL5" s="14"/>
      <c r="KM5" s="14"/>
      <c r="KN5" s="14"/>
      <c r="KO5" s="14"/>
      <c r="KP5" s="14"/>
      <c r="KQ5" s="14"/>
      <c r="KR5" s="14"/>
      <c r="KS5" s="14"/>
      <c r="KT5" s="14"/>
      <c r="KU5" s="14"/>
      <c r="KV5" s="14"/>
      <c r="KW5" s="14"/>
      <c r="KX5" s="14"/>
      <c r="KY5" s="14"/>
      <c r="KZ5" s="14"/>
      <c r="LA5" s="14"/>
      <c r="LB5" s="14"/>
      <c r="LC5" s="14"/>
      <c r="LD5" s="14"/>
      <c r="LE5" s="14"/>
      <c r="LF5" s="14"/>
      <c r="LG5" s="14"/>
      <c r="LH5" s="14"/>
      <c r="LI5" s="14"/>
      <c r="LJ5" s="14"/>
      <c r="LK5" s="14"/>
      <c r="LL5" s="14"/>
      <c r="LM5" s="14"/>
      <c r="LN5" s="14"/>
      <c r="LO5" s="14"/>
      <c r="LP5" s="14"/>
      <c r="LQ5" s="14"/>
      <c r="LR5" s="14"/>
      <c r="LS5" s="14"/>
      <c r="LT5" s="14"/>
      <c r="LU5" s="14"/>
      <c r="LV5" s="14"/>
      <c r="LW5" s="14"/>
      <c r="LX5" s="14"/>
      <c r="LY5" s="14"/>
      <c r="LZ5" s="14"/>
      <c r="MA5" s="14"/>
      <c r="MB5" s="14"/>
      <c r="MC5" s="14"/>
      <c r="MD5" s="14"/>
      <c r="ME5" s="14"/>
      <c r="MF5" s="14"/>
      <c r="MG5" s="14"/>
      <c r="MH5" s="14"/>
      <c r="MI5" s="14"/>
      <c r="MJ5" s="14"/>
      <c r="MK5" s="14"/>
      <c r="ML5" s="14"/>
      <c r="MM5" s="14"/>
      <c r="MN5" s="14"/>
      <c r="MO5" s="14"/>
      <c r="MP5" s="14"/>
      <c r="MQ5" s="14"/>
      <c r="MR5" s="14"/>
      <c r="MS5" s="14"/>
      <c r="MT5" s="14"/>
      <c r="MU5" s="14"/>
      <c r="MV5" s="14"/>
      <c r="MW5" s="14"/>
      <c r="MX5" s="14"/>
      <c r="MY5" s="14"/>
      <c r="MZ5" s="14"/>
      <c r="NA5" s="14"/>
      <c r="NB5" s="14"/>
      <c r="NC5" s="14"/>
      <c r="ND5" s="14"/>
      <c r="NE5" s="14"/>
      <c r="NF5" s="14"/>
      <c r="NG5" s="14"/>
      <c r="NH5" s="14"/>
      <c r="NI5" s="14"/>
      <c r="NJ5" s="14"/>
      <c r="NK5" s="14"/>
      <c r="NL5" s="14"/>
      <c r="NM5" s="14"/>
      <c r="NN5" s="14"/>
      <c r="NO5" s="14"/>
      <c r="NP5" s="14"/>
      <c r="NQ5" s="14"/>
      <c r="NR5" s="14"/>
      <c r="NS5" s="14"/>
      <c r="NT5" s="14"/>
      <c r="NU5" s="14"/>
      <c r="NV5" s="14"/>
      <c r="NW5" s="14"/>
      <c r="NX5" s="14"/>
      <c r="NY5" s="14"/>
      <c r="NZ5" s="14"/>
      <c r="OA5" s="14"/>
      <c r="OB5" s="14"/>
      <c r="OC5" s="14"/>
      <c r="OD5" s="14"/>
      <c r="OE5" s="14"/>
      <c r="OF5" s="14"/>
      <c r="OG5" s="14"/>
      <c r="OH5" s="14"/>
      <c r="OI5" s="14"/>
      <c r="OJ5" s="14"/>
      <c r="OK5" s="14"/>
      <c r="OL5" s="14"/>
      <c r="OM5" s="14"/>
      <c r="ON5" s="14"/>
      <c r="OO5" s="14"/>
      <c r="OP5" s="14"/>
      <c r="OQ5" s="14"/>
      <c r="OR5" s="14"/>
      <c r="OS5" s="14"/>
      <c r="OT5" s="14"/>
      <c r="OU5" s="14"/>
      <c r="OV5" s="14"/>
      <c r="OW5" s="14"/>
      <c r="OX5" s="14"/>
      <c r="OY5" s="14"/>
      <c r="OZ5" s="14"/>
      <c r="PA5" s="14"/>
      <c r="PB5" s="14"/>
      <c r="PC5" s="14"/>
      <c r="PD5" s="14"/>
      <c r="PE5" s="14"/>
      <c r="PF5" s="14"/>
      <c r="PG5" s="14"/>
      <c r="PH5" s="14"/>
      <c r="PI5" s="14"/>
      <c r="PJ5" s="14"/>
      <c r="PK5" s="14"/>
      <c r="PL5" s="14"/>
      <c r="PM5" s="14"/>
      <c r="PN5" s="14"/>
      <c r="PO5" s="14"/>
      <c r="PP5" s="14"/>
      <c r="PQ5" s="14"/>
      <c r="PR5" s="14"/>
      <c r="PS5" s="14"/>
      <c r="PT5" s="14"/>
      <c r="PU5" s="14"/>
      <c r="PV5" s="14"/>
      <c r="PW5" s="14"/>
      <c r="PX5" s="14"/>
      <c r="PY5" s="14"/>
      <c r="PZ5" s="14"/>
      <c r="QA5" s="14"/>
      <c r="QB5" s="14"/>
      <c r="QC5" s="14"/>
      <c r="QD5" s="14"/>
      <c r="QE5" s="14"/>
      <c r="QF5" s="14"/>
      <c r="QG5" s="14"/>
      <c r="QH5" s="14"/>
      <c r="QI5" s="14"/>
      <c r="QJ5" s="14"/>
      <c r="QK5" s="14"/>
      <c r="QL5" s="14"/>
      <c r="QM5" s="14"/>
      <c r="QN5" s="14"/>
      <c r="QO5" s="14"/>
      <c r="QP5" s="14"/>
      <c r="QQ5" s="14"/>
      <c r="QR5" s="14"/>
      <c r="QS5" s="14"/>
      <c r="QT5" s="14"/>
      <c r="QU5" s="14"/>
      <c r="QV5" s="14"/>
      <c r="QW5" s="14"/>
      <c r="QX5" s="14"/>
      <c r="QY5" s="14"/>
      <c r="QZ5" s="14"/>
      <c r="RA5" s="14"/>
      <c r="RB5" s="14"/>
      <c r="RC5" s="14"/>
      <c r="RD5" s="14"/>
      <c r="RE5" s="14"/>
      <c r="RF5" s="14"/>
      <c r="RG5" s="14"/>
      <c r="RH5" s="14"/>
      <c r="RI5" s="14"/>
      <c r="RJ5" s="14"/>
      <c r="RK5" s="14"/>
      <c r="RL5" s="14"/>
      <c r="RM5" s="14"/>
      <c r="RN5" s="14"/>
      <c r="RO5" s="14"/>
      <c r="RP5" s="14"/>
      <c r="RQ5" s="14"/>
      <c r="RR5" s="14"/>
      <c r="RS5" s="14"/>
      <c r="RT5" s="14"/>
      <c r="RU5" s="14"/>
      <c r="RV5" s="14"/>
      <c r="RW5" s="14"/>
      <c r="RX5" s="14"/>
      <c r="RY5" s="14"/>
      <c r="RZ5" s="14"/>
      <c r="SA5" s="14"/>
      <c r="SB5" s="14"/>
      <c r="SC5" s="14"/>
      <c r="SD5" s="14"/>
      <c r="SE5" s="14"/>
      <c r="SF5" s="14"/>
      <c r="SG5" s="14"/>
      <c r="SH5" s="14"/>
      <c r="SI5" s="14"/>
      <c r="SJ5" s="14"/>
      <c r="SK5" s="14"/>
      <c r="SL5" s="14"/>
      <c r="SM5" s="14"/>
      <c r="SN5" s="14"/>
      <c r="SO5" s="14"/>
      <c r="SP5" s="14"/>
      <c r="SQ5" s="14"/>
      <c r="SR5" s="14"/>
      <c r="SS5" s="14"/>
      <c r="ST5" s="14"/>
      <c r="SU5" s="14"/>
      <c r="SV5" s="14"/>
      <c r="SW5" s="14"/>
      <c r="SX5" s="14"/>
      <c r="SY5" s="14"/>
      <c r="SZ5" s="14"/>
      <c r="TA5" s="14"/>
      <c r="TB5" s="14"/>
      <c r="TC5" s="14"/>
      <c r="TD5" s="14"/>
      <c r="TE5" s="14"/>
      <c r="TF5" s="14"/>
      <c r="TG5" s="14"/>
      <c r="TH5" s="14"/>
      <c r="TI5" s="14"/>
      <c r="TJ5" s="14"/>
      <c r="TK5" s="14"/>
      <c r="TL5" s="14"/>
      <c r="TM5" s="14"/>
      <c r="TN5" s="14"/>
      <c r="TO5" s="14"/>
      <c r="TP5" s="14"/>
      <c r="TQ5" s="14"/>
      <c r="TR5" s="14"/>
      <c r="TS5" s="14"/>
      <c r="TT5" s="14"/>
      <c r="TU5" s="14"/>
      <c r="TV5" s="14"/>
      <c r="TW5" s="14"/>
      <c r="TX5" s="14"/>
      <c r="TY5" s="14"/>
      <c r="TZ5" s="14"/>
      <c r="UA5" s="14"/>
      <c r="UB5" s="14"/>
      <c r="UC5" s="14"/>
      <c r="UD5" s="14"/>
      <c r="UE5" s="14"/>
      <c r="UF5" s="14"/>
      <c r="UG5" s="14"/>
      <c r="UH5" s="14"/>
      <c r="UI5" s="14"/>
      <c r="UJ5" s="14"/>
      <c r="UK5" s="14"/>
      <c r="UL5" s="14"/>
      <c r="UM5" s="14"/>
      <c r="UN5" s="14"/>
      <c r="UO5" s="14"/>
      <c r="UP5" s="14"/>
      <c r="UQ5" s="14"/>
      <c r="UR5" s="14"/>
      <c r="US5" s="14"/>
      <c r="UT5" s="14"/>
      <c r="UU5" s="14"/>
      <c r="UV5" s="14"/>
      <c r="UW5" s="14"/>
      <c r="UX5" s="14"/>
      <c r="UY5" s="14"/>
      <c r="UZ5" s="14"/>
      <c r="VA5" s="14"/>
      <c r="VB5" s="14"/>
      <c r="VC5" s="14"/>
      <c r="VD5" s="14"/>
      <c r="VE5" s="14"/>
      <c r="VF5" s="14"/>
      <c r="VG5" s="14"/>
      <c r="VH5" s="14"/>
      <c r="VI5" s="14"/>
      <c r="VJ5" s="14"/>
      <c r="VK5" s="14"/>
      <c r="VL5" s="14"/>
      <c r="VM5" s="14"/>
      <c r="VN5" s="14"/>
      <c r="VO5" s="14"/>
      <c r="VP5" s="14"/>
      <c r="VQ5" s="14"/>
      <c r="VR5" s="14"/>
      <c r="VS5" s="14"/>
      <c r="VT5" s="14"/>
      <c r="VU5" s="14"/>
      <c r="VV5" s="14"/>
      <c r="VW5" s="14"/>
      <c r="VX5" s="14"/>
      <c r="VY5" s="14"/>
      <c r="VZ5" s="14"/>
      <c r="WA5" s="14"/>
      <c r="WB5" s="14"/>
      <c r="WC5" s="14"/>
      <c r="WD5" s="14"/>
      <c r="WE5" s="14"/>
      <c r="WF5" s="14"/>
      <c r="WG5" s="14"/>
      <c r="WH5" s="14"/>
      <c r="WI5" s="14"/>
      <c r="WJ5" s="14"/>
      <c r="WK5" s="14"/>
      <c r="WL5" s="14"/>
      <c r="WM5" s="14"/>
      <c r="WN5" s="14"/>
      <c r="WO5" s="14"/>
      <c r="WP5" s="14"/>
      <c r="WQ5" s="14"/>
      <c r="WR5" s="14"/>
      <c r="WS5" s="14"/>
      <c r="WT5" s="14"/>
      <c r="WU5" s="14"/>
      <c r="WV5" s="14"/>
      <c r="WW5" s="14"/>
      <c r="WX5" s="14"/>
      <c r="WY5" s="14"/>
      <c r="WZ5" s="14"/>
      <c r="XA5" s="14"/>
      <c r="XB5" s="14"/>
      <c r="XC5" s="14"/>
      <c r="XD5" s="14"/>
      <c r="XE5" s="14"/>
      <c r="XF5" s="14"/>
      <c r="XG5" s="14"/>
      <c r="XH5" s="14"/>
      <c r="XI5" s="14"/>
      <c r="XJ5" s="14"/>
      <c r="XK5" s="14"/>
      <c r="XL5" s="14"/>
      <c r="XM5" s="14"/>
      <c r="XN5" s="14"/>
      <c r="XO5" s="14"/>
      <c r="XP5" s="14"/>
      <c r="XQ5" s="14"/>
      <c r="XR5" s="14"/>
      <c r="XS5" s="14"/>
      <c r="XT5" s="14"/>
      <c r="XU5" s="14"/>
      <c r="XV5" s="14"/>
      <c r="XW5" s="14"/>
      <c r="XX5" s="14"/>
      <c r="XY5" s="14"/>
      <c r="XZ5" s="14"/>
      <c r="YA5" s="14"/>
      <c r="YB5" s="14"/>
      <c r="YC5" s="14"/>
      <c r="YD5" s="14"/>
      <c r="YE5" s="14"/>
      <c r="YF5" s="14"/>
      <c r="YG5" s="14"/>
      <c r="YH5" s="14"/>
      <c r="YI5" s="14"/>
      <c r="YJ5" s="14"/>
      <c r="YK5" s="14"/>
      <c r="YL5" s="14"/>
      <c r="YM5" s="14"/>
      <c r="YN5" s="14"/>
      <c r="YO5" s="14"/>
      <c r="YP5" s="14"/>
      <c r="YQ5" s="14"/>
      <c r="YR5" s="14"/>
      <c r="YS5" s="14"/>
      <c r="YT5" s="14"/>
      <c r="YU5" s="14"/>
      <c r="YV5" s="14"/>
      <c r="YW5" s="14"/>
      <c r="YX5" s="14"/>
      <c r="YY5" s="14"/>
      <c r="YZ5" s="14"/>
      <c r="ZA5" s="14"/>
      <c r="ZB5" s="14"/>
      <c r="ZC5" s="14"/>
      <c r="ZD5" s="14"/>
      <c r="ZE5" s="14"/>
      <c r="ZF5" s="14"/>
      <c r="ZG5" s="14"/>
      <c r="ZH5" s="14"/>
      <c r="ZI5" s="14"/>
      <c r="ZJ5" s="14"/>
      <c r="ZK5" s="14"/>
      <c r="ZL5" s="14"/>
      <c r="ZM5" s="14"/>
      <c r="ZN5" s="14"/>
      <c r="ZO5" s="14"/>
      <c r="ZP5" s="14"/>
      <c r="ZQ5" s="14"/>
      <c r="ZR5" s="14"/>
      <c r="ZS5" s="14"/>
      <c r="ZT5" s="14"/>
      <c r="ZU5" s="14"/>
      <c r="ZV5" s="14"/>
      <c r="ZW5" s="14"/>
      <c r="ZX5" s="14"/>
      <c r="ZY5" s="14"/>
      <c r="ZZ5" s="14"/>
      <c r="AAA5" s="14"/>
      <c r="AAB5" s="14"/>
      <c r="AAC5" s="14"/>
      <c r="AAD5" s="14"/>
      <c r="AAE5" s="14"/>
      <c r="AAF5" s="14"/>
      <c r="AAG5" s="14"/>
      <c r="AAH5" s="14"/>
      <c r="AAI5" s="14"/>
      <c r="AAJ5" s="14"/>
      <c r="AAK5" s="14"/>
      <c r="AAL5" s="14"/>
      <c r="AAM5" s="14"/>
      <c r="AAN5" s="14"/>
      <c r="AAO5" s="14"/>
      <c r="AAP5" s="14"/>
      <c r="AAQ5" s="14"/>
      <c r="AAR5" s="14"/>
      <c r="AAS5" s="14"/>
      <c r="AAT5" s="14"/>
      <c r="AAU5" s="14"/>
      <c r="AAV5" s="14"/>
      <c r="AAW5" s="14"/>
      <c r="AAX5" s="14"/>
      <c r="AAY5" s="14"/>
      <c r="AAZ5" s="14"/>
      <c r="ABA5" s="14"/>
      <c r="ABB5" s="14"/>
      <c r="ABC5" s="14"/>
      <c r="ABD5" s="14"/>
      <c r="ABE5" s="14"/>
      <c r="ABF5" s="14"/>
      <c r="ABG5" s="14"/>
      <c r="ABH5" s="14"/>
      <c r="ABI5" s="14"/>
      <c r="ABJ5" s="14"/>
      <c r="ABK5" s="14"/>
      <c r="ABL5" s="14"/>
      <c r="ABM5" s="14"/>
      <c r="ABN5" s="14"/>
      <c r="ABO5" s="14"/>
      <c r="ABP5" s="14"/>
      <c r="ABQ5" s="14"/>
      <c r="ABR5" s="14"/>
      <c r="ABS5" s="14"/>
      <c r="ABT5" s="14"/>
      <c r="ABU5" s="14"/>
      <c r="ABV5" s="14"/>
      <c r="ABW5" s="14"/>
      <c r="ABX5" s="14"/>
      <c r="ABY5" s="14"/>
      <c r="ABZ5" s="14"/>
      <c r="ACA5" s="14"/>
      <c r="ACB5" s="14"/>
      <c r="ACC5" s="14"/>
      <c r="ACD5" s="14"/>
      <c r="ACE5" s="14"/>
      <c r="ACF5" s="14"/>
      <c r="ACG5" s="14"/>
      <c r="ACH5" s="14"/>
      <c r="ACI5" s="14"/>
      <c r="ACJ5" s="14"/>
      <c r="ACK5" s="14"/>
      <c r="ACL5" s="14"/>
      <c r="ACM5" s="14"/>
      <c r="ACN5" s="14"/>
      <c r="ACO5" s="14"/>
      <c r="ACP5" s="14"/>
      <c r="ACQ5" s="14"/>
      <c r="ACR5" s="14"/>
      <c r="ACS5" s="14"/>
      <c r="ACT5" s="14"/>
      <c r="ACU5" s="14"/>
      <c r="ACV5" s="14"/>
      <c r="ACW5" s="14"/>
      <c r="ACX5" s="14"/>
      <c r="ACY5" s="14"/>
      <c r="ACZ5" s="14"/>
      <c r="ADA5" s="14"/>
      <c r="ADB5" s="14"/>
      <c r="ADC5" s="14"/>
      <c r="ADD5" s="14"/>
      <c r="ADE5" s="14"/>
      <c r="ADF5" s="14"/>
      <c r="ADG5" s="14"/>
      <c r="ADH5" s="14"/>
      <c r="ADI5" s="14"/>
      <c r="ADJ5" s="14"/>
      <c r="ADK5" s="14"/>
      <c r="ADL5" s="14"/>
      <c r="ADM5" s="14"/>
      <c r="ADN5" s="14"/>
      <c r="ADO5" s="14"/>
      <c r="ADP5" s="14"/>
      <c r="ADQ5" s="14"/>
      <c r="ADR5" s="14"/>
      <c r="ADS5" s="14"/>
      <c r="ADT5" s="14"/>
      <c r="ADU5" s="14"/>
      <c r="ADV5" s="14"/>
      <c r="ADW5" s="14"/>
      <c r="ADX5" s="14"/>
      <c r="ADY5" s="14"/>
      <c r="ADZ5" s="14"/>
      <c r="AEA5" s="14"/>
      <c r="AEB5" s="14"/>
      <c r="AEC5" s="14"/>
      <c r="AED5" s="14"/>
      <c r="AEE5" s="14"/>
      <c r="AEF5" s="14"/>
      <c r="AEG5" s="14"/>
      <c r="AEH5" s="14"/>
      <c r="AEI5" s="14"/>
      <c r="AEJ5" s="14"/>
      <c r="AEK5" s="14"/>
      <c r="AEL5" s="14"/>
      <c r="AEM5" s="14"/>
      <c r="AEN5" s="14"/>
      <c r="AEO5" s="14"/>
      <c r="AEP5" s="14"/>
      <c r="AEQ5" s="14"/>
      <c r="AER5" s="14"/>
      <c r="AES5" s="14"/>
      <c r="AET5" s="14"/>
      <c r="AEU5" s="14"/>
      <c r="AEV5" s="14"/>
      <c r="AEW5" s="14"/>
      <c r="AEX5" s="14"/>
      <c r="AEY5" s="14"/>
      <c r="AEZ5" s="14"/>
      <c r="AFA5" s="14"/>
      <c r="AFB5" s="14"/>
      <c r="AFC5" s="14"/>
      <c r="AFD5" s="14"/>
      <c r="AFE5" s="14"/>
      <c r="AFF5" s="14"/>
      <c r="AFG5" s="14"/>
      <c r="AFH5" s="14"/>
      <c r="AFI5" s="14"/>
      <c r="AFJ5" s="14"/>
      <c r="AFK5" s="14"/>
      <c r="AFL5" s="14"/>
      <c r="AFM5" s="14"/>
      <c r="AFN5" s="14"/>
      <c r="AFO5" s="14"/>
      <c r="AFP5" s="14"/>
      <c r="AFQ5" s="14"/>
      <c r="AFR5" s="14"/>
      <c r="AFS5" s="14"/>
      <c r="AFT5" s="14"/>
      <c r="AFU5" s="14"/>
      <c r="AFV5" s="14"/>
      <c r="AFW5" s="14"/>
      <c r="AFX5" s="14"/>
      <c r="AFY5" s="14"/>
      <c r="AFZ5" s="14"/>
      <c r="AGA5" s="14"/>
      <c r="AGB5" s="14"/>
      <c r="AGC5" s="14"/>
      <c r="AGD5" s="14"/>
      <c r="AGE5" s="14"/>
      <c r="AGF5" s="14"/>
      <c r="AGG5" s="14"/>
      <c r="AGH5" s="14"/>
      <c r="AGI5" s="14"/>
      <c r="AGJ5" s="14"/>
      <c r="AGK5" s="14"/>
      <c r="AGL5" s="14"/>
      <c r="AGM5" s="14"/>
      <c r="AGN5" s="14"/>
      <c r="AGO5" s="14"/>
      <c r="AGP5" s="14"/>
      <c r="AGQ5" s="14"/>
      <c r="AGR5" s="14"/>
      <c r="AGS5" s="14"/>
      <c r="AGT5" s="14"/>
      <c r="AGU5" s="14"/>
      <c r="AGV5" s="14"/>
      <c r="AGW5" s="14"/>
      <c r="AGX5" s="14"/>
      <c r="AGY5" s="14"/>
      <c r="AGZ5" s="14"/>
      <c r="AHA5" s="14"/>
      <c r="AHB5" s="14"/>
      <c r="AHC5" s="14"/>
      <c r="AHD5" s="14"/>
      <c r="AHE5" s="14"/>
      <c r="AHF5" s="14"/>
      <c r="AHG5" s="14"/>
      <c r="AHH5" s="14"/>
      <c r="AHI5" s="14"/>
      <c r="AHJ5" s="14"/>
      <c r="AHK5" s="14"/>
      <c r="AHL5" s="14"/>
      <c r="AHM5" s="14"/>
      <c r="AHN5" s="14"/>
      <c r="AHO5" s="14"/>
      <c r="AHP5" s="14"/>
      <c r="AHQ5" s="14"/>
      <c r="AHR5" s="14"/>
      <c r="AHS5" s="14"/>
      <c r="AHT5" s="14"/>
      <c r="AHU5" s="14"/>
      <c r="AHV5" s="14"/>
      <c r="AHW5" s="14"/>
      <c r="AHX5" s="14"/>
      <c r="AHY5" s="14"/>
      <c r="AHZ5" s="14"/>
      <c r="AIA5" s="14"/>
      <c r="AIB5" s="14"/>
      <c r="AIC5" s="14"/>
      <c r="AID5" s="14"/>
      <c r="AIE5" s="14"/>
      <c r="AIF5" s="14"/>
      <c r="AIG5" s="14"/>
      <c r="AIH5" s="14"/>
      <c r="AII5" s="14"/>
      <c r="AIJ5" s="14"/>
      <c r="AIK5" s="14"/>
      <c r="AIL5" s="14"/>
      <c r="AIM5" s="14"/>
    </row>
    <row r="6">
      <c r="B6" s="13" t="s">
        <v>444</v>
      </c>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20"/>
      <c r="CJ6" s="20"/>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5"/>
      <c r="EH6" s="14"/>
      <c r="EI6" s="14"/>
      <c r="EK6" s="14"/>
      <c r="EL6" s="14"/>
      <c r="EM6" s="14"/>
      <c r="EN6" s="14"/>
      <c r="EO6" s="14"/>
      <c r="EP6" s="14"/>
      <c r="EQ6" s="12"/>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c r="IW6" s="14"/>
      <c r="IX6" s="14"/>
      <c r="IY6" s="14"/>
      <c r="IZ6" s="14"/>
      <c r="JA6" s="14"/>
      <c r="JB6" s="14"/>
      <c r="JC6" s="14"/>
      <c r="JD6" s="14"/>
      <c r="JE6" s="14"/>
      <c r="JF6" s="14"/>
      <c r="JG6" s="14"/>
      <c r="JH6" s="14"/>
      <c r="JI6" s="14"/>
      <c r="JJ6" s="14"/>
      <c r="JK6" s="14"/>
      <c r="JL6" s="14"/>
      <c r="JM6" s="14"/>
      <c r="JN6" s="14"/>
      <c r="JO6" s="14"/>
      <c r="JP6" s="14"/>
      <c r="JQ6" s="14"/>
      <c r="JR6" s="14"/>
      <c r="JS6" s="14"/>
      <c r="JT6" s="14"/>
      <c r="JU6" s="14"/>
      <c r="JV6" s="14"/>
      <c r="JW6" s="14"/>
      <c r="JX6" s="14"/>
      <c r="JY6" s="14"/>
      <c r="JZ6" s="14"/>
      <c r="KA6" s="14"/>
      <c r="KB6" s="14"/>
      <c r="KC6" s="14"/>
      <c r="KD6" s="14"/>
      <c r="KE6" s="14"/>
      <c r="KF6" s="14"/>
      <c r="KG6" s="14"/>
      <c r="KH6" s="14"/>
      <c r="KI6" s="14"/>
      <c r="KJ6" s="14"/>
      <c r="KK6" s="14"/>
      <c r="KL6" s="14"/>
      <c r="KM6" s="14"/>
      <c r="KN6" s="14"/>
      <c r="KO6" s="14"/>
      <c r="KP6" s="14"/>
      <c r="KQ6" s="14"/>
      <c r="KR6" s="14"/>
      <c r="KS6" s="14"/>
      <c r="KT6" s="14"/>
      <c r="KU6" s="14"/>
      <c r="KV6" s="14"/>
      <c r="KW6" s="14"/>
      <c r="KX6" s="14"/>
      <c r="KY6" s="14"/>
      <c r="KZ6" s="14"/>
      <c r="LA6" s="14"/>
      <c r="LB6" s="14"/>
      <c r="LC6" s="14"/>
      <c r="LD6" s="14"/>
      <c r="LE6" s="14"/>
      <c r="LF6" s="14"/>
      <c r="LG6" s="14"/>
      <c r="LH6" s="14"/>
      <c r="LI6" s="14"/>
      <c r="LJ6" s="14"/>
      <c r="LK6" s="14"/>
      <c r="LL6" s="14"/>
      <c r="LM6" s="14"/>
      <c r="LN6" s="14"/>
      <c r="LO6" s="14"/>
      <c r="LP6" s="14"/>
      <c r="LQ6" s="14"/>
      <c r="LR6" s="14"/>
      <c r="LS6" s="14"/>
      <c r="LT6" s="14"/>
      <c r="LU6" s="14"/>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c r="OG6" s="14"/>
      <c r="OH6" s="14"/>
      <c r="OI6" s="14"/>
      <c r="OJ6" s="14"/>
      <c r="OK6" s="14"/>
      <c r="OL6" s="14"/>
      <c r="OM6" s="14"/>
      <c r="ON6" s="14"/>
      <c r="OO6" s="14"/>
      <c r="OP6" s="14"/>
      <c r="OQ6" s="14"/>
      <c r="OR6" s="14"/>
      <c r="OS6" s="14"/>
      <c r="OT6" s="14"/>
      <c r="OU6" s="14"/>
      <c r="OV6" s="14"/>
      <c r="OW6" s="14"/>
      <c r="OX6" s="14"/>
      <c r="OY6" s="14"/>
      <c r="OZ6" s="14"/>
      <c r="PA6" s="14"/>
      <c r="PB6" s="14"/>
      <c r="PC6" s="14"/>
      <c r="PD6" s="14"/>
      <c r="PE6" s="14"/>
      <c r="PF6" s="14"/>
      <c r="PG6" s="14"/>
      <c r="PH6" s="14"/>
      <c r="PI6" s="14"/>
      <c r="PJ6" s="14"/>
      <c r="PK6" s="14"/>
      <c r="PL6" s="14"/>
      <c r="PM6" s="14"/>
      <c r="PN6" s="14"/>
      <c r="PO6" s="14"/>
      <c r="PP6" s="14"/>
      <c r="PQ6" s="14"/>
      <c r="PR6" s="14"/>
      <c r="PS6" s="14"/>
      <c r="PT6" s="14"/>
      <c r="PU6" s="14"/>
      <c r="PV6" s="14"/>
      <c r="PW6" s="14"/>
      <c r="PX6" s="14"/>
      <c r="PY6" s="14"/>
      <c r="PZ6" s="14"/>
      <c r="QA6" s="14"/>
      <c r="QB6" s="14"/>
      <c r="QC6" s="14"/>
      <c r="QD6" s="14"/>
      <c r="QE6" s="14"/>
      <c r="QF6" s="14"/>
      <c r="QG6" s="14"/>
      <c r="QH6" s="14"/>
      <c r="QI6" s="14"/>
      <c r="QJ6" s="14"/>
      <c r="QK6" s="14"/>
      <c r="QL6" s="14"/>
      <c r="QM6" s="14"/>
      <c r="QN6" s="14"/>
      <c r="QO6" s="14"/>
      <c r="QP6" s="14"/>
      <c r="QQ6" s="14"/>
      <c r="QR6" s="14"/>
      <c r="QS6" s="14"/>
      <c r="QT6" s="14"/>
      <c r="QU6" s="14"/>
      <c r="QV6" s="14"/>
      <c r="QW6" s="14"/>
      <c r="QX6" s="14"/>
      <c r="QY6" s="14"/>
      <c r="QZ6" s="14"/>
      <c r="RA6" s="14"/>
      <c r="RB6" s="14"/>
      <c r="RC6" s="14"/>
      <c r="RD6" s="14"/>
      <c r="RE6" s="14"/>
      <c r="RF6" s="14"/>
      <c r="RG6" s="14"/>
      <c r="RH6" s="14"/>
      <c r="RI6" s="14"/>
      <c r="RJ6" s="14"/>
      <c r="RK6" s="14"/>
      <c r="RL6" s="14"/>
      <c r="RM6" s="14"/>
      <c r="RN6" s="14"/>
      <c r="RO6" s="14"/>
      <c r="RP6" s="14"/>
      <c r="RQ6" s="14"/>
      <c r="RR6" s="14"/>
      <c r="RS6" s="14"/>
      <c r="RT6" s="14"/>
      <c r="RU6" s="14"/>
      <c r="RV6" s="14"/>
      <c r="RW6" s="14"/>
      <c r="RX6" s="14"/>
      <c r="RY6" s="14"/>
      <c r="RZ6" s="14"/>
      <c r="SA6" s="14"/>
      <c r="SB6" s="14"/>
      <c r="SC6" s="14"/>
      <c r="SD6" s="14"/>
      <c r="SE6" s="14"/>
      <c r="SF6" s="14"/>
      <c r="SG6" s="14"/>
      <c r="SH6" s="14"/>
      <c r="SI6" s="14"/>
      <c r="SJ6" s="14"/>
      <c r="SK6" s="14"/>
      <c r="SL6" s="14"/>
      <c r="SM6" s="14"/>
      <c r="SN6" s="14"/>
      <c r="SO6" s="14"/>
      <c r="SP6" s="14"/>
      <c r="SQ6" s="14"/>
      <c r="SR6" s="14"/>
      <c r="SS6" s="14"/>
      <c r="ST6" s="14"/>
      <c r="SU6" s="14"/>
      <c r="SV6" s="14"/>
      <c r="SW6" s="14"/>
      <c r="SX6" s="14"/>
      <c r="SY6" s="14"/>
      <c r="SZ6" s="14"/>
      <c r="TA6" s="14"/>
      <c r="TB6" s="14"/>
      <c r="TC6" s="14"/>
      <c r="TD6" s="14"/>
      <c r="TE6" s="14"/>
      <c r="TF6" s="14"/>
      <c r="TG6" s="14"/>
      <c r="TH6" s="14"/>
      <c r="TI6" s="14"/>
      <c r="TJ6" s="14"/>
      <c r="TK6" s="14"/>
      <c r="TL6" s="14"/>
      <c r="TM6" s="14"/>
      <c r="TN6" s="14"/>
      <c r="TO6" s="14"/>
      <c r="TP6" s="14"/>
      <c r="TQ6" s="14"/>
      <c r="TR6" s="14"/>
      <c r="TS6" s="14"/>
      <c r="TT6" s="14"/>
      <c r="TU6" s="14"/>
      <c r="TV6" s="14"/>
      <c r="TW6" s="14"/>
      <c r="TX6" s="14"/>
      <c r="TY6" s="14"/>
      <c r="TZ6" s="14"/>
      <c r="UA6" s="14"/>
      <c r="UB6" s="14"/>
      <c r="UC6" s="14"/>
      <c r="UD6" s="14"/>
      <c r="UE6" s="14"/>
      <c r="UF6" s="14"/>
      <c r="UG6" s="14"/>
      <c r="UH6" s="14"/>
      <c r="UI6" s="14"/>
      <c r="UJ6" s="14"/>
      <c r="UK6" s="14"/>
      <c r="UL6" s="14"/>
      <c r="UM6" s="14"/>
      <c r="UN6" s="14"/>
      <c r="UO6" s="14"/>
      <c r="UP6" s="14"/>
      <c r="UQ6" s="14"/>
      <c r="UR6" s="14"/>
      <c r="US6" s="14"/>
      <c r="UT6" s="14"/>
      <c r="UU6" s="14"/>
      <c r="UV6" s="14"/>
      <c r="UW6" s="14"/>
      <c r="UX6" s="14"/>
      <c r="UY6" s="14"/>
      <c r="UZ6" s="14"/>
      <c r="VA6" s="14"/>
      <c r="VB6" s="14"/>
      <c r="VC6" s="14"/>
      <c r="VD6" s="14"/>
      <c r="VE6" s="14"/>
      <c r="VF6" s="14"/>
      <c r="VG6" s="14"/>
      <c r="VH6" s="14"/>
      <c r="VI6" s="14"/>
      <c r="VJ6" s="14"/>
      <c r="VK6" s="14"/>
      <c r="VL6" s="14"/>
      <c r="VM6" s="14"/>
      <c r="VN6" s="14"/>
      <c r="VO6" s="14"/>
      <c r="VP6" s="14"/>
      <c r="VQ6" s="14"/>
      <c r="VR6" s="14"/>
      <c r="VS6" s="14"/>
      <c r="VT6" s="14"/>
      <c r="VU6" s="14"/>
      <c r="VV6" s="14"/>
      <c r="VW6" s="14"/>
      <c r="VX6" s="14"/>
      <c r="VY6" s="14"/>
      <c r="VZ6" s="14"/>
      <c r="WA6" s="14"/>
      <c r="WB6" s="14"/>
      <c r="WC6" s="14"/>
      <c r="WD6" s="14"/>
      <c r="WE6" s="14"/>
      <c r="WF6" s="14"/>
      <c r="WG6" s="14"/>
      <c r="WH6" s="14"/>
      <c r="WI6" s="14"/>
      <c r="WJ6" s="14"/>
      <c r="WK6" s="14"/>
      <c r="WL6" s="14"/>
      <c r="WM6" s="14"/>
      <c r="WN6" s="14"/>
      <c r="WO6" s="14"/>
      <c r="WP6" s="14"/>
      <c r="WQ6" s="14"/>
      <c r="WR6" s="14"/>
      <c r="WS6" s="14"/>
      <c r="WT6" s="14"/>
      <c r="WU6" s="14"/>
      <c r="WV6" s="14"/>
      <c r="WW6" s="14"/>
      <c r="WX6" s="14"/>
      <c r="WY6" s="14"/>
      <c r="WZ6" s="14"/>
      <c r="XA6" s="14"/>
      <c r="XB6" s="14"/>
      <c r="XC6" s="14"/>
      <c r="XD6" s="14"/>
      <c r="XE6" s="14"/>
      <c r="XF6" s="14"/>
      <c r="XG6" s="14"/>
      <c r="XH6" s="14"/>
      <c r="XI6" s="14"/>
      <c r="XJ6" s="14"/>
      <c r="XK6" s="14"/>
      <c r="XL6" s="14"/>
      <c r="XM6" s="14"/>
      <c r="XN6" s="14"/>
      <c r="XO6" s="14"/>
      <c r="XP6" s="14"/>
      <c r="XQ6" s="14"/>
      <c r="XR6" s="14"/>
      <c r="XS6" s="14"/>
      <c r="XT6" s="14"/>
      <c r="XU6" s="14"/>
      <c r="XV6" s="14"/>
      <c r="XW6" s="14"/>
      <c r="XX6" s="14"/>
      <c r="XY6" s="14"/>
      <c r="XZ6" s="14"/>
      <c r="YA6" s="14"/>
      <c r="YB6" s="14"/>
      <c r="YC6" s="14"/>
      <c r="YD6" s="14"/>
      <c r="YE6" s="14"/>
      <c r="YF6" s="14"/>
      <c r="YG6" s="14"/>
      <c r="YH6" s="14"/>
      <c r="YI6" s="14"/>
      <c r="YJ6" s="14"/>
      <c r="YK6" s="14"/>
      <c r="YL6" s="14"/>
      <c r="YM6" s="14"/>
      <c r="YN6" s="14"/>
      <c r="YO6" s="14"/>
      <c r="YP6" s="14"/>
      <c r="YQ6" s="14"/>
      <c r="YR6" s="14"/>
      <c r="YS6" s="14"/>
      <c r="YT6" s="14"/>
      <c r="YU6" s="14"/>
      <c r="YV6" s="14"/>
      <c r="YW6" s="14"/>
      <c r="YX6" s="14"/>
      <c r="YY6" s="14"/>
      <c r="YZ6" s="14"/>
      <c r="ZA6" s="14"/>
      <c r="ZB6" s="14"/>
      <c r="ZC6" s="14"/>
      <c r="ZD6" s="14"/>
      <c r="ZE6" s="14"/>
      <c r="ZF6" s="14"/>
      <c r="ZG6" s="14"/>
      <c r="ZH6" s="14"/>
      <c r="ZI6" s="14"/>
      <c r="ZJ6" s="14"/>
      <c r="ZK6" s="14"/>
      <c r="ZL6" s="14"/>
      <c r="ZM6" s="14"/>
      <c r="ZN6" s="14"/>
      <c r="ZO6" s="14"/>
      <c r="ZP6" s="14"/>
      <c r="ZQ6" s="14"/>
      <c r="ZR6" s="14"/>
      <c r="ZS6" s="14"/>
      <c r="ZT6" s="14"/>
      <c r="ZU6" s="14"/>
      <c r="ZV6" s="14"/>
      <c r="ZW6" s="14"/>
      <c r="ZX6" s="14"/>
      <c r="ZY6" s="14"/>
      <c r="ZZ6" s="14"/>
      <c r="AAA6" s="14"/>
      <c r="AAB6" s="14"/>
      <c r="AAC6" s="14"/>
      <c r="AAD6" s="14"/>
      <c r="AAE6" s="14"/>
      <c r="AAF6" s="14"/>
      <c r="AAG6" s="14"/>
      <c r="AAH6" s="14"/>
      <c r="AAI6" s="14"/>
      <c r="AAJ6" s="14"/>
      <c r="AAK6" s="14"/>
      <c r="AAL6" s="14"/>
      <c r="AAM6" s="14"/>
      <c r="AAN6" s="14"/>
      <c r="AAO6" s="14"/>
      <c r="AAP6" s="14"/>
      <c r="AAQ6" s="14"/>
      <c r="AAR6" s="14"/>
      <c r="AAS6" s="14"/>
      <c r="AAT6" s="14"/>
      <c r="AAU6" s="14"/>
      <c r="AAV6" s="14"/>
      <c r="AAW6" s="14"/>
      <c r="AAX6" s="14"/>
      <c r="AAY6" s="14"/>
      <c r="AAZ6" s="14"/>
      <c r="ABA6" s="14"/>
      <c r="ABB6" s="14"/>
      <c r="ABC6" s="14"/>
      <c r="ABD6" s="14"/>
      <c r="ABE6" s="14"/>
      <c r="ABF6" s="14"/>
      <c r="ABG6" s="14"/>
      <c r="ABH6" s="14"/>
      <c r="ABI6" s="14"/>
      <c r="ABJ6" s="14"/>
      <c r="ABK6" s="14"/>
      <c r="ABL6" s="14"/>
      <c r="ABM6" s="14"/>
      <c r="ABN6" s="14"/>
      <c r="ABO6" s="14"/>
      <c r="ABP6" s="14"/>
      <c r="ABQ6" s="14"/>
      <c r="ABR6" s="14"/>
      <c r="ABS6" s="14"/>
      <c r="ABT6" s="14"/>
      <c r="ABU6" s="14"/>
      <c r="ABV6" s="14"/>
      <c r="ABW6" s="14"/>
      <c r="ABX6" s="14"/>
      <c r="ABY6" s="14"/>
      <c r="ABZ6" s="14"/>
      <c r="ACA6" s="14"/>
      <c r="ACB6" s="14"/>
      <c r="ACC6" s="14"/>
      <c r="ACD6" s="14"/>
      <c r="ACE6" s="14"/>
      <c r="ACF6" s="14"/>
      <c r="ACG6" s="14"/>
      <c r="ACH6" s="14"/>
      <c r="ACI6" s="14"/>
      <c r="ACJ6" s="14"/>
      <c r="ACK6" s="14"/>
      <c r="ACL6" s="14"/>
      <c r="ACM6" s="14"/>
      <c r="ACN6" s="14"/>
      <c r="ACO6" s="14"/>
      <c r="ACP6" s="14"/>
      <c r="ACQ6" s="14"/>
      <c r="ACR6" s="14"/>
      <c r="ACS6" s="14"/>
      <c r="ACT6" s="14"/>
      <c r="ACU6" s="14"/>
      <c r="ACV6" s="14"/>
      <c r="ACW6" s="14"/>
      <c r="ACX6" s="14"/>
      <c r="ACY6" s="14"/>
      <c r="ACZ6" s="14"/>
      <c r="ADA6" s="14"/>
      <c r="ADB6" s="14"/>
      <c r="ADC6" s="14"/>
      <c r="ADD6" s="14"/>
      <c r="ADE6" s="14"/>
      <c r="ADF6" s="14"/>
      <c r="ADG6" s="14"/>
      <c r="ADH6" s="14"/>
      <c r="ADI6" s="14"/>
      <c r="ADJ6" s="14"/>
      <c r="ADK6" s="14"/>
      <c r="ADL6" s="14"/>
      <c r="ADM6" s="14"/>
      <c r="ADN6" s="14"/>
      <c r="ADO6" s="14"/>
      <c r="ADP6" s="14"/>
      <c r="ADQ6" s="14"/>
      <c r="ADR6" s="14"/>
      <c r="ADS6" s="14"/>
      <c r="ADT6" s="14"/>
      <c r="ADU6" s="14"/>
      <c r="ADV6" s="14"/>
      <c r="ADW6" s="14"/>
      <c r="ADX6" s="14"/>
      <c r="ADY6" s="14"/>
      <c r="ADZ6" s="14"/>
      <c r="AEA6" s="14"/>
      <c r="AEB6" s="14"/>
      <c r="AEC6" s="14"/>
      <c r="AED6" s="14"/>
      <c r="AEE6" s="14"/>
      <c r="AEF6" s="14"/>
      <c r="AEG6" s="14"/>
      <c r="AEH6" s="14"/>
      <c r="AEI6" s="14"/>
      <c r="AEJ6" s="14"/>
      <c r="AEK6" s="14"/>
      <c r="AEL6" s="14"/>
      <c r="AEM6" s="14"/>
      <c r="AEN6" s="14"/>
      <c r="AEO6" s="14"/>
      <c r="AEP6" s="14"/>
      <c r="AEQ6" s="14"/>
      <c r="AER6" s="14"/>
      <c r="AES6" s="14"/>
      <c r="AET6" s="14"/>
      <c r="AEU6" s="14"/>
      <c r="AEV6" s="14"/>
      <c r="AEW6" s="14"/>
      <c r="AEX6" s="14"/>
      <c r="AEY6" s="14"/>
      <c r="AEZ6" s="14"/>
      <c r="AFA6" s="14"/>
      <c r="AFB6" s="14"/>
      <c r="AFC6" s="14"/>
      <c r="AFD6" s="14"/>
      <c r="AFE6" s="14"/>
      <c r="AFF6" s="14"/>
      <c r="AFG6" s="14"/>
      <c r="AFH6" s="14"/>
      <c r="AFI6" s="14"/>
      <c r="AFJ6" s="14"/>
      <c r="AFK6" s="14"/>
      <c r="AFL6" s="14"/>
      <c r="AFM6" s="14"/>
      <c r="AFN6" s="14"/>
      <c r="AFO6" s="14"/>
      <c r="AFP6" s="14"/>
      <c r="AFQ6" s="14"/>
      <c r="AFR6" s="14"/>
      <c r="AFS6" s="14"/>
      <c r="AFT6" s="14"/>
      <c r="AFU6" s="14"/>
      <c r="AFV6" s="14"/>
      <c r="AFW6" s="14"/>
      <c r="AFX6" s="14"/>
      <c r="AFY6" s="14"/>
      <c r="AFZ6" s="14"/>
      <c r="AGA6" s="14"/>
      <c r="AGB6" s="14"/>
      <c r="AGC6" s="14"/>
      <c r="AGD6" s="14"/>
      <c r="AGE6" s="14"/>
      <c r="AGF6" s="14"/>
      <c r="AGG6" s="14"/>
      <c r="AGH6" s="14"/>
      <c r="AGI6" s="14"/>
      <c r="AGJ6" s="14"/>
      <c r="AGK6" s="14"/>
      <c r="AGL6" s="14"/>
      <c r="AGM6" s="14"/>
      <c r="AGN6" s="14"/>
      <c r="AGO6" s="14"/>
      <c r="AGP6" s="14"/>
      <c r="AGQ6" s="14"/>
      <c r="AGR6" s="14"/>
      <c r="AGS6" s="14"/>
      <c r="AGT6" s="14"/>
      <c r="AGU6" s="14"/>
      <c r="AGV6" s="14"/>
      <c r="AGW6" s="14"/>
      <c r="AGX6" s="14"/>
      <c r="AGY6" s="14"/>
      <c r="AGZ6" s="14"/>
      <c r="AHA6" s="14"/>
      <c r="AHB6" s="14"/>
      <c r="AHC6" s="14"/>
      <c r="AHD6" s="14"/>
      <c r="AHE6" s="14"/>
      <c r="AHF6" s="14"/>
      <c r="AHG6" s="14"/>
      <c r="AHH6" s="14"/>
      <c r="AHI6" s="14"/>
      <c r="AHJ6" s="14"/>
      <c r="AHK6" s="14"/>
      <c r="AHL6" s="14"/>
      <c r="AHM6" s="14"/>
      <c r="AHN6" s="14"/>
      <c r="AHO6" s="14"/>
      <c r="AHP6" s="14"/>
      <c r="AHQ6" s="14"/>
      <c r="AHR6" s="14"/>
      <c r="AHS6" s="14"/>
      <c r="AHT6" s="14"/>
      <c r="AHU6" s="14"/>
      <c r="AHV6" s="14"/>
      <c r="AHW6" s="14"/>
      <c r="AHX6" s="14"/>
      <c r="AHY6" s="14"/>
      <c r="AHZ6" s="14"/>
      <c r="AIA6" s="14"/>
      <c r="AIB6" s="14"/>
      <c r="AIC6" s="14"/>
      <c r="AID6" s="14"/>
      <c r="AIE6" s="14"/>
      <c r="AIF6" s="14"/>
      <c r="AIG6" s="14"/>
      <c r="AIH6" s="14"/>
      <c r="AII6" s="14"/>
      <c r="AIJ6" s="14"/>
      <c r="AIK6" s="14"/>
      <c r="AIL6" s="14"/>
      <c r="AIM6" s="14"/>
    </row>
    <row r="7" ht="15.75" customHeight="1">
      <c r="B7" s="7" t="s">
        <v>445</v>
      </c>
      <c r="C7" s="11"/>
      <c r="D7" s="11"/>
      <c r="E7" s="11"/>
      <c r="F7" s="11"/>
      <c r="G7" s="11"/>
      <c r="H7" s="11"/>
      <c r="I7" s="11"/>
      <c r="J7" s="11"/>
      <c r="K7" s="11"/>
      <c r="L7" s="11"/>
      <c r="M7" s="11"/>
      <c r="N7" s="10"/>
      <c r="O7" s="11"/>
      <c r="P7" s="11"/>
      <c r="Q7" s="11"/>
      <c r="R7" s="11"/>
      <c r="S7" s="11"/>
      <c r="T7" s="11"/>
      <c r="U7" s="11"/>
      <c r="V7" s="10" t="s">
        <v>446</v>
      </c>
      <c r="W7" s="11"/>
      <c r="X7" s="11"/>
      <c r="Y7" s="10" t="s">
        <v>446</v>
      </c>
      <c r="Z7" s="11"/>
      <c r="AA7" s="11"/>
      <c r="AB7" s="11"/>
      <c r="AC7" s="11"/>
      <c r="AD7" s="11"/>
      <c r="AE7" s="11"/>
      <c r="AF7" s="11"/>
      <c r="AG7" s="11"/>
      <c r="AH7" s="10" t="s">
        <v>447</v>
      </c>
      <c r="AI7" s="11"/>
      <c r="AJ7" s="10" t="s">
        <v>447</v>
      </c>
      <c r="AK7" s="11"/>
      <c r="AL7" s="10"/>
      <c r="AM7" s="11"/>
      <c r="AN7" s="11"/>
      <c r="AO7" s="11"/>
      <c r="AP7" s="11"/>
      <c r="AQ7" s="11"/>
      <c r="AR7" s="11"/>
      <c r="AS7" s="11"/>
      <c r="AT7" s="11"/>
      <c r="AU7" s="11"/>
      <c r="AV7" s="11"/>
      <c r="AW7" s="11"/>
      <c r="AX7" s="11"/>
      <c r="AY7" s="11"/>
      <c r="AZ7" s="10"/>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20"/>
      <c r="CE7" s="20"/>
      <c r="CF7" s="11"/>
      <c r="CG7" s="11"/>
      <c r="CH7" s="11"/>
      <c r="CI7" s="11"/>
      <c r="CJ7" s="11"/>
      <c r="CK7" s="11"/>
      <c r="CL7" s="11"/>
      <c r="CM7" s="11"/>
      <c r="CN7" s="11"/>
      <c r="CO7" s="11"/>
      <c r="CP7" s="11"/>
      <c r="CQ7" s="11"/>
      <c r="CR7" s="11"/>
      <c r="CS7" s="11"/>
      <c r="CT7" s="11"/>
      <c r="CU7" s="11"/>
      <c r="CV7" s="21" t="s">
        <v>448</v>
      </c>
      <c r="CW7" s="10" t="s">
        <v>449</v>
      </c>
      <c r="CX7" s="21" t="s">
        <v>450</v>
      </c>
      <c r="CY7" s="21" t="s">
        <v>451</v>
      </c>
      <c r="CZ7" s="11"/>
      <c r="DA7" s="11"/>
      <c r="DB7" s="11"/>
      <c r="DC7" s="11"/>
      <c r="DD7" s="11"/>
      <c r="DE7" s="11"/>
      <c r="DF7" s="11"/>
      <c r="DG7" s="10" t="s">
        <v>452</v>
      </c>
      <c r="DH7" s="11"/>
      <c r="DI7" s="11"/>
      <c r="DJ7" s="11"/>
      <c r="DK7" s="11"/>
      <c r="DL7" s="11"/>
      <c r="DM7" s="11"/>
      <c r="DN7" s="11"/>
      <c r="DO7" s="11"/>
      <c r="DP7" s="11"/>
      <c r="DQ7" s="11"/>
      <c r="DR7" s="11"/>
      <c r="DS7" s="11"/>
      <c r="DT7" s="11"/>
      <c r="DU7" s="10" t="s">
        <v>453</v>
      </c>
      <c r="DV7" s="11"/>
      <c r="DW7" s="11"/>
      <c r="DX7" s="11"/>
      <c r="DY7" s="11"/>
      <c r="DZ7" s="11"/>
      <c r="EA7" s="11"/>
      <c r="EB7" s="11"/>
      <c r="EC7" s="11"/>
      <c r="ED7" s="11"/>
      <c r="EE7" s="11"/>
      <c r="EF7" s="11"/>
      <c r="EG7" s="10" t="s">
        <v>454</v>
      </c>
      <c r="EH7" s="11"/>
      <c r="EI7" s="11"/>
      <c r="EK7" s="11"/>
      <c r="EL7" s="11"/>
      <c r="EM7" s="11"/>
      <c r="EN7" s="11"/>
      <c r="EO7" s="11"/>
      <c r="EP7" s="11"/>
      <c r="EQ7" s="12"/>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c r="OE7" s="11"/>
      <c r="OF7" s="11"/>
      <c r="OG7" s="11"/>
      <c r="OH7" s="11"/>
      <c r="OI7" s="11"/>
      <c r="OJ7" s="11"/>
      <c r="OK7" s="11"/>
      <c r="OL7" s="11"/>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1"/>
      <c r="PR7" s="11"/>
      <c r="PS7" s="11"/>
      <c r="PT7" s="11"/>
      <c r="PU7" s="11"/>
      <c r="PV7" s="11"/>
      <c r="PW7" s="11"/>
      <c r="PX7" s="11"/>
      <c r="PY7" s="11"/>
      <c r="PZ7" s="11"/>
      <c r="QA7" s="11"/>
      <c r="QB7" s="11"/>
      <c r="QC7" s="11"/>
      <c r="QD7" s="11"/>
      <c r="QE7" s="11"/>
      <c r="QF7" s="11"/>
      <c r="QG7" s="11"/>
      <c r="QH7" s="11"/>
      <c r="QI7" s="11"/>
      <c r="QJ7" s="11"/>
      <c r="QK7" s="11"/>
      <c r="QL7" s="11"/>
      <c r="QM7" s="11"/>
      <c r="QN7" s="11"/>
      <c r="QO7" s="11"/>
      <c r="QP7" s="11"/>
      <c r="QQ7" s="11"/>
      <c r="QR7" s="11"/>
      <c r="QS7" s="11"/>
      <c r="QT7" s="11"/>
      <c r="QU7" s="11"/>
      <c r="QV7" s="11"/>
      <c r="QW7" s="11"/>
      <c r="QX7" s="11"/>
      <c r="QY7" s="11"/>
      <c r="QZ7" s="11"/>
      <c r="RA7" s="11"/>
      <c r="RB7" s="11"/>
      <c r="RC7" s="11"/>
      <c r="RD7" s="11"/>
      <c r="RE7" s="11"/>
      <c r="RF7" s="11"/>
      <c r="RG7" s="11"/>
      <c r="RH7" s="11"/>
      <c r="RI7" s="11"/>
      <c r="RJ7" s="11"/>
      <c r="RK7" s="11"/>
      <c r="RL7" s="11"/>
      <c r="RM7" s="11"/>
      <c r="RN7" s="11"/>
      <c r="RO7" s="11"/>
      <c r="RP7" s="11"/>
      <c r="RQ7" s="11"/>
      <c r="RR7" s="11"/>
      <c r="RS7" s="11"/>
      <c r="RT7" s="11"/>
      <c r="RU7" s="11"/>
      <c r="RV7" s="11"/>
      <c r="RW7" s="11"/>
      <c r="RX7" s="11"/>
      <c r="RY7" s="11"/>
      <c r="RZ7" s="11"/>
      <c r="SA7" s="11"/>
      <c r="SB7" s="11"/>
      <c r="SC7" s="11"/>
      <c r="SD7" s="11"/>
      <c r="SE7" s="11"/>
      <c r="SF7" s="11"/>
      <c r="SG7" s="11"/>
      <c r="SH7" s="11"/>
      <c r="SI7" s="11"/>
      <c r="SJ7" s="11"/>
      <c r="SK7" s="11"/>
      <c r="SL7" s="11"/>
      <c r="SM7" s="11"/>
      <c r="SN7" s="11"/>
      <c r="SO7" s="11"/>
      <c r="SP7" s="11"/>
      <c r="SQ7" s="11"/>
      <c r="SR7" s="11"/>
      <c r="SS7" s="11"/>
      <c r="ST7" s="11"/>
      <c r="SU7" s="11"/>
      <c r="SV7" s="11"/>
      <c r="SW7" s="11"/>
      <c r="SX7" s="11"/>
      <c r="SY7" s="11"/>
      <c r="SZ7" s="11"/>
      <c r="TA7" s="11"/>
      <c r="TB7" s="11"/>
      <c r="TC7" s="11"/>
      <c r="TD7" s="11"/>
      <c r="TE7" s="11"/>
      <c r="TF7" s="11"/>
      <c r="TG7" s="11"/>
      <c r="TH7" s="11"/>
      <c r="TI7" s="11"/>
      <c r="TJ7" s="11"/>
      <c r="TK7" s="11"/>
      <c r="TL7" s="11"/>
      <c r="TM7" s="11"/>
      <c r="TN7" s="11"/>
      <c r="TO7" s="11"/>
      <c r="TP7" s="11"/>
      <c r="TQ7" s="11"/>
      <c r="TR7" s="11"/>
      <c r="TS7" s="11"/>
      <c r="TT7" s="11"/>
      <c r="TU7" s="11"/>
      <c r="TV7" s="11"/>
      <c r="TW7" s="11"/>
      <c r="TX7" s="11"/>
      <c r="TY7" s="11"/>
      <c r="TZ7" s="11"/>
      <c r="UA7" s="11"/>
      <c r="UB7" s="11"/>
      <c r="UC7" s="11"/>
      <c r="UD7" s="11"/>
      <c r="UE7" s="11"/>
      <c r="UF7" s="11"/>
      <c r="UG7" s="11"/>
      <c r="UH7" s="11"/>
      <c r="UI7" s="11"/>
      <c r="UJ7" s="11"/>
      <c r="UK7" s="11"/>
      <c r="UL7" s="11"/>
      <c r="UM7" s="11"/>
      <c r="UN7" s="11"/>
      <c r="UO7" s="11"/>
      <c r="UP7" s="11"/>
      <c r="UQ7" s="11"/>
      <c r="UR7" s="11"/>
      <c r="US7" s="11"/>
      <c r="UT7" s="11"/>
      <c r="UU7" s="11"/>
      <c r="UV7" s="11"/>
      <c r="UW7" s="11"/>
      <c r="UX7" s="11"/>
      <c r="UY7" s="11"/>
      <c r="UZ7" s="11"/>
      <c r="VA7" s="11"/>
      <c r="VB7" s="11"/>
      <c r="VC7" s="11"/>
      <c r="VD7" s="11"/>
      <c r="VE7" s="11"/>
      <c r="VF7" s="11"/>
      <c r="VG7" s="11"/>
      <c r="VH7" s="11"/>
      <c r="VI7" s="11"/>
      <c r="VJ7" s="11"/>
      <c r="VK7" s="11"/>
      <c r="VL7" s="11"/>
      <c r="VM7" s="11"/>
      <c r="VN7" s="11"/>
      <c r="VO7" s="11"/>
      <c r="VP7" s="11"/>
      <c r="VQ7" s="11"/>
      <c r="VR7" s="11"/>
      <c r="VS7" s="11"/>
      <c r="VT7" s="11"/>
      <c r="VU7" s="11"/>
      <c r="VV7" s="11"/>
      <c r="VW7" s="11"/>
      <c r="VX7" s="11"/>
      <c r="VY7" s="11"/>
      <c r="VZ7" s="11"/>
      <c r="WA7" s="11"/>
      <c r="WB7" s="11"/>
      <c r="WC7" s="11"/>
      <c r="WD7" s="11"/>
      <c r="WE7" s="11"/>
      <c r="WF7" s="11"/>
      <c r="WG7" s="11"/>
      <c r="WH7" s="11"/>
      <c r="WI7" s="11"/>
      <c r="WJ7" s="11"/>
      <c r="WK7" s="11"/>
      <c r="WL7" s="11"/>
      <c r="WM7" s="11"/>
      <c r="WN7" s="11"/>
      <c r="WO7" s="11"/>
      <c r="WP7" s="11"/>
      <c r="WQ7" s="11"/>
      <c r="WR7" s="11"/>
      <c r="WS7" s="11"/>
      <c r="WT7" s="11"/>
      <c r="WU7" s="11"/>
      <c r="WV7" s="11"/>
      <c r="WW7" s="11"/>
      <c r="WX7" s="11"/>
      <c r="WY7" s="11"/>
      <c r="WZ7" s="11"/>
      <c r="XA7" s="11"/>
      <c r="XB7" s="11"/>
      <c r="XC7" s="11"/>
      <c r="XD7" s="11"/>
      <c r="XE7" s="11"/>
      <c r="XF7" s="11"/>
      <c r="XG7" s="11"/>
      <c r="XH7" s="11"/>
      <c r="XI7" s="11"/>
      <c r="XJ7" s="11"/>
      <c r="XK7" s="11"/>
      <c r="XL7" s="11"/>
      <c r="XM7" s="11"/>
      <c r="XN7" s="11"/>
      <c r="XO7" s="11"/>
      <c r="XP7" s="11"/>
      <c r="XQ7" s="11"/>
      <c r="XR7" s="11"/>
      <c r="XS7" s="11"/>
      <c r="XT7" s="11"/>
      <c r="XU7" s="11"/>
      <c r="XV7" s="11"/>
      <c r="XW7" s="11"/>
      <c r="XX7" s="11"/>
      <c r="XY7" s="11"/>
      <c r="XZ7" s="11"/>
      <c r="YA7" s="11"/>
      <c r="YB7" s="11"/>
      <c r="YC7" s="11"/>
      <c r="YD7" s="11"/>
      <c r="YE7" s="11"/>
      <c r="YF7" s="11"/>
      <c r="YG7" s="11"/>
      <c r="YH7" s="11"/>
      <c r="YI7" s="11"/>
      <c r="YJ7" s="11"/>
      <c r="YK7" s="11"/>
      <c r="YL7" s="11"/>
      <c r="YM7" s="11"/>
      <c r="YN7" s="11"/>
      <c r="YO7" s="11"/>
      <c r="YP7" s="11"/>
      <c r="YQ7" s="11"/>
      <c r="YR7" s="11"/>
      <c r="YS7" s="11"/>
      <c r="YT7" s="11"/>
      <c r="YU7" s="11"/>
      <c r="YV7" s="11"/>
      <c r="YW7" s="11"/>
      <c r="YX7" s="11"/>
      <c r="YY7" s="11"/>
      <c r="YZ7" s="11"/>
      <c r="ZA7" s="11"/>
      <c r="ZB7" s="11"/>
      <c r="ZC7" s="11"/>
      <c r="ZD7" s="11"/>
      <c r="ZE7" s="11"/>
      <c r="ZF7" s="11"/>
      <c r="ZG7" s="11"/>
      <c r="ZH7" s="11"/>
      <c r="ZI7" s="11"/>
      <c r="ZJ7" s="11"/>
      <c r="ZK7" s="11"/>
      <c r="ZL7" s="11"/>
      <c r="ZM7" s="11"/>
      <c r="ZN7" s="11"/>
      <c r="ZO7" s="11"/>
      <c r="ZP7" s="11"/>
      <c r="ZQ7" s="11"/>
      <c r="ZR7" s="11"/>
      <c r="ZS7" s="11"/>
      <c r="ZT7" s="11"/>
      <c r="ZU7" s="11"/>
      <c r="ZV7" s="11"/>
      <c r="ZW7" s="11"/>
      <c r="ZX7" s="11"/>
      <c r="ZY7" s="11"/>
      <c r="ZZ7" s="11"/>
      <c r="AAA7" s="11"/>
      <c r="AAB7" s="11"/>
      <c r="AAC7" s="11"/>
      <c r="AAD7" s="11"/>
      <c r="AAE7" s="11"/>
      <c r="AAF7" s="11"/>
      <c r="AAG7" s="11"/>
      <c r="AAH7" s="11"/>
      <c r="AAI7" s="11"/>
      <c r="AAJ7" s="11"/>
      <c r="AAK7" s="11"/>
      <c r="AAL7" s="11"/>
      <c r="AAM7" s="11"/>
      <c r="AAN7" s="11"/>
      <c r="AAO7" s="11"/>
      <c r="AAP7" s="11"/>
      <c r="AAQ7" s="11"/>
      <c r="AAR7" s="11"/>
      <c r="AAS7" s="11"/>
      <c r="AAT7" s="11"/>
      <c r="AAU7" s="11"/>
      <c r="AAV7" s="11"/>
      <c r="AAW7" s="11"/>
      <c r="AAX7" s="11"/>
      <c r="AAY7" s="11"/>
      <c r="AAZ7" s="11"/>
      <c r="ABA7" s="11"/>
      <c r="ABB7" s="11"/>
      <c r="ABC7" s="11"/>
      <c r="ABD7" s="11"/>
      <c r="ABE7" s="11"/>
      <c r="ABF7" s="11"/>
      <c r="ABG7" s="11"/>
      <c r="ABH7" s="11"/>
      <c r="ABI7" s="11"/>
      <c r="ABJ7" s="11"/>
      <c r="ABK7" s="11"/>
      <c r="ABL7" s="11"/>
      <c r="ABM7" s="11"/>
      <c r="ABN7" s="11"/>
      <c r="ABO7" s="11"/>
      <c r="ABP7" s="11"/>
      <c r="ABQ7" s="11"/>
      <c r="ABR7" s="11"/>
      <c r="ABS7" s="11"/>
      <c r="ABT7" s="11"/>
      <c r="ABU7" s="11"/>
      <c r="ABV7" s="11"/>
      <c r="ABW7" s="11"/>
      <c r="ABX7" s="11"/>
      <c r="ABY7" s="11"/>
      <c r="ABZ7" s="11"/>
      <c r="ACA7" s="11"/>
      <c r="ACB7" s="11"/>
      <c r="ACC7" s="11"/>
      <c r="ACD7" s="11"/>
      <c r="ACE7" s="11"/>
      <c r="ACF7" s="11"/>
      <c r="ACG7" s="11"/>
      <c r="ACH7" s="11"/>
      <c r="ACI7" s="11"/>
      <c r="ACJ7" s="11"/>
      <c r="ACK7" s="11"/>
      <c r="ACL7" s="11"/>
      <c r="ACM7" s="11"/>
      <c r="ACN7" s="11"/>
      <c r="ACO7" s="11"/>
      <c r="ACP7" s="11"/>
      <c r="ACQ7" s="11"/>
      <c r="ACR7" s="11"/>
      <c r="ACS7" s="11"/>
      <c r="ACT7" s="11"/>
      <c r="ACU7" s="11"/>
      <c r="ACV7" s="11"/>
      <c r="ACW7" s="11"/>
      <c r="ACX7" s="11"/>
      <c r="ACY7" s="11"/>
      <c r="ACZ7" s="11"/>
      <c r="ADA7" s="11"/>
      <c r="ADB7" s="11"/>
      <c r="ADC7" s="11"/>
      <c r="ADD7" s="11"/>
      <c r="ADE7" s="11"/>
      <c r="ADF7" s="11"/>
      <c r="ADG7" s="11"/>
      <c r="ADH7" s="11"/>
      <c r="ADI7" s="11"/>
      <c r="ADJ7" s="11"/>
      <c r="ADK7" s="11"/>
      <c r="ADL7" s="11"/>
      <c r="ADM7" s="11"/>
      <c r="ADN7" s="11"/>
      <c r="ADO7" s="11"/>
      <c r="ADP7" s="11"/>
      <c r="ADQ7" s="11"/>
      <c r="ADR7" s="11"/>
      <c r="ADS7" s="11"/>
      <c r="ADT7" s="11"/>
      <c r="ADU7" s="11"/>
      <c r="ADV7" s="11"/>
      <c r="ADW7" s="11"/>
      <c r="ADX7" s="11"/>
      <c r="ADY7" s="11"/>
      <c r="ADZ7" s="11"/>
      <c r="AEA7" s="11"/>
      <c r="AEB7" s="11"/>
      <c r="AEC7" s="11"/>
      <c r="AED7" s="11"/>
      <c r="AEE7" s="11"/>
      <c r="AEF7" s="11"/>
      <c r="AEG7" s="11"/>
      <c r="AEH7" s="11"/>
      <c r="AEI7" s="11"/>
      <c r="AEJ7" s="11"/>
      <c r="AEK7" s="11"/>
      <c r="AEL7" s="11"/>
      <c r="AEM7" s="11"/>
      <c r="AEN7" s="11"/>
      <c r="AEO7" s="11"/>
      <c r="AEP7" s="11"/>
      <c r="AEQ7" s="11"/>
      <c r="AER7" s="11"/>
      <c r="AES7" s="11"/>
      <c r="AET7" s="11"/>
      <c r="AEU7" s="11"/>
      <c r="AEV7" s="11"/>
      <c r="AEW7" s="11"/>
      <c r="AEX7" s="11"/>
      <c r="AEY7" s="11"/>
      <c r="AEZ7" s="11"/>
      <c r="AFA7" s="11"/>
      <c r="AFB7" s="11"/>
      <c r="AFC7" s="11"/>
      <c r="AFD7" s="11"/>
      <c r="AFE7" s="11"/>
      <c r="AFF7" s="11"/>
      <c r="AFG7" s="11"/>
      <c r="AFH7" s="11"/>
      <c r="AFI7" s="11"/>
      <c r="AFJ7" s="11"/>
      <c r="AFK7" s="11"/>
      <c r="AFL7" s="11"/>
      <c r="AFM7" s="11"/>
      <c r="AFN7" s="11"/>
      <c r="AFO7" s="11"/>
      <c r="AFP7" s="11"/>
      <c r="AFQ7" s="11"/>
      <c r="AFR7" s="11"/>
      <c r="AFS7" s="11"/>
      <c r="AFT7" s="11"/>
      <c r="AFU7" s="11"/>
      <c r="AFV7" s="11"/>
      <c r="AFW7" s="11"/>
      <c r="AFX7" s="11"/>
      <c r="AFY7" s="11"/>
      <c r="AFZ7" s="11"/>
      <c r="AGA7" s="11"/>
      <c r="AGB7" s="11"/>
      <c r="AGC7" s="11"/>
      <c r="AGD7" s="11"/>
      <c r="AGE7" s="11"/>
      <c r="AGF7" s="11"/>
      <c r="AGG7" s="11"/>
      <c r="AGH7" s="11"/>
      <c r="AGI7" s="11"/>
      <c r="AGJ7" s="11"/>
      <c r="AGK7" s="11"/>
      <c r="AGL7" s="11"/>
      <c r="AGM7" s="11"/>
      <c r="AGN7" s="11"/>
      <c r="AGO7" s="11"/>
      <c r="AGP7" s="11"/>
      <c r="AGQ7" s="11"/>
      <c r="AGR7" s="11"/>
      <c r="AGS7" s="11"/>
      <c r="AGT7" s="11"/>
      <c r="AGU7" s="11"/>
      <c r="AGV7" s="11"/>
      <c r="AGW7" s="11"/>
      <c r="AGX7" s="11"/>
      <c r="AGY7" s="11"/>
      <c r="AGZ7" s="11"/>
      <c r="AHA7" s="11"/>
      <c r="AHB7" s="11"/>
      <c r="AHC7" s="11"/>
      <c r="AHD7" s="11"/>
      <c r="AHE7" s="11"/>
      <c r="AHF7" s="11"/>
      <c r="AHG7" s="11"/>
      <c r="AHH7" s="11"/>
      <c r="AHI7" s="11"/>
      <c r="AHJ7" s="11"/>
      <c r="AHK7" s="11"/>
      <c r="AHL7" s="11"/>
      <c r="AHM7" s="11"/>
      <c r="AHN7" s="11"/>
      <c r="AHO7" s="11"/>
      <c r="AHP7" s="11"/>
      <c r="AHQ7" s="11"/>
      <c r="AHR7" s="11"/>
      <c r="AHS7" s="11"/>
      <c r="AHT7" s="11"/>
      <c r="AHU7" s="11"/>
      <c r="AHV7" s="11"/>
      <c r="AHW7" s="11"/>
      <c r="AHX7" s="11"/>
      <c r="AHY7" s="11"/>
      <c r="AHZ7" s="11"/>
      <c r="AIA7" s="11"/>
      <c r="AIB7" s="11"/>
      <c r="AIC7" s="11"/>
      <c r="AID7" s="11"/>
      <c r="AIE7" s="11"/>
      <c r="AIF7" s="11"/>
      <c r="AIG7" s="11"/>
      <c r="AIH7" s="11"/>
      <c r="AII7" s="11"/>
      <c r="AIJ7" s="11"/>
      <c r="AIK7" s="11"/>
      <c r="AIL7" s="11"/>
      <c r="AIM7" s="11"/>
    </row>
    <row r="8" ht="18.75" customHeight="1">
      <c r="B8" s="22" t="s">
        <v>455</v>
      </c>
      <c r="C8" s="23"/>
      <c r="D8" s="23"/>
      <c r="E8" s="24" t="s">
        <v>456</v>
      </c>
      <c r="F8" s="24" t="s">
        <v>457</v>
      </c>
      <c r="G8" s="24" t="s">
        <v>458</v>
      </c>
      <c r="H8" s="23"/>
      <c r="I8" s="23"/>
      <c r="J8" s="23"/>
      <c r="K8" s="24"/>
      <c r="L8" s="23"/>
      <c r="M8" s="23"/>
      <c r="N8" s="24"/>
      <c r="O8" s="23"/>
      <c r="P8" s="23"/>
      <c r="Q8" s="23"/>
      <c r="R8" s="23"/>
      <c r="S8" s="23"/>
      <c r="T8" s="23"/>
      <c r="U8" s="25" t="s">
        <v>459</v>
      </c>
      <c r="V8" s="23"/>
      <c r="W8" s="23"/>
      <c r="X8" s="23"/>
      <c r="Y8" s="25" t="s">
        <v>460</v>
      </c>
      <c r="Z8" s="23"/>
      <c r="AA8" s="23"/>
      <c r="AB8" s="25" t="s">
        <v>461</v>
      </c>
      <c r="AC8" s="23"/>
      <c r="AD8" s="25" t="s">
        <v>462</v>
      </c>
      <c r="AE8" s="25" t="s">
        <v>463</v>
      </c>
      <c r="AF8" s="25" t="s">
        <v>464</v>
      </c>
      <c r="AG8" s="23"/>
      <c r="AH8" s="23"/>
      <c r="AI8" s="23"/>
      <c r="AJ8" s="23"/>
      <c r="AK8" s="23"/>
      <c r="AL8" s="23"/>
      <c r="AM8" s="23"/>
      <c r="AN8" s="23"/>
      <c r="AO8" s="24"/>
      <c r="AP8" s="23"/>
      <c r="AQ8" s="24" t="s">
        <v>465</v>
      </c>
      <c r="AR8" s="25" t="s">
        <v>466</v>
      </c>
      <c r="AS8" s="23"/>
      <c r="AT8" s="25" t="s">
        <v>467</v>
      </c>
      <c r="AU8" s="23"/>
      <c r="AV8" s="24" t="s">
        <v>468</v>
      </c>
      <c r="AW8" s="23"/>
      <c r="AX8" s="23"/>
      <c r="AY8" s="23"/>
      <c r="AZ8" s="24" t="s">
        <v>469</v>
      </c>
      <c r="BA8" s="23"/>
      <c r="BB8" s="23"/>
      <c r="BC8" s="24" t="s">
        <v>469</v>
      </c>
      <c r="BD8" s="23"/>
      <c r="BE8" s="23"/>
      <c r="BF8" s="24" t="s">
        <v>470</v>
      </c>
      <c r="BG8" s="23"/>
      <c r="BH8" s="24" t="s">
        <v>471</v>
      </c>
      <c r="BI8" s="23"/>
      <c r="BJ8" s="23"/>
      <c r="BK8" s="24" t="s">
        <v>472</v>
      </c>
      <c r="BL8" s="23"/>
      <c r="BM8" s="24"/>
      <c r="BN8" s="23"/>
      <c r="BO8" s="23"/>
      <c r="BP8" s="23"/>
      <c r="BQ8" s="24" t="s">
        <v>473</v>
      </c>
      <c r="BR8" s="24" t="s">
        <v>474</v>
      </c>
      <c r="BS8" s="23"/>
      <c r="BT8" s="24" t="s">
        <v>475</v>
      </c>
      <c r="BU8" s="23"/>
      <c r="BV8" s="23"/>
      <c r="BW8" s="23"/>
      <c r="BX8" s="23"/>
      <c r="BY8" s="23"/>
      <c r="BZ8" s="26" t="s">
        <v>476</v>
      </c>
      <c r="CA8" s="23"/>
      <c r="CB8" s="23"/>
      <c r="CC8" s="23"/>
      <c r="CD8" s="23"/>
      <c r="CE8" s="23"/>
      <c r="CF8" s="23"/>
      <c r="CG8" s="23"/>
      <c r="CH8" s="23"/>
      <c r="CI8" s="23"/>
      <c r="CJ8" s="23"/>
      <c r="CK8" s="23"/>
      <c r="CL8" s="23"/>
      <c r="CM8" s="23"/>
      <c r="CN8" s="23"/>
      <c r="CO8" s="23"/>
      <c r="CP8" s="24" t="s">
        <v>475</v>
      </c>
      <c r="CQ8" s="23"/>
      <c r="CR8" s="23"/>
      <c r="CS8" s="23"/>
      <c r="CT8" s="23"/>
      <c r="CU8" s="23"/>
      <c r="CV8" s="24" t="s">
        <v>477</v>
      </c>
      <c r="CW8" s="24" t="s">
        <v>478</v>
      </c>
      <c r="CX8" s="24" t="s">
        <v>479</v>
      </c>
      <c r="CY8" s="24" t="s">
        <v>480</v>
      </c>
      <c r="CZ8" s="24" t="s">
        <v>481</v>
      </c>
      <c r="DA8" s="23"/>
      <c r="DB8" s="23"/>
      <c r="DC8" s="23"/>
      <c r="DD8" s="24" t="s">
        <v>475</v>
      </c>
      <c r="DE8" s="23"/>
      <c r="DF8" s="27" t="s">
        <v>482</v>
      </c>
      <c r="DG8" s="23"/>
      <c r="DH8" s="23"/>
      <c r="DI8" s="28" t="s">
        <v>483</v>
      </c>
      <c r="DJ8" s="29" t="s">
        <v>484</v>
      </c>
      <c r="DK8" s="23"/>
      <c r="DL8" s="23"/>
      <c r="DM8" s="23"/>
      <c r="DN8" s="23"/>
      <c r="DO8" s="23"/>
      <c r="DP8" s="23"/>
      <c r="DQ8" s="23"/>
      <c r="DR8" s="23"/>
      <c r="DS8" s="29" t="s">
        <v>485</v>
      </c>
      <c r="DT8" s="23"/>
      <c r="DU8" s="23"/>
      <c r="DV8" s="23"/>
      <c r="DW8" s="23"/>
      <c r="DX8" s="23"/>
      <c r="DY8" s="23"/>
      <c r="DZ8" s="23"/>
      <c r="EA8" s="24" t="s">
        <v>486</v>
      </c>
      <c r="EB8" s="24" t="s">
        <v>487</v>
      </c>
      <c r="EC8" s="23"/>
      <c r="ED8" s="23"/>
      <c r="EE8" s="24" t="s">
        <v>488</v>
      </c>
      <c r="EF8" s="23"/>
      <c r="EG8" s="24" t="s">
        <v>489</v>
      </c>
      <c r="EH8" s="23"/>
      <c r="EI8" s="23"/>
      <c r="EJ8" s="30"/>
      <c r="EK8" s="23"/>
      <c r="EL8" s="23"/>
      <c r="EM8" s="29" t="s">
        <v>490</v>
      </c>
      <c r="EN8" s="23"/>
      <c r="EO8" s="23"/>
      <c r="EP8" s="23"/>
      <c r="EQ8" s="31"/>
      <c r="ER8" s="23"/>
      <c r="ES8" s="23"/>
      <c r="ET8" s="23"/>
      <c r="EU8" s="23"/>
      <c r="EV8" s="28" t="s">
        <v>491</v>
      </c>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3"/>
      <c r="IV8" s="23"/>
      <c r="IW8" s="23"/>
      <c r="IX8" s="23"/>
      <c r="IY8" s="23"/>
      <c r="IZ8" s="23"/>
      <c r="JA8" s="23"/>
      <c r="JB8" s="23"/>
      <c r="JC8" s="23"/>
      <c r="JD8" s="23"/>
      <c r="JE8" s="23"/>
      <c r="JF8" s="23"/>
      <c r="JG8" s="23"/>
      <c r="JH8" s="23"/>
      <c r="JI8" s="23"/>
      <c r="JJ8" s="23"/>
      <c r="JK8" s="23"/>
      <c r="JL8" s="23"/>
      <c r="JM8" s="23"/>
      <c r="JN8" s="23"/>
      <c r="JO8" s="23"/>
      <c r="JP8" s="23"/>
      <c r="JQ8" s="23"/>
      <c r="JR8" s="23"/>
      <c r="JS8" s="23"/>
      <c r="JT8" s="23"/>
      <c r="JU8" s="23"/>
      <c r="JV8" s="23"/>
      <c r="JW8" s="23"/>
      <c r="JX8" s="23"/>
      <c r="JY8" s="23"/>
      <c r="JZ8" s="23"/>
      <c r="KA8" s="23"/>
      <c r="KB8" s="23"/>
      <c r="KC8" s="23"/>
      <c r="KD8" s="23"/>
      <c r="KE8" s="23"/>
      <c r="KF8" s="23"/>
      <c r="KG8" s="23"/>
      <c r="KH8" s="23"/>
      <c r="KI8" s="23"/>
      <c r="KJ8" s="23"/>
      <c r="KK8" s="23"/>
      <c r="KL8" s="23"/>
      <c r="KM8" s="23"/>
      <c r="KN8" s="23"/>
      <c r="KO8" s="23"/>
      <c r="KP8" s="23"/>
      <c r="KQ8" s="23"/>
      <c r="KR8" s="23"/>
      <c r="KS8" s="23"/>
      <c r="KT8" s="23"/>
      <c r="KU8" s="23"/>
      <c r="KV8" s="23"/>
      <c r="KW8" s="23"/>
      <c r="KX8" s="23"/>
      <c r="KY8" s="23"/>
      <c r="KZ8" s="23"/>
      <c r="LA8" s="23"/>
      <c r="LB8" s="23"/>
      <c r="LC8" s="23"/>
      <c r="LD8" s="23"/>
      <c r="LE8" s="23"/>
      <c r="LF8" s="23"/>
      <c r="LG8" s="23"/>
      <c r="LH8" s="23"/>
      <c r="LI8" s="23"/>
      <c r="LJ8" s="23"/>
      <c r="LK8" s="23"/>
      <c r="LL8" s="23"/>
      <c r="LM8" s="23"/>
      <c r="LN8" s="23"/>
      <c r="LO8" s="23"/>
      <c r="LP8" s="23"/>
      <c r="LQ8" s="23"/>
      <c r="LR8" s="23"/>
      <c r="LS8" s="23"/>
      <c r="LT8" s="23"/>
      <c r="LU8" s="23"/>
      <c r="LV8" s="23"/>
      <c r="LW8" s="23"/>
      <c r="LX8" s="23"/>
      <c r="LY8" s="23"/>
      <c r="LZ8" s="23"/>
      <c r="MA8" s="23"/>
      <c r="MB8" s="23"/>
      <c r="MC8" s="23"/>
      <c r="MD8" s="23"/>
      <c r="ME8" s="23"/>
      <c r="MF8" s="23"/>
      <c r="MG8" s="23"/>
      <c r="MH8" s="23"/>
      <c r="MI8" s="23"/>
      <c r="MJ8" s="23"/>
      <c r="MK8" s="23"/>
      <c r="ML8" s="23"/>
      <c r="MM8" s="23"/>
      <c r="MN8" s="23"/>
      <c r="MO8" s="23"/>
      <c r="MP8" s="23"/>
      <c r="MQ8" s="23"/>
      <c r="MR8" s="23"/>
      <c r="MS8" s="23"/>
      <c r="MT8" s="23"/>
      <c r="MU8" s="23"/>
      <c r="MV8" s="23"/>
      <c r="MW8" s="23"/>
      <c r="MX8" s="23"/>
      <c r="MY8" s="23"/>
      <c r="MZ8" s="23"/>
      <c r="NA8" s="23"/>
      <c r="NB8" s="23"/>
      <c r="NC8" s="23"/>
      <c r="ND8" s="23"/>
      <c r="NE8" s="23"/>
      <c r="NF8" s="23"/>
      <c r="NG8" s="23"/>
      <c r="NH8" s="23"/>
      <c r="NI8" s="23"/>
      <c r="NJ8" s="23"/>
      <c r="NK8" s="23"/>
      <c r="NL8" s="23"/>
      <c r="NM8" s="23"/>
      <c r="NN8" s="23"/>
      <c r="NO8" s="23"/>
      <c r="NP8" s="23"/>
      <c r="NQ8" s="23"/>
      <c r="NR8" s="23"/>
      <c r="NS8" s="23"/>
      <c r="NT8" s="23"/>
      <c r="NU8" s="23"/>
      <c r="NV8" s="23"/>
      <c r="NW8" s="23"/>
      <c r="NX8" s="23"/>
      <c r="NY8" s="23"/>
      <c r="NZ8" s="23"/>
      <c r="OA8" s="23"/>
      <c r="OB8" s="23"/>
      <c r="OC8" s="23"/>
      <c r="OD8" s="23"/>
      <c r="OE8" s="23"/>
      <c r="OF8" s="23"/>
      <c r="OG8" s="23"/>
      <c r="OH8" s="23"/>
      <c r="OI8" s="23"/>
      <c r="OJ8" s="23"/>
      <c r="OK8" s="23"/>
      <c r="OL8" s="23"/>
      <c r="OM8" s="23"/>
      <c r="ON8" s="23"/>
      <c r="OO8" s="23"/>
      <c r="OP8" s="23"/>
      <c r="OQ8" s="23"/>
      <c r="OR8" s="23"/>
      <c r="OS8" s="23"/>
      <c r="OT8" s="23"/>
      <c r="OU8" s="23"/>
      <c r="OV8" s="23"/>
      <c r="OW8" s="23"/>
      <c r="OX8" s="23"/>
      <c r="OY8" s="23"/>
      <c r="OZ8" s="23"/>
      <c r="PA8" s="23"/>
      <c r="PB8" s="23"/>
      <c r="PC8" s="23"/>
      <c r="PD8" s="23"/>
      <c r="PE8" s="23"/>
      <c r="PF8" s="23"/>
      <c r="PG8" s="23"/>
      <c r="PH8" s="23"/>
      <c r="PI8" s="23"/>
      <c r="PJ8" s="23"/>
      <c r="PK8" s="23"/>
      <c r="PL8" s="23"/>
      <c r="PM8" s="23"/>
      <c r="PN8" s="23"/>
      <c r="PO8" s="23"/>
      <c r="PP8" s="23"/>
      <c r="PQ8" s="23"/>
      <c r="PR8" s="23"/>
      <c r="PS8" s="23"/>
      <c r="PT8" s="23"/>
      <c r="PU8" s="23"/>
      <c r="PV8" s="23"/>
      <c r="PW8" s="23"/>
      <c r="PX8" s="23"/>
      <c r="PY8" s="23"/>
      <c r="PZ8" s="23"/>
      <c r="QA8" s="23"/>
      <c r="QB8" s="23"/>
      <c r="QC8" s="23"/>
      <c r="QD8" s="23"/>
      <c r="QE8" s="23"/>
      <c r="QF8" s="23"/>
      <c r="QG8" s="23"/>
      <c r="QH8" s="23"/>
      <c r="QI8" s="23"/>
      <c r="QJ8" s="23"/>
      <c r="QK8" s="23"/>
      <c r="QL8" s="23"/>
      <c r="QM8" s="23"/>
      <c r="QN8" s="23"/>
      <c r="QO8" s="23"/>
      <c r="QP8" s="23"/>
      <c r="QQ8" s="23"/>
      <c r="QR8" s="23"/>
      <c r="QS8" s="23"/>
      <c r="QT8" s="23"/>
      <c r="QU8" s="23"/>
      <c r="QV8" s="23"/>
      <c r="QW8" s="23"/>
      <c r="QX8" s="23"/>
      <c r="QY8" s="23"/>
      <c r="QZ8" s="23"/>
      <c r="RA8" s="23"/>
      <c r="RB8" s="23"/>
      <c r="RC8" s="23"/>
      <c r="RD8" s="23"/>
      <c r="RE8" s="23"/>
      <c r="RF8" s="23"/>
      <c r="RG8" s="23"/>
      <c r="RH8" s="23"/>
      <c r="RI8" s="23"/>
      <c r="RJ8" s="23"/>
      <c r="RK8" s="23"/>
      <c r="RL8" s="23"/>
      <c r="RM8" s="23"/>
      <c r="RN8" s="23"/>
      <c r="RO8" s="23"/>
      <c r="RP8" s="23"/>
      <c r="RQ8" s="23"/>
      <c r="RR8" s="23"/>
      <c r="RS8" s="23"/>
      <c r="RT8" s="23"/>
      <c r="RU8" s="23"/>
      <c r="RV8" s="23"/>
      <c r="RW8" s="23"/>
      <c r="RX8" s="23"/>
      <c r="RY8" s="23"/>
      <c r="RZ8" s="23"/>
      <c r="SA8" s="23"/>
      <c r="SB8" s="23"/>
      <c r="SC8" s="23"/>
      <c r="SD8" s="23"/>
      <c r="SE8" s="23"/>
      <c r="SF8" s="23"/>
      <c r="SG8" s="23"/>
      <c r="SH8" s="23"/>
      <c r="SI8" s="23"/>
      <c r="SJ8" s="23"/>
      <c r="SK8" s="23"/>
      <c r="SL8" s="23"/>
      <c r="SM8" s="23"/>
      <c r="SN8" s="23"/>
      <c r="SO8" s="23"/>
      <c r="SP8" s="23"/>
      <c r="SQ8" s="23"/>
      <c r="SR8" s="23"/>
      <c r="SS8" s="23"/>
      <c r="ST8" s="23"/>
      <c r="SU8" s="23"/>
      <c r="SV8" s="23"/>
      <c r="SW8" s="23"/>
      <c r="SX8" s="23"/>
      <c r="SY8" s="23"/>
      <c r="SZ8" s="23"/>
      <c r="TA8" s="23"/>
      <c r="TB8" s="23"/>
      <c r="TC8" s="23"/>
      <c r="TD8" s="23"/>
      <c r="TE8" s="23"/>
      <c r="TF8" s="23"/>
      <c r="TG8" s="23"/>
      <c r="TH8" s="23"/>
      <c r="TI8" s="23"/>
      <c r="TJ8" s="23"/>
      <c r="TK8" s="23"/>
      <c r="TL8" s="23"/>
      <c r="TM8" s="23"/>
      <c r="TN8" s="23"/>
      <c r="TO8" s="23"/>
      <c r="TP8" s="23"/>
      <c r="TQ8" s="23"/>
      <c r="TR8" s="23"/>
      <c r="TS8" s="23"/>
      <c r="TT8" s="23"/>
      <c r="TU8" s="23"/>
      <c r="TV8" s="23"/>
      <c r="TW8" s="23"/>
      <c r="TX8" s="23"/>
      <c r="TY8" s="23"/>
      <c r="TZ8" s="23"/>
      <c r="UA8" s="23"/>
      <c r="UB8" s="23"/>
      <c r="UC8" s="23"/>
      <c r="UD8" s="23"/>
      <c r="UE8" s="23"/>
      <c r="UF8" s="23"/>
      <c r="UG8" s="23"/>
      <c r="UH8" s="23"/>
      <c r="UI8" s="23"/>
      <c r="UJ8" s="23"/>
      <c r="UK8" s="23"/>
      <c r="UL8" s="23"/>
      <c r="UM8" s="23"/>
      <c r="UN8" s="23"/>
      <c r="UO8" s="23"/>
      <c r="UP8" s="23"/>
      <c r="UQ8" s="23"/>
      <c r="UR8" s="23"/>
      <c r="US8" s="23"/>
      <c r="UT8" s="23"/>
      <c r="UU8" s="23"/>
      <c r="UV8" s="23"/>
      <c r="UW8" s="23"/>
      <c r="UX8" s="23"/>
      <c r="UY8" s="23"/>
      <c r="UZ8" s="23"/>
      <c r="VA8" s="23"/>
      <c r="VB8" s="23"/>
      <c r="VC8" s="23"/>
      <c r="VD8" s="23"/>
      <c r="VE8" s="23"/>
      <c r="VF8" s="23"/>
      <c r="VG8" s="23"/>
      <c r="VH8" s="23"/>
      <c r="VI8" s="23"/>
      <c r="VJ8" s="23"/>
      <c r="VK8" s="23"/>
      <c r="VL8" s="23"/>
      <c r="VM8" s="23"/>
      <c r="VN8" s="23"/>
      <c r="VO8" s="23"/>
      <c r="VP8" s="23"/>
      <c r="VQ8" s="23"/>
      <c r="VR8" s="23"/>
      <c r="VS8" s="23"/>
      <c r="VT8" s="23"/>
      <c r="VU8" s="23"/>
      <c r="VV8" s="23"/>
      <c r="VW8" s="23"/>
      <c r="VX8" s="23"/>
      <c r="VY8" s="23"/>
      <c r="VZ8" s="23"/>
      <c r="WA8" s="23"/>
      <c r="WB8" s="23"/>
      <c r="WC8" s="23"/>
      <c r="WD8" s="23"/>
      <c r="WE8" s="23"/>
      <c r="WF8" s="23"/>
      <c r="WG8" s="23"/>
      <c r="WH8" s="23"/>
      <c r="WI8" s="23"/>
      <c r="WJ8" s="23"/>
      <c r="WK8" s="23"/>
      <c r="WL8" s="23"/>
      <c r="WM8" s="23"/>
      <c r="WN8" s="23"/>
      <c r="WO8" s="23"/>
      <c r="WP8" s="23"/>
      <c r="WQ8" s="23"/>
      <c r="WR8" s="23"/>
      <c r="WS8" s="23"/>
      <c r="WT8" s="23"/>
      <c r="WU8" s="23"/>
      <c r="WV8" s="23"/>
      <c r="WW8" s="23"/>
      <c r="WX8" s="23"/>
      <c r="WY8" s="23"/>
      <c r="WZ8" s="23"/>
      <c r="XA8" s="23"/>
      <c r="XB8" s="23"/>
      <c r="XC8" s="23"/>
      <c r="XD8" s="23"/>
      <c r="XE8" s="23"/>
      <c r="XF8" s="23"/>
      <c r="XG8" s="23"/>
      <c r="XH8" s="23"/>
      <c r="XI8" s="23"/>
      <c r="XJ8" s="23"/>
      <c r="XK8" s="23"/>
      <c r="XL8" s="23"/>
      <c r="XM8" s="23"/>
      <c r="XN8" s="23"/>
      <c r="XO8" s="23"/>
      <c r="XP8" s="23"/>
      <c r="XQ8" s="23"/>
      <c r="XR8" s="23"/>
      <c r="XS8" s="23"/>
      <c r="XT8" s="23"/>
      <c r="XU8" s="23"/>
      <c r="XV8" s="23"/>
      <c r="XW8" s="23"/>
      <c r="XX8" s="23"/>
      <c r="XY8" s="23"/>
      <c r="XZ8" s="23"/>
      <c r="YA8" s="23"/>
      <c r="YB8" s="23"/>
      <c r="YC8" s="23"/>
      <c r="YD8" s="23"/>
      <c r="YE8" s="23"/>
      <c r="YF8" s="23"/>
      <c r="YG8" s="23"/>
      <c r="YH8" s="23"/>
      <c r="YI8" s="23"/>
      <c r="YJ8" s="23"/>
      <c r="YK8" s="23"/>
      <c r="YL8" s="23"/>
      <c r="YM8" s="23"/>
      <c r="YN8" s="23"/>
      <c r="YO8" s="23"/>
      <c r="YP8" s="23"/>
      <c r="YQ8" s="23"/>
      <c r="YR8" s="23"/>
      <c r="YS8" s="23"/>
      <c r="YT8" s="23"/>
      <c r="YU8" s="23"/>
      <c r="YV8" s="23"/>
      <c r="YW8" s="23"/>
      <c r="YX8" s="23"/>
      <c r="YY8" s="23"/>
      <c r="YZ8" s="23"/>
      <c r="ZA8" s="23"/>
      <c r="ZB8" s="23"/>
      <c r="ZC8" s="23"/>
      <c r="ZD8" s="23"/>
      <c r="ZE8" s="23"/>
      <c r="ZF8" s="23"/>
      <c r="ZG8" s="23"/>
      <c r="ZH8" s="23"/>
      <c r="ZI8" s="23"/>
      <c r="ZJ8" s="23"/>
      <c r="ZK8" s="23"/>
      <c r="ZL8" s="23"/>
      <c r="ZM8" s="23"/>
      <c r="ZN8" s="23"/>
      <c r="ZO8" s="23"/>
      <c r="ZP8" s="23"/>
      <c r="ZQ8" s="23"/>
      <c r="ZR8" s="23"/>
      <c r="ZS8" s="23"/>
      <c r="ZT8" s="23"/>
      <c r="ZU8" s="23"/>
      <c r="ZV8" s="23"/>
      <c r="ZW8" s="23"/>
      <c r="ZX8" s="23"/>
      <c r="ZY8" s="23"/>
      <c r="ZZ8" s="23"/>
      <c r="AAA8" s="23"/>
      <c r="AAB8" s="23"/>
      <c r="AAC8" s="23"/>
      <c r="AAD8" s="23"/>
      <c r="AAE8" s="23"/>
      <c r="AAF8" s="23"/>
      <c r="AAG8" s="23"/>
      <c r="AAH8" s="23"/>
      <c r="AAI8" s="23"/>
      <c r="AAJ8" s="23"/>
      <c r="AAK8" s="23"/>
      <c r="AAL8" s="23"/>
      <c r="AAM8" s="23"/>
      <c r="AAN8" s="23"/>
      <c r="AAO8" s="23"/>
      <c r="AAP8" s="23"/>
      <c r="AAQ8" s="23"/>
      <c r="AAR8" s="23"/>
      <c r="AAS8" s="23"/>
      <c r="AAT8" s="23"/>
      <c r="AAU8" s="23"/>
      <c r="AAV8" s="23"/>
      <c r="AAW8" s="23"/>
      <c r="AAX8" s="23"/>
      <c r="AAY8" s="23"/>
      <c r="AAZ8" s="23"/>
      <c r="ABA8" s="23"/>
      <c r="ABB8" s="23"/>
      <c r="ABC8" s="23"/>
      <c r="ABD8" s="23"/>
      <c r="ABE8" s="23"/>
      <c r="ABF8" s="23"/>
      <c r="ABG8" s="23"/>
      <c r="ABH8" s="23"/>
      <c r="ABI8" s="23"/>
      <c r="ABJ8" s="23"/>
      <c r="ABK8" s="23"/>
      <c r="ABL8" s="23"/>
      <c r="ABM8" s="23"/>
      <c r="ABN8" s="23"/>
      <c r="ABO8" s="23"/>
      <c r="ABP8" s="23"/>
      <c r="ABQ8" s="23"/>
      <c r="ABR8" s="23"/>
      <c r="ABS8" s="23"/>
      <c r="ABT8" s="23"/>
      <c r="ABU8" s="23"/>
      <c r="ABV8" s="23"/>
      <c r="ABW8" s="23"/>
      <c r="ABX8" s="23"/>
      <c r="ABY8" s="23"/>
      <c r="ABZ8" s="23"/>
      <c r="ACA8" s="23"/>
      <c r="ACB8" s="23"/>
      <c r="ACC8" s="23"/>
      <c r="ACD8" s="23"/>
      <c r="ACE8" s="23"/>
      <c r="ACF8" s="23"/>
      <c r="ACG8" s="23"/>
      <c r="ACH8" s="23"/>
      <c r="ACI8" s="23"/>
      <c r="ACJ8" s="23"/>
      <c r="ACK8" s="23"/>
      <c r="ACL8" s="23"/>
      <c r="ACM8" s="23"/>
      <c r="ACN8" s="23"/>
      <c r="ACO8" s="23"/>
      <c r="ACP8" s="23"/>
      <c r="ACQ8" s="23"/>
      <c r="ACR8" s="23"/>
      <c r="ACS8" s="23"/>
      <c r="ACT8" s="23"/>
      <c r="ACU8" s="23"/>
      <c r="ACV8" s="23"/>
      <c r="ACW8" s="23"/>
      <c r="ACX8" s="23"/>
      <c r="ACY8" s="23"/>
      <c r="ACZ8" s="23"/>
      <c r="ADA8" s="23"/>
      <c r="ADB8" s="23"/>
      <c r="ADC8" s="23"/>
      <c r="ADD8" s="23"/>
      <c r="ADE8" s="23"/>
      <c r="ADF8" s="23"/>
      <c r="ADG8" s="23"/>
      <c r="ADH8" s="23"/>
      <c r="ADI8" s="23"/>
      <c r="ADJ8" s="23"/>
      <c r="ADK8" s="23"/>
      <c r="ADL8" s="23"/>
      <c r="ADM8" s="23"/>
      <c r="ADN8" s="23"/>
      <c r="ADO8" s="23"/>
      <c r="ADP8" s="23"/>
      <c r="ADQ8" s="23"/>
      <c r="ADR8" s="23"/>
      <c r="ADS8" s="23"/>
      <c r="ADT8" s="23"/>
      <c r="ADU8" s="23"/>
      <c r="ADV8" s="23"/>
      <c r="ADW8" s="23"/>
      <c r="ADX8" s="23"/>
      <c r="ADY8" s="23"/>
      <c r="ADZ8" s="23"/>
      <c r="AEA8" s="23"/>
      <c r="AEB8" s="23"/>
      <c r="AEC8" s="23"/>
      <c r="AED8" s="23"/>
      <c r="AEE8" s="23"/>
      <c r="AEF8" s="23"/>
      <c r="AEG8" s="23"/>
      <c r="AEH8" s="23"/>
      <c r="AEI8" s="23"/>
      <c r="AEJ8" s="23"/>
      <c r="AEK8" s="23"/>
      <c r="AEL8" s="23"/>
      <c r="AEM8" s="23"/>
      <c r="AEN8" s="23"/>
      <c r="AEO8" s="23"/>
      <c r="AEP8" s="23"/>
      <c r="AEQ8" s="23"/>
      <c r="AER8" s="23"/>
      <c r="AES8" s="23"/>
      <c r="AET8" s="23"/>
      <c r="AEU8" s="23"/>
      <c r="AEV8" s="23"/>
      <c r="AEW8" s="23"/>
      <c r="AEX8" s="23"/>
      <c r="AEY8" s="23"/>
      <c r="AEZ8" s="23"/>
      <c r="AFA8" s="23"/>
      <c r="AFB8" s="23"/>
      <c r="AFC8" s="23"/>
      <c r="AFD8" s="23"/>
      <c r="AFE8" s="23"/>
      <c r="AFF8" s="23"/>
      <c r="AFG8" s="23"/>
      <c r="AFH8" s="23"/>
      <c r="AFI8" s="23"/>
      <c r="AFJ8" s="23"/>
      <c r="AFK8" s="23"/>
      <c r="AFL8" s="23"/>
      <c r="AFM8" s="23"/>
      <c r="AFN8" s="23"/>
      <c r="AFO8" s="23"/>
      <c r="AFP8" s="23"/>
      <c r="AFQ8" s="23"/>
      <c r="AFR8" s="23"/>
      <c r="AFS8" s="23"/>
      <c r="AFT8" s="23"/>
      <c r="AFU8" s="23"/>
      <c r="AFV8" s="23"/>
      <c r="AFW8" s="23"/>
      <c r="AFX8" s="23"/>
      <c r="AFY8" s="23"/>
      <c r="AFZ8" s="23"/>
      <c r="AGA8" s="23"/>
      <c r="AGB8" s="23"/>
      <c r="AGC8" s="23"/>
      <c r="AGD8" s="23"/>
      <c r="AGE8" s="23"/>
      <c r="AGF8" s="23"/>
      <c r="AGG8" s="23"/>
      <c r="AGH8" s="23"/>
      <c r="AGI8" s="23"/>
      <c r="AGJ8" s="23"/>
      <c r="AGK8" s="23"/>
      <c r="AGL8" s="23"/>
      <c r="AGM8" s="23"/>
      <c r="AGN8" s="23"/>
      <c r="AGO8" s="23"/>
      <c r="AGP8" s="23"/>
      <c r="AGQ8" s="23"/>
      <c r="AGR8" s="23"/>
      <c r="AGS8" s="23"/>
      <c r="AGT8" s="23"/>
      <c r="AGU8" s="23"/>
      <c r="AGV8" s="23"/>
      <c r="AGW8" s="23"/>
      <c r="AGX8" s="23"/>
      <c r="AGY8" s="23"/>
      <c r="AGZ8" s="23"/>
      <c r="AHA8" s="23"/>
      <c r="AHB8" s="23"/>
      <c r="AHC8" s="23"/>
      <c r="AHD8" s="23"/>
      <c r="AHE8" s="23"/>
      <c r="AHF8" s="23"/>
      <c r="AHG8" s="23"/>
      <c r="AHH8" s="23"/>
      <c r="AHI8" s="23"/>
      <c r="AHJ8" s="23"/>
      <c r="AHK8" s="23"/>
      <c r="AHL8" s="23"/>
      <c r="AHM8" s="23"/>
      <c r="AHN8" s="23"/>
      <c r="AHO8" s="23"/>
      <c r="AHP8" s="23"/>
      <c r="AHQ8" s="23"/>
      <c r="AHR8" s="23"/>
      <c r="AHS8" s="23"/>
      <c r="AHT8" s="23"/>
      <c r="AHU8" s="23"/>
      <c r="AHV8" s="23"/>
      <c r="AHW8" s="23"/>
      <c r="AHX8" s="23"/>
      <c r="AHY8" s="23"/>
      <c r="AHZ8" s="23"/>
      <c r="AIA8" s="23"/>
      <c r="AIB8" s="23"/>
      <c r="AIC8" s="23"/>
      <c r="AID8" s="23"/>
      <c r="AIE8" s="23"/>
      <c r="AIF8" s="23"/>
      <c r="AIG8" s="23"/>
      <c r="AIH8" s="23"/>
      <c r="AII8" s="23"/>
      <c r="AIJ8" s="23"/>
      <c r="AIK8" s="23"/>
      <c r="AIL8" s="23"/>
      <c r="AIM8" s="23"/>
    </row>
    <row r="9">
      <c r="A9" s="32" t="s">
        <v>492</v>
      </c>
      <c r="B9" s="7" t="s">
        <v>493</v>
      </c>
      <c r="C9" s="10"/>
      <c r="D9" s="11">
        <f>0.228*1000000</f>
        <v>228000</v>
      </c>
      <c r="E9" s="10">
        <v>128000.0</v>
      </c>
      <c r="F9" s="10"/>
      <c r="G9" s="11"/>
      <c r="H9" s="10">
        <v>440.0</v>
      </c>
      <c r="I9" s="10">
        <v>16282.0</v>
      </c>
      <c r="J9" s="10">
        <v>31.6</v>
      </c>
      <c r="K9" s="10">
        <v>21388.0</v>
      </c>
      <c r="L9" s="10">
        <v>508000.0</v>
      </c>
      <c r="M9" s="10">
        <v>59495.0</v>
      </c>
      <c r="N9" s="10">
        <v>180898.0</v>
      </c>
      <c r="O9" s="10">
        <v>86000.0</v>
      </c>
      <c r="P9" s="10">
        <v>204.0</v>
      </c>
      <c r="Q9" s="10">
        <v>100000.0</v>
      </c>
      <c r="R9" s="10">
        <v>0.0</v>
      </c>
      <c r="S9" s="10">
        <v>12225.0</v>
      </c>
      <c r="T9" s="10">
        <v>9593.0</v>
      </c>
      <c r="U9" s="11"/>
      <c r="V9" s="11"/>
      <c r="W9" s="10">
        <v>5865.0</v>
      </c>
      <c r="X9" s="10">
        <v>778627.0</v>
      </c>
      <c r="Y9" s="11"/>
      <c r="Z9" s="10">
        <v>628000.0</v>
      </c>
      <c r="AA9" s="10">
        <v>133.5</v>
      </c>
      <c r="AB9" s="11"/>
      <c r="AC9" s="10">
        <v>2132.0</v>
      </c>
      <c r="AD9" s="11"/>
      <c r="AE9" s="11"/>
      <c r="AF9" s="10"/>
      <c r="AG9" s="10">
        <v>409.0</v>
      </c>
      <c r="AH9" s="11"/>
      <c r="AI9" s="10">
        <v>473.0</v>
      </c>
      <c r="AJ9" s="11"/>
      <c r="AK9" s="10">
        <v>8600.0</v>
      </c>
      <c r="AL9" s="10"/>
      <c r="AM9" s="10">
        <v>61000.0</v>
      </c>
      <c r="AN9" s="10">
        <v>4442.0</v>
      </c>
      <c r="AO9" s="11"/>
      <c r="AP9" s="10">
        <v>36.0</v>
      </c>
      <c r="AQ9" s="10">
        <v>1240000.0</v>
      </c>
      <c r="AR9" s="11"/>
      <c r="AS9" s="10">
        <v>0.0</v>
      </c>
      <c r="AT9" s="10"/>
      <c r="AU9" s="10">
        <v>301.0</v>
      </c>
      <c r="AV9" s="10">
        <v>1139.0</v>
      </c>
      <c r="AW9" s="10">
        <v>0.0</v>
      </c>
      <c r="AX9" s="10">
        <v>3895.0</v>
      </c>
      <c r="AY9" s="3">
        <v>0.0</v>
      </c>
      <c r="AZ9" s="10">
        <v>16354.0</v>
      </c>
      <c r="BA9" s="10">
        <v>2735.0</v>
      </c>
      <c r="BB9" s="10">
        <v>16300.0</v>
      </c>
      <c r="BC9" s="10">
        <v>295.0</v>
      </c>
      <c r="BD9" s="10">
        <v>54000.0</v>
      </c>
      <c r="BE9" s="10">
        <v>106.0</v>
      </c>
      <c r="BF9" s="10">
        <v>16039.0</v>
      </c>
      <c r="BG9" s="10">
        <v>9577.0</v>
      </c>
      <c r="BH9" s="10">
        <v>61467.0</v>
      </c>
      <c r="BI9" s="10">
        <v>14.0</v>
      </c>
      <c r="BJ9" s="10">
        <v>1102.0</v>
      </c>
      <c r="BK9" s="11"/>
      <c r="BL9" s="10">
        <v>37.0</v>
      </c>
      <c r="BM9" s="11"/>
      <c r="BN9" s="10">
        <v>11.0</v>
      </c>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0"/>
      <c r="CW9" s="10"/>
      <c r="CX9" s="10"/>
      <c r="CY9" s="10"/>
      <c r="CZ9" s="10"/>
      <c r="DA9" s="11"/>
      <c r="DB9" s="11"/>
      <c r="DC9" s="11"/>
      <c r="DD9" s="11"/>
      <c r="DE9" s="11"/>
      <c r="DF9" s="11"/>
      <c r="DG9" s="10"/>
      <c r="DH9" s="11"/>
      <c r="DI9" s="11"/>
      <c r="DJ9" s="11"/>
      <c r="DK9" s="11"/>
      <c r="DL9" s="11"/>
      <c r="DM9" s="11"/>
      <c r="DN9" s="11"/>
      <c r="DO9" s="11"/>
      <c r="DP9" s="11"/>
      <c r="DQ9" s="11"/>
      <c r="DR9" s="11"/>
      <c r="DS9" s="11"/>
      <c r="DT9" s="11"/>
      <c r="DU9" s="10"/>
      <c r="DV9" s="11"/>
      <c r="DW9" s="11"/>
      <c r="DX9" s="11"/>
      <c r="DY9" s="11"/>
      <c r="DZ9" s="11"/>
      <c r="EA9" s="11"/>
      <c r="EB9" s="11"/>
      <c r="EC9" s="10"/>
      <c r="ED9" s="11"/>
      <c r="EE9" s="11"/>
      <c r="EF9" s="10"/>
      <c r="EG9" s="10"/>
      <c r="EH9" s="10"/>
      <c r="EI9" s="10"/>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c r="OE9" s="11"/>
      <c r="OF9" s="11"/>
      <c r="OG9" s="11"/>
      <c r="OH9" s="11"/>
      <c r="OI9" s="11"/>
      <c r="OJ9" s="11"/>
      <c r="OK9" s="11"/>
      <c r="OL9" s="11"/>
      <c r="OM9" s="11"/>
      <c r="ON9" s="11"/>
      <c r="OO9" s="11"/>
      <c r="OP9" s="11"/>
      <c r="OQ9" s="11"/>
      <c r="OR9" s="11"/>
      <c r="OS9" s="11"/>
      <c r="OT9" s="11"/>
      <c r="OU9" s="11"/>
      <c r="OV9" s="11"/>
      <c r="OW9" s="11"/>
      <c r="OX9" s="11"/>
      <c r="OY9" s="11"/>
      <c r="OZ9" s="11"/>
      <c r="PA9" s="11"/>
      <c r="PB9" s="11"/>
      <c r="PC9" s="11"/>
      <c r="PD9" s="11"/>
      <c r="PE9" s="11"/>
      <c r="PF9" s="11"/>
      <c r="PG9" s="11"/>
      <c r="PH9" s="11"/>
      <c r="PI9" s="11"/>
      <c r="PJ9" s="11"/>
      <c r="PK9" s="11"/>
      <c r="PL9" s="11"/>
      <c r="PM9" s="11"/>
      <c r="PN9" s="11"/>
      <c r="PO9" s="11"/>
      <c r="PP9" s="11"/>
      <c r="PQ9" s="11"/>
      <c r="PR9" s="11"/>
      <c r="PS9" s="11"/>
      <c r="PT9" s="11"/>
      <c r="PU9" s="11"/>
      <c r="PV9" s="11"/>
      <c r="PW9" s="11"/>
      <c r="PX9" s="11"/>
      <c r="PY9" s="11"/>
      <c r="PZ9" s="11"/>
      <c r="QA9" s="11"/>
      <c r="QB9" s="11"/>
      <c r="QC9" s="11"/>
      <c r="QD9" s="11"/>
      <c r="QE9" s="11"/>
      <c r="QF9" s="11"/>
      <c r="QG9" s="11"/>
      <c r="QH9" s="11"/>
      <c r="QI9" s="11"/>
      <c r="QJ9" s="11"/>
      <c r="QK9" s="11"/>
      <c r="QL9" s="11"/>
      <c r="QM9" s="11"/>
      <c r="QN9" s="11"/>
      <c r="QO9" s="11"/>
      <c r="QP9" s="11"/>
      <c r="QQ9" s="11"/>
      <c r="QR9" s="11"/>
      <c r="QS9" s="11"/>
      <c r="QT9" s="11"/>
      <c r="QU9" s="11"/>
      <c r="QV9" s="11"/>
      <c r="QW9" s="11"/>
      <c r="QX9" s="11"/>
      <c r="QY9" s="11"/>
      <c r="QZ9" s="11"/>
      <c r="RA9" s="11"/>
      <c r="RB9" s="11"/>
      <c r="RC9" s="11"/>
      <c r="RD9" s="11"/>
      <c r="RE9" s="11"/>
      <c r="RF9" s="11"/>
      <c r="RG9" s="11"/>
      <c r="RH9" s="11"/>
      <c r="RI9" s="11"/>
      <c r="RJ9" s="11"/>
      <c r="RK9" s="11"/>
      <c r="RL9" s="11"/>
      <c r="RM9" s="11"/>
      <c r="RN9" s="11"/>
      <c r="RO9" s="11"/>
      <c r="RP9" s="11"/>
      <c r="RQ9" s="11"/>
      <c r="RR9" s="11"/>
      <c r="RS9" s="11"/>
      <c r="RT9" s="11"/>
      <c r="RU9" s="11"/>
      <c r="RV9" s="11"/>
      <c r="RW9" s="11"/>
      <c r="RX9" s="11"/>
      <c r="RY9" s="11"/>
      <c r="RZ9" s="11"/>
      <c r="SA9" s="11"/>
      <c r="SB9" s="11"/>
      <c r="SC9" s="11"/>
      <c r="SD9" s="11"/>
      <c r="SE9" s="11"/>
      <c r="SF9" s="11"/>
      <c r="SG9" s="11"/>
      <c r="SH9" s="11"/>
      <c r="SI9" s="11"/>
      <c r="SJ9" s="11"/>
      <c r="SK9" s="11"/>
      <c r="SL9" s="11"/>
      <c r="SM9" s="11"/>
      <c r="SN9" s="11"/>
      <c r="SO9" s="11"/>
      <c r="SP9" s="11"/>
      <c r="SQ9" s="11"/>
      <c r="SR9" s="11"/>
      <c r="SS9" s="11"/>
      <c r="ST9" s="11"/>
      <c r="SU9" s="11"/>
      <c r="SV9" s="11"/>
      <c r="SW9" s="11"/>
      <c r="SX9" s="11"/>
      <c r="SY9" s="11"/>
      <c r="SZ9" s="11"/>
      <c r="TA9" s="11"/>
      <c r="TB9" s="11"/>
      <c r="TC9" s="11"/>
      <c r="TD9" s="11"/>
      <c r="TE9" s="11"/>
      <c r="TF9" s="11"/>
      <c r="TG9" s="11"/>
      <c r="TH9" s="11"/>
      <c r="TI9" s="11"/>
      <c r="TJ9" s="11"/>
      <c r="TK9" s="11"/>
      <c r="TL9" s="11"/>
      <c r="TM9" s="11"/>
      <c r="TN9" s="11"/>
      <c r="TO9" s="11"/>
      <c r="TP9" s="11"/>
      <c r="TQ9" s="11"/>
      <c r="TR9" s="11"/>
      <c r="TS9" s="11"/>
      <c r="TT9" s="11"/>
      <c r="TU9" s="11"/>
      <c r="TV9" s="11"/>
      <c r="TW9" s="11"/>
      <c r="TX9" s="11"/>
      <c r="TY9" s="11"/>
      <c r="TZ9" s="11"/>
      <c r="UA9" s="11"/>
      <c r="UB9" s="11"/>
      <c r="UC9" s="11"/>
      <c r="UD9" s="11"/>
      <c r="UE9" s="11"/>
      <c r="UF9" s="11"/>
      <c r="UG9" s="11"/>
      <c r="UH9" s="11"/>
      <c r="UI9" s="11"/>
      <c r="UJ9" s="11"/>
      <c r="UK9" s="11"/>
      <c r="UL9" s="11"/>
      <c r="UM9" s="11"/>
      <c r="UN9" s="11"/>
      <c r="UO9" s="11"/>
      <c r="UP9" s="11"/>
      <c r="UQ9" s="11"/>
      <c r="UR9" s="11"/>
      <c r="US9" s="11"/>
      <c r="UT9" s="11"/>
      <c r="UU9" s="11"/>
      <c r="UV9" s="11"/>
      <c r="UW9" s="11"/>
      <c r="UX9" s="11"/>
      <c r="UY9" s="11"/>
      <c r="UZ9" s="11"/>
      <c r="VA9" s="11"/>
      <c r="VB9" s="11"/>
      <c r="VC9" s="11"/>
      <c r="VD9" s="11"/>
      <c r="VE9" s="11"/>
      <c r="VF9" s="11"/>
      <c r="VG9" s="11"/>
      <c r="VH9" s="11"/>
      <c r="VI9" s="11"/>
      <c r="VJ9" s="11"/>
      <c r="VK9" s="11"/>
      <c r="VL9" s="11"/>
      <c r="VM9" s="11"/>
      <c r="VN9" s="11"/>
      <c r="VO9" s="11"/>
      <c r="VP9" s="11"/>
      <c r="VQ9" s="11"/>
      <c r="VR9" s="11"/>
      <c r="VS9" s="11"/>
      <c r="VT9" s="11"/>
      <c r="VU9" s="11"/>
      <c r="VV9" s="11"/>
      <c r="VW9" s="11"/>
      <c r="VX9" s="11"/>
      <c r="VY9" s="11"/>
      <c r="VZ9" s="11"/>
      <c r="WA9" s="11"/>
      <c r="WB9" s="11"/>
      <c r="WC9" s="11"/>
      <c r="WD9" s="11"/>
      <c r="WE9" s="11"/>
      <c r="WF9" s="11"/>
      <c r="WG9" s="11"/>
      <c r="WH9" s="11"/>
      <c r="WI9" s="11"/>
      <c r="WJ9" s="11"/>
      <c r="WK9" s="11"/>
      <c r="WL9" s="11"/>
      <c r="WM9" s="11"/>
      <c r="WN9" s="11"/>
      <c r="WO9" s="11"/>
      <c r="WP9" s="11"/>
      <c r="WQ9" s="11"/>
      <c r="WR9" s="11"/>
      <c r="WS9" s="11"/>
      <c r="WT9" s="11"/>
      <c r="WU9" s="11"/>
      <c r="WV9" s="11"/>
      <c r="WW9" s="11"/>
      <c r="WX9" s="11"/>
      <c r="WY9" s="11"/>
      <c r="WZ9" s="11"/>
      <c r="XA9" s="11"/>
      <c r="XB9" s="11"/>
      <c r="XC9" s="11"/>
      <c r="XD9" s="11"/>
      <c r="XE9" s="11"/>
      <c r="XF9" s="11"/>
      <c r="XG9" s="11"/>
      <c r="XH9" s="11"/>
      <c r="XI9" s="11"/>
      <c r="XJ9" s="11"/>
      <c r="XK9" s="11"/>
      <c r="XL9" s="11"/>
      <c r="XM9" s="11"/>
      <c r="XN9" s="11"/>
      <c r="XO9" s="11"/>
      <c r="XP9" s="11"/>
      <c r="XQ9" s="11"/>
      <c r="XR9" s="11"/>
      <c r="XS9" s="11"/>
      <c r="XT9" s="11"/>
      <c r="XU9" s="11"/>
      <c r="XV9" s="11"/>
      <c r="XW9" s="11"/>
      <c r="XX9" s="11"/>
      <c r="XY9" s="11"/>
      <c r="XZ9" s="11"/>
      <c r="YA9" s="11"/>
      <c r="YB9" s="11"/>
      <c r="YC9" s="11"/>
      <c r="YD9" s="11"/>
      <c r="YE9" s="11"/>
      <c r="YF9" s="11"/>
      <c r="YG9" s="11"/>
      <c r="YH9" s="11"/>
      <c r="YI9" s="11"/>
      <c r="YJ9" s="11"/>
      <c r="YK9" s="11"/>
      <c r="YL9" s="11"/>
      <c r="YM9" s="11"/>
      <c r="YN9" s="11"/>
      <c r="YO9" s="11"/>
      <c r="YP9" s="11"/>
      <c r="YQ9" s="11"/>
      <c r="YR9" s="11"/>
      <c r="YS9" s="11"/>
      <c r="YT9" s="11"/>
      <c r="YU9" s="11"/>
      <c r="YV9" s="11"/>
      <c r="YW9" s="11"/>
      <c r="YX9" s="11"/>
      <c r="YY9" s="11"/>
      <c r="YZ9" s="11"/>
      <c r="ZA9" s="11"/>
      <c r="ZB9" s="11"/>
      <c r="ZC9" s="11"/>
      <c r="ZD9" s="11"/>
      <c r="ZE9" s="11"/>
      <c r="ZF9" s="11"/>
      <c r="ZG9" s="11"/>
      <c r="ZH9" s="11"/>
      <c r="ZI9" s="11"/>
      <c r="ZJ9" s="11"/>
      <c r="ZK9" s="11"/>
      <c r="ZL9" s="11"/>
      <c r="ZM9" s="11"/>
      <c r="ZN9" s="11"/>
      <c r="ZO9" s="11"/>
      <c r="ZP9" s="11"/>
      <c r="ZQ9" s="11"/>
      <c r="ZR9" s="11"/>
      <c r="ZS9" s="11"/>
      <c r="ZT9" s="11"/>
      <c r="ZU9" s="11"/>
      <c r="ZV9" s="11"/>
      <c r="ZW9" s="11"/>
      <c r="ZX9" s="11"/>
      <c r="ZY9" s="11"/>
      <c r="ZZ9" s="11"/>
      <c r="AAA9" s="11"/>
      <c r="AAB9" s="11"/>
      <c r="AAC9" s="11"/>
      <c r="AAD9" s="11"/>
      <c r="AAE9" s="11"/>
      <c r="AAF9" s="11"/>
      <c r="AAG9" s="11"/>
      <c r="AAH9" s="11"/>
      <c r="AAI9" s="11"/>
      <c r="AAJ9" s="11"/>
      <c r="AAK9" s="11"/>
      <c r="AAL9" s="11"/>
      <c r="AAM9" s="11"/>
      <c r="AAN9" s="11"/>
      <c r="AAO9" s="11"/>
      <c r="AAP9" s="11"/>
      <c r="AAQ9" s="11"/>
      <c r="AAR9" s="11"/>
      <c r="AAS9" s="11"/>
      <c r="AAT9" s="11"/>
      <c r="AAU9" s="11"/>
      <c r="AAV9" s="11"/>
      <c r="AAW9" s="11"/>
      <c r="AAX9" s="11"/>
      <c r="AAY9" s="11"/>
      <c r="AAZ9" s="11"/>
      <c r="ABA9" s="11"/>
      <c r="ABB9" s="11"/>
      <c r="ABC9" s="11"/>
      <c r="ABD9" s="11"/>
      <c r="ABE9" s="11"/>
      <c r="ABF9" s="11"/>
      <c r="ABG9" s="11"/>
      <c r="ABH9" s="11"/>
      <c r="ABI9" s="11"/>
      <c r="ABJ9" s="11"/>
      <c r="ABK9" s="11"/>
      <c r="ABL9" s="11"/>
      <c r="ABM9" s="11"/>
      <c r="ABN9" s="11"/>
      <c r="ABO9" s="11"/>
      <c r="ABP9" s="11"/>
      <c r="ABQ9" s="11"/>
      <c r="ABR9" s="11"/>
      <c r="ABS9" s="11"/>
      <c r="ABT9" s="11"/>
      <c r="ABU9" s="11"/>
      <c r="ABV9" s="11"/>
      <c r="ABW9" s="11"/>
      <c r="ABX9" s="11"/>
      <c r="ABY9" s="11"/>
      <c r="ABZ9" s="11"/>
      <c r="ACA9" s="11"/>
      <c r="ACB9" s="11"/>
      <c r="ACC9" s="11"/>
      <c r="ACD9" s="11"/>
      <c r="ACE9" s="11"/>
      <c r="ACF9" s="11"/>
      <c r="ACG9" s="11"/>
      <c r="ACH9" s="11"/>
      <c r="ACI9" s="11"/>
      <c r="ACJ9" s="11"/>
      <c r="ACK9" s="11"/>
      <c r="ACL9" s="11"/>
      <c r="ACM9" s="11"/>
      <c r="ACN9" s="11"/>
      <c r="ACO9" s="11"/>
      <c r="ACP9" s="11"/>
      <c r="ACQ9" s="11"/>
      <c r="ACR9" s="11"/>
      <c r="ACS9" s="11"/>
      <c r="ACT9" s="11"/>
      <c r="ACU9" s="11"/>
      <c r="ACV9" s="11"/>
      <c r="ACW9" s="11"/>
      <c r="ACX9" s="11"/>
      <c r="ACY9" s="11"/>
      <c r="ACZ9" s="11"/>
      <c r="ADA9" s="11"/>
      <c r="ADB9" s="11"/>
      <c r="ADC9" s="11"/>
      <c r="ADD9" s="11"/>
      <c r="ADE9" s="11"/>
      <c r="ADF9" s="11"/>
      <c r="ADG9" s="11"/>
      <c r="ADH9" s="11"/>
      <c r="ADI9" s="11"/>
      <c r="ADJ9" s="11"/>
      <c r="ADK9" s="11"/>
      <c r="ADL9" s="11"/>
      <c r="ADM9" s="11"/>
      <c r="ADN9" s="11"/>
      <c r="ADO9" s="11"/>
      <c r="ADP9" s="11"/>
      <c r="ADQ9" s="11"/>
      <c r="ADR9" s="11"/>
      <c r="ADS9" s="11"/>
      <c r="ADT9" s="11"/>
      <c r="ADU9" s="11"/>
      <c r="ADV9" s="11"/>
      <c r="ADW9" s="11"/>
      <c r="ADX9" s="11"/>
      <c r="ADY9" s="11"/>
      <c r="ADZ9" s="11"/>
      <c r="AEA9" s="11"/>
      <c r="AEB9" s="11"/>
      <c r="AEC9" s="11"/>
      <c r="AED9" s="11"/>
      <c r="AEE9" s="11"/>
      <c r="AEF9" s="11"/>
      <c r="AEG9" s="11"/>
      <c r="AEH9" s="11"/>
      <c r="AEI9" s="11"/>
      <c r="AEJ9" s="11"/>
      <c r="AEK9" s="11"/>
      <c r="AEL9" s="11"/>
      <c r="AEM9" s="11"/>
      <c r="AEN9" s="11"/>
      <c r="AEO9" s="11"/>
      <c r="AEP9" s="11"/>
      <c r="AEQ9" s="11"/>
      <c r="AER9" s="11"/>
      <c r="AES9" s="11"/>
      <c r="AET9" s="11"/>
      <c r="AEU9" s="11"/>
      <c r="AEV9" s="11"/>
      <c r="AEW9" s="11"/>
      <c r="AEX9" s="11"/>
      <c r="AEY9" s="11"/>
      <c r="AEZ9" s="11"/>
      <c r="AFA9" s="11"/>
      <c r="AFB9" s="11"/>
      <c r="AFC9" s="11"/>
      <c r="AFD9" s="11"/>
      <c r="AFE9" s="11"/>
      <c r="AFF9" s="11"/>
      <c r="AFG9" s="11"/>
      <c r="AFH9" s="11"/>
      <c r="AFI9" s="11"/>
      <c r="AFJ9" s="11"/>
      <c r="AFK9" s="11"/>
      <c r="AFL9" s="11"/>
      <c r="AFM9" s="11"/>
      <c r="AFN9" s="11"/>
      <c r="AFO9" s="11"/>
      <c r="AFP9" s="11"/>
      <c r="AFQ9" s="11"/>
      <c r="AFR9" s="11"/>
      <c r="AFS9" s="11"/>
      <c r="AFT9" s="11"/>
      <c r="AFU9" s="11"/>
      <c r="AFV9" s="11"/>
      <c r="AFW9" s="11"/>
      <c r="AFX9" s="11"/>
      <c r="AFY9" s="11"/>
      <c r="AFZ9" s="11"/>
      <c r="AGA9" s="11"/>
      <c r="AGB9" s="11"/>
      <c r="AGC9" s="11"/>
      <c r="AGD9" s="11"/>
      <c r="AGE9" s="11"/>
      <c r="AGF9" s="11"/>
      <c r="AGG9" s="11"/>
      <c r="AGH9" s="11"/>
      <c r="AGI9" s="11"/>
      <c r="AGJ9" s="11"/>
      <c r="AGK9" s="11"/>
      <c r="AGL9" s="11"/>
      <c r="AGM9" s="11"/>
      <c r="AGN9" s="11"/>
      <c r="AGO9" s="11"/>
      <c r="AGP9" s="11"/>
      <c r="AGQ9" s="11"/>
      <c r="AGR9" s="11"/>
      <c r="AGS9" s="11"/>
      <c r="AGT9" s="11"/>
      <c r="AGU9" s="11"/>
      <c r="AGV9" s="11"/>
      <c r="AGW9" s="11"/>
      <c r="AGX9" s="11"/>
      <c r="AGY9" s="11"/>
      <c r="AGZ9" s="11"/>
      <c r="AHA9" s="11"/>
      <c r="AHB9" s="11"/>
      <c r="AHC9" s="11"/>
      <c r="AHD9" s="11"/>
      <c r="AHE9" s="11"/>
      <c r="AHF9" s="11"/>
      <c r="AHG9" s="11"/>
      <c r="AHH9" s="11"/>
      <c r="AHI9" s="11"/>
      <c r="AHJ9" s="11"/>
      <c r="AHK9" s="11"/>
      <c r="AHL9" s="11"/>
      <c r="AHM9" s="11"/>
      <c r="AHN9" s="11"/>
      <c r="AHO9" s="11"/>
      <c r="AHP9" s="11"/>
      <c r="AHQ9" s="11"/>
      <c r="AHR9" s="11"/>
      <c r="AHS9" s="11"/>
      <c r="AHT9" s="11"/>
      <c r="AHU9" s="11"/>
      <c r="AHV9" s="11"/>
      <c r="AHW9" s="11"/>
      <c r="AHX9" s="11"/>
      <c r="AHY9" s="11"/>
      <c r="AHZ9" s="11"/>
      <c r="AIA9" s="11"/>
      <c r="AIB9" s="11"/>
      <c r="AIC9" s="11"/>
      <c r="AID9" s="11"/>
      <c r="AIE9" s="11"/>
      <c r="AIF9" s="11"/>
      <c r="AIG9" s="11"/>
      <c r="AIH9" s="11"/>
      <c r="AII9" s="11"/>
      <c r="AIJ9" s="11"/>
      <c r="AIK9" s="11"/>
      <c r="AIL9" s="11"/>
      <c r="AIM9" s="11"/>
    </row>
    <row r="10">
      <c r="B10" s="7" t="s">
        <v>494</v>
      </c>
      <c r="C10" s="10"/>
      <c r="D10" s="11"/>
      <c r="E10" s="10">
        <v>285000.0</v>
      </c>
      <c r="F10" s="10"/>
      <c r="G10" s="11"/>
      <c r="H10" s="10">
        <v>2275.0</v>
      </c>
      <c r="I10" s="10">
        <v>50071.0</v>
      </c>
      <c r="J10" s="10">
        <v>13.0</v>
      </c>
      <c r="K10" s="10"/>
      <c r="L10" s="10">
        <v>192000.0</v>
      </c>
      <c r="M10" s="10">
        <v>166908.0</v>
      </c>
      <c r="N10" s="10">
        <v>183332.0</v>
      </c>
      <c r="O10" s="10">
        <v>142000.0</v>
      </c>
      <c r="P10" s="10">
        <v>1611.0</v>
      </c>
      <c r="Q10" s="10">
        <v>260000.0</v>
      </c>
      <c r="R10" s="10">
        <v>31.0</v>
      </c>
      <c r="S10" s="10">
        <v>20857.0</v>
      </c>
      <c r="T10" s="11"/>
      <c r="U10" s="11"/>
      <c r="V10" s="11"/>
      <c r="W10" s="10">
        <v>4176.0</v>
      </c>
      <c r="X10" s="10">
        <v>389370.0</v>
      </c>
      <c r="Y10" s="11"/>
      <c r="Z10" s="10"/>
      <c r="AA10" s="10"/>
      <c r="AB10" s="11"/>
      <c r="AC10" s="10">
        <v>1652.0</v>
      </c>
      <c r="AD10" s="11"/>
      <c r="AE10" s="11"/>
      <c r="AF10" s="10"/>
      <c r="AG10" s="10"/>
      <c r="AH10" s="11"/>
      <c r="AI10" s="10"/>
      <c r="AJ10" s="11"/>
      <c r="AK10" s="10"/>
      <c r="AL10" s="11"/>
      <c r="AM10" s="10"/>
      <c r="AN10" s="10">
        <v>4744.0</v>
      </c>
      <c r="AO10" s="11"/>
      <c r="AP10" s="11"/>
      <c r="AQ10" s="10">
        <v>1005000.0</v>
      </c>
      <c r="AR10" s="11"/>
      <c r="AS10" s="10">
        <v>3451.0</v>
      </c>
      <c r="AT10" s="10"/>
      <c r="AU10" s="10">
        <v>8860.0</v>
      </c>
      <c r="AV10" s="10">
        <v>11147.0</v>
      </c>
      <c r="AW10" s="11"/>
      <c r="AX10" s="11"/>
      <c r="AZ10" s="10"/>
      <c r="BA10" s="10">
        <v>7880.0</v>
      </c>
      <c r="BB10" s="10">
        <v>101450.0</v>
      </c>
      <c r="BC10" s="10">
        <v>400.0</v>
      </c>
      <c r="BD10" s="10"/>
      <c r="BE10" s="10">
        <v>3080.0</v>
      </c>
      <c r="BF10" s="11"/>
      <c r="BG10" s="10">
        <v>2879.0</v>
      </c>
      <c r="BH10" s="10">
        <v>283571.0</v>
      </c>
      <c r="BI10" s="11"/>
      <c r="BJ10" s="11"/>
      <c r="BK10" s="11"/>
      <c r="BL10" s="10">
        <v>3030.0</v>
      </c>
      <c r="BM10" s="11"/>
      <c r="BN10" s="10">
        <v>123.0</v>
      </c>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0"/>
      <c r="CW10" s="10"/>
      <c r="CX10" s="10"/>
      <c r="CY10" s="10"/>
      <c r="CZ10" s="10"/>
      <c r="DA10" s="11"/>
      <c r="DB10" s="11"/>
      <c r="DC10" s="11"/>
      <c r="DD10" s="11"/>
      <c r="DE10" s="11"/>
      <c r="DF10" s="11"/>
      <c r="DG10" s="10"/>
      <c r="DH10" s="11"/>
      <c r="DI10" s="11"/>
      <c r="DJ10" s="11"/>
      <c r="DK10" s="11"/>
      <c r="DL10" s="11"/>
      <c r="DM10" s="11"/>
      <c r="DN10" s="11"/>
      <c r="DO10" s="11"/>
      <c r="DP10" s="11"/>
      <c r="DQ10" s="11"/>
      <c r="DR10" s="11"/>
      <c r="DS10" s="11"/>
      <c r="DT10" s="11"/>
      <c r="DU10" s="10"/>
      <c r="DV10" s="11"/>
      <c r="DW10" s="11"/>
      <c r="DX10" s="11"/>
      <c r="DY10" s="11"/>
      <c r="DZ10" s="11"/>
      <c r="EA10" s="11"/>
      <c r="EB10" s="11"/>
      <c r="EC10" s="10"/>
      <c r="ED10" s="11"/>
      <c r="EE10" s="11"/>
      <c r="EF10" s="10"/>
      <c r="EG10" s="10"/>
      <c r="EH10" s="10"/>
      <c r="EI10" s="10"/>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c r="OE10" s="11"/>
      <c r="OF10" s="11"/>
      <c r="OG10" s="11"/>
      <c r="OH10" s="11"/>
      <c r="OI10" s="11"/>
      <c r="OJ10" s="11"/>
      <c r="OK10" s="11"/>
      <c r="OL10" s="11"/>
      <c r="OM10" s="11"/>
      <c r="ON10" s="11"/>
      <c r="OO10" s="11"/>
      <c r="OP10" s="11"/>
      <c r="OQ10" s="11"/>
      <c r="OR10" s="11"/>
      <c r="OS10" s="11"/>
      <c r="OT10" s="11"/>
      <c r="OU10" s="11"/>
      <c r="OV10" s="11"/>
      <c r="OW10" s="11"/>
      <c r="OX10" s="11"/>
      <c r="OY10" s="11"/>
      <c r="OZ10" s="11"/>
      <c r="PA10" s="11"/>
      <c r="PB10" s="11"/>
      <c r="PC10" s="11"/>
      <c r="PD10" s="11"/>
      <c r="PE10" s="11"/>
      <c r="PF10" s="11"/>
      <c r="PG10" s="11"/>
      <c r="PH10" s="11"/>
      <c r="PI10" s="11"/>
      <c r="PJ10" s="11"/>
      <c r="PK10" s="11"/>
      <c r="PL10" s="11"/>
      <c r="PM10" s="11"/>
      <c r="PN10" s="11"/>
      <c r="PO10" s="11"/>
      <c r="PP10" s="11"/>
      <c r="PQ10" s="11"/>
      <c r="PR10" s="11"/>
      <c r="PS10" s="11"/>
      <c r="PT10" s="11"/>
      <c r="PU10" s="11"/>
      <c r="PV10" s="11"/>
      <c r="PW10" s="11"/>
      <c r="PX10" s="11"/>
      <c r="PY10" s="11"/>
      <c r="PZ10" s="11"/>
      <c r="QA10" s="11"/>
      <c r="QB10" s="11"/>
      <c r="QC10" s="11"/>
      <c r="QD10" s="11"/>
      <c r="QE10" s="11"/>
      <c r="QF10" s="11"/>
      <c r="QG10" s="11"/>
      <c r="QH10" s="11"/>
      <c r="QI10" s="11"/>
      <c r="QJ10" s="11"/>
      <c r="QK10" s="11"/>
      <c r="QL10" s="11"/>
      <c r="QM10" s="11"/>
      <c r="QN10" s="11"/>
      <c r="QO10" s="11"/>
      <c r="QP10" s="11"/>
      <c r="QQ10" s="11"/>
      <c r="QR10" s="11"/>
      <c r="QS10" s="11"/>
      <c r="QT10" s="11"/>
      <c r="QU10" s="11"/>
      <c r="QV10" s="11"/>
      <c r="QW10" s="11"/>
      <c r="QX10" s="11"/>
      <c r="QY10" s="11"/>
      <c r="QZ10" s="11"/>
      <c r="RA10" s="11"/>
      <c r="RB10" s="11"/>
      <c r="RC10" s="11"/>
      <c r="RD10" s="11"/>
      <c r="RE10" s="11"/>
      <c r="RF10" s="11"/>
      <c r="RG10" s="11"/>
      <c r="RH10" s="11"/>
      <c r="RI10" s="11"/>
      <c r="RJ10" s="11"/>
      <c r="RK10" s="11"/>
      <c r="RL10" s="11"/>
      <c r="RM10" s="11"/>
      <c r="RN10" s="11"/>
      <c r="RO10" s="11"/>
      <c r="RP10" s="11"/>
      <c r="RQ10" s="11"/>
      <c r="RR10" s="11"/>
      <c r="RS10" s="11"/>
      <c r="RT10" s="11"/>
      <c r="RU10" s="11"/>
      <c r="RV10" s="11"/>
      <c r="RW10" s="11"/>
      <c r="RX10" s="11"/>
      <c r="RY10" s="11"/>
      <c r="RZ10" s="11"/>
      <c r="SA10" s="11"/>
      <c r="SB10" s="11"/>
      <c r="SC10" s="11"/>
      <c r="SD10" s="11"/>
      <c r="SE10" s="11"/>
      <c r="SF10" s="11"/>
      <c r="SG10" s="11"/>
      <c r="SH10" s="11"/>
      <c r="SI10" s="11"/>
      <c r="SJ10" s="11"/>
      <c r="SK10" s="11"/>
      <c r="SL10" s="11"/>
      <c r="SM10" s="11"/>
      <c r="SN10" s="11"/>
      <c r="SO10" s="11"/>
      <c r="SP10" s="11"/>
      <c r="SQ10" s="11"/>
      <c r="SR10" s="11"/>
      <c r="SS10" s="11"/>
      <c r="ST10" s="11"/>
      <c r="SU10" s="11"/>
      <c r="SV10" s="11"/>
      <c r="SW10" s="11"/>
      <c r="SX10" s="11"/>
      <c r="SY10" s="11"/>
      <c r="SZ10" s="11"/>
      <c r="TA10" s="11"/>
      <c r="TB10" s="11"/>
      <c r="TC10" s="11"/>
      <c r="TD10" s="11"/>
      <c r="TE10" s="11"/>
      <c r="TF10" s="11"/>
      <c r="TG10" s="11"/>
      <c r="TH10" s="11"/>
      <c r="TI10" s="11"/>
      <c r="TJ10" s="11"/>
      <c r="TK10" s="11"/>
      <c r="TL10" s="11"/>
      <c r="TM10" s="11"/>
      <c r="TN10" s="11"/>
      <c r="TO10" s="11"/>
      <c r="TP10" s="11"/>
      <c r="TQ10" s="11"/>
      <c r="TR10" s="11"/>
      <c r="TS10" s="11"/>
      <c r="TT10" s="11"/>
      <c r="TU10" s="11"/>
      <c r="TV10" s="11"/>
      <c r="TW10" s="11"/>
      <c r="TX10" s="11"/>
      <c r="TY10" s="11"/>
      <c r="TZ10" s="11"/>
      <c r="UA10" s="11"/>
      <c r="UB10" s="11"/>
      <c r="UC10" s="11"/>
      <c r="UD10" s="11"/>
      <c r="UE10" s="11"/>
      <c r="UF10" s="11"/>
      <c r="UG10" s="11"/>
      <c r="UH10" s="11"/>
      <c r="UI10" s="11"/>
      <c r="UJ10" s="11"/>
      <c r="UK10" s="11"/>
      <c r="UL10" s="11"/>
      <c r="UM10" s="11"/>
      <c r="UN10" s="11"/>
      <c r="UO10" s="11"/>
      <c r="UP10" s="11"/>
      <c r="UQ10" s="11"/>
      <c r="UR10" s="11"/>
      <c r="US10" s="11"/>
      <c r="UT10" s="11"/>
      <c r="UU10" s="11"/>
      <c r="UV10" s="11"/>
      <c r="UW10" s="11"/>
      <c r="UX10" s="11"/>
      <c r="UY10" s="11"/>
      <c r="UZ10" s="11"/>
      <c r="VA10" s="11"/>
      <c r="VB10" s="11"/>
      <c r="VC10" s="11"/>
      <c r="VD10" s="11"/>
      <c r="VE10" s="11"/>
      <c r="VF10" s="11"/>
      <c r="VG10" s="11"/>
      <c r="VH10" s="11"/>
      <c r="VI10" s="11"/>
      <c r="VJ10" s="11"/>
      <c r="VK10" s="11"/>
      <c r="VL10" s="11"/>
      <c r="VM10" s="11"/>
      <c r="VN10" s="11"/>
      <c r="VO10" s="11"/>
      <c r="VP10" s="11"/>
      <c r="VQ10" s="11"/>
      <c r="VR10" s="11"/>
      <c r="VS10" s="11"/>
      <c r="VT10" s="11"/>
      <c r="VU10" s="11"/>
      <c r="VV10" s="11"/>
      <c r="VW10" s="11"/>
      <c r="VX10" s="11"/>
      <c r="VY10" s="11"/>
      <c r="VZ10" s="11"/>
      <c r="WA10" s="11"/>
      <c r="WB10" s="11"/>
      <c r="WC10" s="11"/>
      <c r="WD10" s="11"/>
      <c r="WE10" s="11"/>
      <c r="WF10" s="11"/>
      <c r="WG10" s="11"/>
      <c r="WH10" s="11"/>
      <c r="WI10" s="11"/>
      <c r="WJ10" s="11"/>
      <c r="WK10" s="11"/>
      <c r="WL10" s="11"/>
      <c r="WM10" s="11"/>
      <c r="WN10" s="11"/>
      <c r="WO10" s="11"/>
      <c r="WP10" s="11"/>
      <c r="WQ10" s="11"/>
      <c r="WR10" s="11"/>
      <c r="WS10" s="11"/>
      <c r="WT10" s="11"/>
      <c r="WU10" s="11"/>
      <c r="WV10" s="11"/>
      <c r="WW10" s="11"/>
      <c r="WX10" s="11"/>
      <c r="WY10" s="11"/>
      <c r="WZ10" s="11"/>
      <c r="XA10" s="11"/>
      <c r="XB10" s="11"/>
      <c r="XC10" s="11"/>
      <c r="XD10" s="11"/>
      <c r="XE10" s="11"/>
      <c r="XF10" s="11"/>
      <c r="XG10" s="11"/>
      <c r="XH10" s="11"/>
      <c r="XI10" s="11"/>
      <c r="XJ10" s="11"/>
      <c r="XK10" s="11"/>
      <c r="XL10" s="11"/>
      <c r="XM10" s="11"/>
      <c r="XN10" s="11"/>
      <c r="XO10" s="11"/>
      <c r="XP10" s="11"/>
      <c r="XQ10" s="11"/>
      <c r="XR10" s="11"/>
      <c r="XS10" s="11"/>
      <c r="XT10" s="11"/>
      <c r="XU10" s="11"/>
      <c r="XV10" s="11"/>
      <c r="XW10" s="11"/>
      <c r="XX10" s="11"/>
      <c r="XY10" s="11"/>
      <c r="XZ10" s="11"/>
      <c r="YA10" s="11"/>
      <c r="YB10" s="11"/>
      <c r="YC10" s="11"/>
      <c r="YD10" s="11"/>
      <c r="YE10" s="11"/>
      <c r="YF10" s="11"/>
      <c r="YG10" s="11"/>
      <c r="YH10" s="11"/>
      <c r="YI10" s="11"/>
      <c r="YJ10" s="11"/>
      <c r="YK10" s="11"/>
      <c r="YL10" s="11"/>
      <c r="YM10" s="11"/>
      <c r="YN10" s="11"/>
      <c r="YO10" s="11"/>
      <c r="YP10" s="11"/>
      <c r="YQ10" s="11"/>
      <c r="YR10" s="11"/>
      <c r="YS10" s="11"/>
      <c r="YT10" s="11"/>
      <c r="YU10" s="11"/>
      <c r="YV10" s="11"/>
      <c r="YW10" s="11"/>
      <c r="YX10" s="11"/>
      <c r="YY10" s="11"/>
      <c r="YZ10" s="11"/>
      <c r="ZA10" s="11"/>
      <c r="ZB10" s="11"/>
      <c r="ZC10" s="11"/>
      <c r="ZD10" s="11"/>
      <c r="ZE10" s="11"/>
      <c r="ZF10" s="11"/>
      <c r="ZG10" s="11"/>
      <c r="ZH10" s="11"/>
      <c r="ZI10" s="11"/>
      <c r="ZJ10" s="11"/>
      <c r="ZK10" s="11"/>
      <c r="ZL10" s="11"/>
      <c r="ZM10" s="11"/>
      <c r="ZN10" s="11"/>
      <c r="ZO10" s="11"/>
      <c r="ZP10" s="11"/>
      <c r="ZQ10" s="11"/>
      <c r="ZR10" s="11"/>
      <c r="ZS10" s="11"/>
      <c r="ZT10" s="11"/>
      <c r="ZU10" s="11"/>
      <c r="ZV10" s="11"/>
      <c r="ZW10" s="11"/>
      <c r="ZX10" s="11"/>
      <c r="ZY10" s="11"/>
      <c r="ZZ10" s="11"/>
      <c r="AAA10" s="11"/>
      <c r="AAB10" s="11"/>
      <c r="AAC10" s="11"/>
      <c r="AAD10" s="11"/>
      <c r="AAE10" s="11"/>
      <c r="AAF10" s="11"/>
      <c r="AAG10" s="11"/>
      <c r="AAH10" s="11"/>
      <c r="AAI10" s="11"/>
      <c r="AAJ10" s="11"/>
      <c r="AAK10" s="11"/>
      <c r="AAL10" s="11"/>
      <c r="AAM10" s="11"/>
      <c r="AAN10" s="11"/>
      <c r="AAO10" s="11"/>
      <c r="AAP10" s="11"/>
      <c r="AAQ10" s="11"/>
      <c r="AAR10" s="11"/>
      <c r="AAS10" s="11"/>
      <c r="AAT10" s="11"/>
      <c r="AAU10" s="11"/>
      <c r="AAV10" s="11"/>
      <c r="AAW10" s="11"/>
      <c r="AAX10" s="11"/>
      <c r="AAY10" s="11"/>
      <c r="AAZ10" s="11"/>
      <c r="ABA10" s="11"/>
      <c r="ABB10" s="11"/>
      <c r="ABC10" s="11"/>
      <c r="ABD10" s="11"/>
      <c r="ABE10" s="11"/>
      <c r="ABF10" s="11"/>
      <c r="ABG10" s="11"/>
      <c r="ABH10" s="11"/>
      <c r="ABI10" s="11"/>
      <c r="ABJ10" s="11"/>
      <c r="ABK10" s="11"/>
      <c r="ABL10" s="11"/>
      <c r="ABM10" s="11"/>
      <c r="ABN10" s="11"/>
      <c r="ABO10" s="11"/>
      <c r="ABP10" s="11"/>
      <c r="ABQ10" s="11"/>
      <c r="ABR10" s="11"/>
      <c r="ABS10" s="11"/>
      <c r="ABT10" s="11"/>
      <c r="ABU10" s="11"/>
      <c r="ABV10" s="11"/>
      <c r="ABW10" s="11"/>
      <c r="ABX10" s="11"/>
      <c r="ABY10" s="11"/>
      <c r="ABZ10" s="11"/>
      <c r="ACA10" s="11"/>
      <c r="ACB10" s="11"/>
      <c r="ACC10" s="11"/>
      <c r="ACD10" s="11"/>
      <c r="ACE10" s="11"/>
      <c r="ACF10" s="11"/>
      <c r="ACG10" s="11"/>
      <c r="ACH10" s="11"/>
      <c r="ACI10" s="11"/>
      <c r="ACJ10" s="11"/>
      <c r="ACK10" s="11"/>
      <c r="ACL10" s="11"/>
      <c r="ACM10" s="11"/>
      <c r="ACN10" s="11"/>
      <c r="ACO10" s="11"/>
      <c r="ACP10" s="11"/>
      <c r="ACQ10" s="11"/>
      <c r="ACR10" s="11"/>
      <c r="ACS10" s="11"/>
      <c r="ACT10" s="11"/>
      <c r="ACU10" s="11"/>
      <c r="ACV10" s="11"/>
      <c r="ACW10" s="11"/>
      <c r="ACX10" s="11"/>
      <c r="ACY10" s="11"/>
      <c r="ACZ10" s="11"/>
      <c r="ADA10" s="11"/>
      <c r="ADB10" s="11"/>
      <c r="ADC10" s="11"/>
      <c r="ADD10" s="11"/>
      <c r="ADE10" s="11"/>
      <c r="ADF10" s="11"/>
      <c r="ADG10" s="11"/>
      <c r="ADH10" s="11"/>
      <c r="ADI10" s="11"/>
      <c r="ADJ10" s="11"/>
      <c r="ADK10" s="11"/>
      <c r="ADL10" s="11"/>
      <c r="ADM10" s="11"/>
      <c r="ADN10" s="11"/>
      <c r="ADO10" s="11"/>
      <c r="ADP10" s="11"/>
      <c r="ADQ10" s="11"/>
      <c r="ADR10" s="11"/>
      <c r="ADS10" s="11"/>
      <c r="ADT10" s="11"/>
      <c r="ADU10" s="11"/>
      <c r="ADV10" s="11"/>
      <c r="ADW10" s="11"/>
      <c r="ADX10" s="11"/>
      <c r="ADY10" s="11"/>
      <c r="ADZ10" s="11"/>
      <c r="AEA10" s="11"/>
      <c r="AEB10" s="11"/>
      <c r="AEC10" s="11"/>
      <c r="AED10" s="11"/>
      <c r="AEE10" s="11"/>
      <c r="AEF10" s="11"/>
      <c r="AEG10" s="11"/>
      <c r="AEH10" s="11"/>
      <c r="AEI10" s="11"/>
      <c r="AEJ10" s="11"/>
      <c r="AEK10" s="11"/>
      <c r="AEL10" s="11"/>
      <c r="AEM10" s="11"/>
      <c r="AEN10" s="11"/>
      <c r="AEO10" s="11"/>
      <c r="AEP10" s="11"/>
      <c r="AEQ10" s="11"/>
      <c r="AER10" s="11"/>
      <c r="AES10" s="11"/>
      <c r="AET10" s="11"/>
      <c r="AEU10" s="11"/>
      <c r="AEV10" s="11"/>
      <c r="AEW10" s="11"/>
      <c r="AEX10" s="11"/>
      <c r="AEY10" s="11"/>
      <c r="AEZ10" s="11"/>
      <c r="AFA10" s="11"/>
      <c r="AFB10" s="11"/>
      <c r="AFC10" s="11"/>
      <c r="AFD10" s="11"/>
      <c r="AFE10" s="11"/>
      <c r="AFF10" s="11"/>
      <c r="AFG10" s="11"/>
      <c r="AFH10" s="11"/>
      <c r="AFI10" s="11"/>
      <c r="AFJ10" s="11"/>
      <c r="AFK10" s="11"/>
      <c r="AFL10" s="11"/>
      <c r="AFM10" s="11"/>
      <c r="AFN10" s="11"/>
      <c r="AFO10" s="11"/>
      <c r="AFP10" s="11"/>
      <c r="AFQ10" s="11"/>
      <c r="AFR10" s="11"/>
      <c r="AFS10" s="11"/>
      <c r="AFT10" s="11"/>
      <c r="AFU10" s="11"/>
      <c r="AFV10" s="11"/>
      <c r="AFW10" s="11"/>
      <c r="AFX10" s="11"/>
      <c r="AFY10" s="11"/>
      <c r="AFZ10" s="11"/>
      <c r="AGA10" s="11"/>
      <c r="AGB10" s="11"/>
      <c r="AGC10" s="11"/>
      <c r="AGD10" s="11"/>
      <c r="AGE10" s="11"/>
      <c r="AGF10" s="11"/>
      <c r="AGG10" s="11"/>
      <c r="AGH10" s="11"/>
      <c r="AGI10" s="11"/>
      <c r="AGJ10" s="11"/>
      <c r="AGK10" s="11"/>
      <c r="AGL10" s="11"/>
      <c r="AGM10" s="11"/>
      <c r="AGN10" s="11"/>
      <c r="AGO10" s="11"/>
      <c r="AGP10" s="11"/>
      <c r="AGQ10" s="11"/>
      <c r="AGR10" s="11"/>
      <c r="AGS10" s="11"/>
      <c r="AGT10" s="11"/>
      <c r="AGU10" s="11"/>
      <c r="AGV10" s="11"/>
      <c r="AGW10" s="11"/>
      <c r="AGX10" s="11"/>
      <c r="AGY10" s="11"/>
      <c r="AGZ10" s="11"/>
      <c r="AHA10" s="11"/>
      <c r="AHB10" s="11"/>
      <c r="AHC10" s="11"/>
      <c r="AHD10" s="11"/>
      <c r="AHE10" s="11"/>
      <c r="AHF10" s="11"/>
      <c r="AHG10" s="11"/>
      <c r="AHH10" s="11"/>
      <c r="AHI10" s="11"/>
      <c r="AHJ10" s="11"/>
      <c r="AHK10" s="11"/>
      <c r="AHL10" s="11"/>
      <c r="AHM10" s="11"/>
      <c r="AHN10" s="11"/>
      <c r="AHO10" s="11"/>
      <c r="AHP10" s="11"/>
      <c r="AHQ10" s="11"/>
      <c r="AHR10" s="11"/>
      <c r="AHS10" s="11"/>
      <c r="AHT10" s="11"/>
      <c r="AHU10" s="11"/>
      <c r="AHV10" s="11"/>
      <c r="AHW10" s="11"/>
      <c r="AHX10" s="11"/>
      <c r="AHY10" s="11"/>
      <c r="AHZ10" s="11"/>
      <c r="AIA10" s="11"/>
      <c r="AIB10" s="11"/>
      <c r="AIC10" s="11"/>
      <c r="AID10" s="11"/>
      <c r="AIE10" s="11"/>
      <c r="AIF10" s="11"/>
      <c r="AIG10" s="11"/>
      <c r="AIH10" s="11"/>
      <c r="AII10" s="11"/>
      <c r="AIJ10" s="11"/>
      <c r="AIK10" s="11"/>
      <c r="AIL10" s="11"/>
      <c r="AIM10" s="11"/>
    </row>
    <row r="11">
      <c r="B11" s="7" t="s">
        <v>495</v>
      </c>
      <c r="C11" s="10"/>
      <c r="D11" s="11">
        <f>0.066*1000000</f>
        <v>66000</v>
      </c>
      <c r="E11" s="10">
        <v>23000.0</v>
      </c>
      <c r="F11" s="10"/>
      <c r="G11" s="11"/>
      <c r="H11" s="10">
        <v>3114.0</v>
      </c>
      <c r="I11" s="10">
        <v>5082.0</v>
      </c>
      <c r="J11" s="10"/>
      <c r="K11" s="10">
        <v>2750.0</v>
      </c>
      <c r="L11" s="10">
        <v>152000.0</v>
      </c>
      <c r="M11" s="11"/>
      <c r="N11" s="10">
        <v>19940.0</v>
      </c>
      <c r="O11" s="10">
        <v>26000.0</v>
      </c>
      <c r="P11" s="10">
        <v>1217.0</v>
      </c>
      <c r="Q11" s="11"/>
      <c r="R11" s="10">
        <v>27.0</v>
      </c>
      <c r="S11" s="10">
        <v>2195.0</v>
      </c>
      <c r="T11" s="10">
        <v>6631.0</v>
      </c>
      <c r="U11" s="11"/>
      <c r="V11" s="11"/>
      <c r="W11" s="10">
        <v>3150.0</v>
      </c>
      <c r="X11" s="10">
        <v>88671.0</v>
      </c>
      <c r="Y11" s="11"/>
      <c r="Z11" s="10">
        <v>215000.0</v>
      </c>
      <c r="AA11" s="10">
        <v>48.3</v>
      </c>
      <c r="AB11" s="11"/>
      <c r="AC11" s="10">
        <v>1189.0</v>
      </c>
      <c r="AD11" s="11"/>
      <c r="AE11" s="11"/>
      <c r="AF11" s="10"/>
      <c r="AG11" s="10"/>
      <c r="AH11" s="11"/>
      <c r="AI11" s="10">
        <v>4081.0</v>
      </c>
      <c r="AJ11" s="11"/>
      <c r="AK11" s="10">
        <v>10670.0</v>
      </c>
      <c r="AL11" s="11"/>
      <c r="AM11" s="10">
        <v>8000.0</v>
      </c>
      <c r="AN11" s="10">
        <v>3347.0</v>
      </c>
      <c r="AO11" s="11"/>
      <c r="AP11" s="10">
        <v>397.0</v>
      </c>
      <c r="AQ11" s="10"/>
      <c r="AR11" s="11"/>
      <c r="AS11" s="10">
        <v>1771.0</v>
      </c>
      <c r="AT11" s="10"/>
      <c r="AU11" s="10">
        <v>846.0</v>
      </c>
      <c r="AV11" s="10">
        <v>714.0</v>
      </c>
      <c r="AW11" s="10">
        <v>27.0</v>
      </c>
      <c r="AX11" s="10">
        <v>614.0</v>
      </c>
      <c r="AY11" s="3">
        <v>0.31</v>
      </c>
      <c r="AZ11" s="10">
        <v>38451.0</v>
      </c>
      <c r="BA11" s="10">
        <v>9262.0</v>
      </c>
      <c r="BB11" s="10">
        <v>74060.0</v>
      </c>
      <c r="BC11" s="10">
        <v>312.0</v>
      </c>
      <c r="BD11" s="10">
        <v>12000.0</v>
      </c>
      <c r="BE11" s="10">
        <v>853.0</v>
      </c>
      <c r="BF11" s="10">
        <v>15200.0</v>
      </c>
      <c r="BG11" s="11"/>
      <c r="BH11" s="10">
        <v>17621.0</v>
      </c>
      <c r="BI11" s="10">
        <v>8.0</v>
      </c>
      <c r="BJ11" s="10">
        <v>6636.0</v>
      </c>
      <c r="BK11" s="11"/>
      <c r="BL11" s="10">
        <v>2299.0</v>
      </c>
      <c r="BM11" s="11"/>
      <c r="BN11" s="10">
        <v>11.0</v>
      </c>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0"/>
      <c r="CW11" s="10"/>
      <c r="CX11" s="10"/>
      <c r="CY11" s="10"/>
      <c r="CZ11" s="10"/>
      <c r="DA11" s="11"/>
      <c r="DB11" s="11"/>
      <c r="DC11" s="11"/>
      <c r="DD11" s="11"/>
      <c r="DE11" s="11"/>
      <c r="DF11" s="11"/>
      <c r="DG11" s="10"/>
      <c r="DH11" s="11"/>
      <c r="DI11" s="11"/>
      <c r="DJ11" s="11"/>
      <c r="DK11" s="11"/>
      <c r="DL11" s="11"/>
      <c r="DM11" s="11"/>
      <c r="DN11" s="11"/>
      <c r="DO11" s="11"/>
      <c r="DP11" s="11"/>
      <c r="DQ11" s="11"/>
      <c r="DR11" s="11"/>
      <c r="DS11" s="11"/>
      <c r="DT11" s="11"/>
      <c r="DU11" s="10"/>
      <c r="DV11" s="11"/>
      <c r="DW11" s="11"/>
      <c r="DX11" s="11"/>
      <c r="DY11" s="11"/>
      <c r="DZ11" s="11"/>
      <c r="EA11" s="11"/>
      <c r="EB11" s="11"/>
      <c r="EC11" s="10"/>
      <c r="ED11" s="11"/>
      <c r="EE11" s="11"/>
      <c r="EF11" s="10"/>
      <c r="EG11" s="10"/>
      <c r="EH11" s="10"/>
      <c r="EI11" s="10"/>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c r="OE11" s="11"/>
      <c r="OF11" s="11"/>
      <c r="OG11" s="11"/>
      <c r="OH11" s="11"/>
      <c r="OI11" s="11"/>
      <c r="OJ11" s="11"/>
      <c r="OK11" s="11"/>
      <c r="OL11" s="11"/>
      <c r="OM11" s="11"/>
      <c r="ON11" s="11"/>
      <c r="OO11" s="11"/>
      <c r="OP11" s="11"/>
      <c r="OQ11" s="11"/>
      <c r="OR11" s="11"/>
      <c r="OS11" s="11"/>
      <c r="OT11" s="11"/>
      <c r="OU11" s="11"/>
      <c r="OV11" s="11"/>
      <c r="OW11" s="11"/>
      <c r="OX11" s="11"/>
      <c r="OY11" s="11"/>
      <c r="OZ11" s="11"/>
      <c r="PA11" s="11"/>
      <c r="PB11" s="11"/>
      <c r="PC11" s="11"/>
      <c r="PD11" s="11"/>
      <c r="PE11" s="11"/>
      <c r="PF11" s="11"/>
      <c r="PG11" s="11"/>
      <c r="PH11" s="11"/>
      <c r="PI11" s="11"/>
      <c r="PJ11" s="11"/>
      <c r="PK11" s="11"/>
      <c r="PL11" s="11"/>
      <c r="PM11" s="11"/>
      <c r="PN11" s="11"/>
      <c r="PO11" s="11"/>
      <c r="PP11" s="11"/>
      <c r="PQ11" s="11"/>
      <c r="PR11" s="11"/>
      <c r="PS11" s="11"/>
      <c r="PT11" s="11"/>
      <c r="PU11" s="11"/>
      <c r="PV11" s="11"/>
      <c r="PW11" s="11"/>
      <c r="PX11" s="11"/>
      <c r="PY11" s="11"/>
      <c r="PZ11" s="11"/>
      <c r="QA11" s="11"/>
      <c r="QB11" s="11"/>
      <c r="QC11" s="11"/>
      <c r="QD11" s="11"/>
      <c r="QE11" s="11"/>
      <c r="QF11" s="11"/>
      <c r="QG11" s="11"/>
      <c r="QH11" s="11"/>
      <c r="QI11" s="11"/>
      <c r="QJ11" s="11"/>
      <c r="QK11" s="11"/>
      <c r="QL11" s="11"/>
      <c r="QM11" s="11"/>
      <c r="QN11" s="11"/>
      <c r="QO11" s="11"/>
      <c r="QP11" s="11"/>
      <c r="QQ11" s="11"/>
      <c r="QR11" s="11"/>
      <c r="QS11" s="11"/>
      <c r="QT11" s="11"/>
      <c r="QU11" s="11"/>
      <c r="QV11" s="11"/>
      <c r="QW11" s="11"/>
      <c r="QX11" s="11"/>
      <c r="QY11" s="11"/>
      <c r="QZ11" s="11"/>
      <c r="RA11" s="11"/>
      <c r="RB11" s="11"/>
      <c r="RC11" s="11"/>
      <c r="RD11" s="11"/>
      <c r="RE11" s="11"/>
      <c r="RF11" s="11"/>
      <c r="RG11" s="11"/>
      <c r="RH11" s="11"/>
      <c r="RI11" s="11"/>
      <c r="RJ11" s="11"/>
      <c r="RK11" s="11"/>
      <c r="RL11" s="11"/>
      <c r="RM11" s="11"/>
      <c r="RN11" s="11"/>
      <c r="RO11" s="11"/>
      <c r="RP11" s="11"/>
      <c r="RQ11" s="11"/>
      <c r="RR11" s="11"/>
      <c r="RS11" s="11"/>
      <c r="RT11" s="11"/>
      <c r="RU11" s="11"/>
      <c r="RV11" s="11"/>
      <c r="RW11" s="11"/>
      <c r="RX11" s="11"/>
      <c r="RY11" s="11"/>
      <c r="RZ11" s="11"/>
      <c r="SA11" s="11"/>
      <c r="SB11" s="11"/>
      <c r="SC11" s="11"/>
      <c r="SD11" s="11"/>
      <c r="SE11" s="11"/>
      <c r="SF11" s="11"/>
      <c r="SG11" s="11"/>
      <c r="SH11" s="11"/>
      <c r="SI11" s="11"/>
      <c r="SJ11" s="11"/>
      <c r="SK11" s="11"/>
      <c r="SL11" s="11"/>
      <c r="SM11" s="11"/>
      <c r="SN11" s="11"/>
      <c r="SO11" s="11"/>
      <c r="SP11" s="11"/>
      <c r="SQ11" s="11"/>
      <c r="SR11" s="11"/>
      <c r="SS11" s="11"/>
      <c r="ST11" s="11"/>
      <c r="SU11" s="11"/>
      <c r="SV11" s="11"/>
      <c r="SW11" s="11"/>
      <c r="SX11" s="11"/>
      <c r="SY11" s="11"/>
      <c r="SZ11" s="11"/>
      <c r="TA11" s="11"/>
      <c r="TB11" s="11"/>
      <c r="TC11" s="11"/>
      <c r="TD11" s="11"/>
      <c r="TE11" s="11"/>
      <c r="TF11" s="11"/>
      <c r="TG11" s="11"/>
      <c r="TH11" s="11"/>
      <c r="TI11" s="11"/>
      <c r="TJ11" s="11"/>
      <c r="TK11" s="11"/>
      <c r="TL11" s="11"/>
      <c r="TM11" s="11"/>
      <c r="TN11" s="11"/>
      <c r="TO11" s="11"/>
      <c r="TP11" s="11"/>
      <c r="TQ11" s="11"/>
      <c r="TR11" s="11"/>
      <c r="TS11" s="11"/>
      <c r="TT11" s="11"/>
      <c r="TU11" s="11"/>
      <c r="TV11" s="11"/>
      <c r="TW11" s="11"/>
      <c r="TX11" s="11"/>
      <c r="TY11" s="11"/>
      <c r="TZ11" s="11"/>
      <c r="UA11" s="11"/>
      <c r="UB11" s="11"/>
      <c r="UC11" s="11"/>
      <c r="UD11" s="11"/>
      <c r="UE11" s="11"/>
      <c r="UF11" s="11"/>
      <c r="UG11" s="11"/>
      <c r="UH11" s="11"/>
      <c r="UI11" s="11"/>
      <c r="UJ11" s="11"/>
      <c r="UK11" s="11"/>
      <c r="UL11" s="11"/>
      <c r="UM11" s="11"/>
      <c r="UN11" s="11"/>
      <c r="UO11" s="11"/>
      <c r="UP11" s="11"/>
      <c r="UQ11" s="11"/>
      <c r="UR11" s="11"/>
      <c r="US11" s="11"/>
      <c r="UT11" s="11"/>
      <c r="UU11" s="11"/>
      <c r="UV11" s="11"/>
      <c r="UW11" s="11"/>
      <c r="UX11" s="11"/>
      <c r="UY11" s="11"/>
      <c r="UZ11" s="11"/>
      <c r="VA11" s="11"/>
      <c r="VB11" s="11"/>
      <c r="VC11" s="11"/>
      <c r="VD11" s="11"/>
      <c r="VE11" s="11"/>
      <c r="VF11" s="11"/>
      <c r="VG11" s="11"/>
      <c r="VH11" s="11"/>
      <c r="VI11" s="11"/>
      <c r="VJ11" s="11"/>
      <c r="VK11" s="11"/>
      <c r="VL11" s="11"/>
      <c r="VM11" s="11"/>
      <c r="VN11" s="11"/>
      <c r="VO11" s="11"/>
      <c r="VP11" s="11"/>
      <c r="VQ11" s="11"/>
      <c r="VR11" s="11"/>
      <c r="VS11" s="11"/>
      <c r="VT11" s="11"/>
      <c r="VU11" s="11"/>
      <c r="VV11" s="11"/>
      <c r="VW11" s="11"/>
      <c r="VX11" s="11"/>
      <c r="VY11" s="11"/>
      <c r="VZ11" s="11"/>
      <c r="WA11" s="11"/>
      <c r="WB11" s="11"/>
      <c r="WC11" s="11"/>
      <c r="WD11" s="11"/>
      <c r="WE11" s="11"/>
      <c r="WF11" s="11"/>
      <c r="WG11" s="11"/>
      <c r="WH11" s="11"/>
      <c r="WI11" s="11"/>
      <c r="WJ11" s="11"/>
      <c r="WK11" s="11"/>
      <c r="WL11" s="11"/>
      <c r="WM11" s="11"/>
      <c r="WN11" s="11"/>
      <c r="WO11" s="11"/>
      <c r="WP11" s="11"/>
      <c r="WQ11" s="11"/>
      <c r="WR11" s="11"/>
      <c r="WS11" s="11"/>
      <c r="WT11" s="11"/>
      <c r="WU11" s="11"/>
      <c r="WV11" s="11"/>
      <c r="WW11" s="11"/>
      <c r="WX11" s="11"/>
      <c r="WY11" s="11"/>
      <c r="WZ11" s="11"/>
      <c r="XA11" s="11"/>
      <c r="XB11" s="11"/>
      <c r="XC11" s="11"/>
      <c r="XD11" s="11"/>
      <c r="XE11" s="11"/>
      <c r="XF11" s="11"/>
      <c r="XG11" s="11"/>
      <c r="XH11" s="11"/>
      <c r="XI11" s="11"/>
      <c r="XJ11" s="11"/>
      <c r="XK11" s="11"/>
      <c r="XL11" s="11"/>
      <c r="XM11" s="11"/>
      <c r="XN11" s="11"/>
      <c r="XO11" s="11"/>
      <c r="XP11" s="11"/>
      <c r="XQ11" s="11"/>
      <c r="XR11" s="11"/>
      <c r="XS11" s="11"/>
      <c r="XT11" s="11"/>
      <c r="XU11" s="11"/>
      <c r="XV11" s="11"/>
      <c r="XW11" s="11"/>
      <c r="XX11" s="11"/>
      <c r="XY11" s="11"/>
      <c r="XZ11" s="11"/>
      <c r="YA11" s="11"/>
      <c r="YB11" s="11"/>
      <c r="YC11" s="11"/>
      <c r="YD11" s="11"/>
      <c r="YE11" s="11"/>
      <c r="YF11" s="11"/>
      <c r="YG11" s="11"/>
      <c r="YH11" s="11"/>
      <c r="YI11" s="11"/>
      <c r="YJ11" s="11"/>
      <c r="YK11" s="11"/>
      <c r="YL11" s="11"/>
      <c r="YM11" s="11"/>
      <c r="YN11" s="11"/>
      <c r="YO11" s="11"/>
      <c r="YP11" s="11"/>
      <c r="YQ11" s="11"/>
      <c r="YR11" s="11"/>
      <c r="YS11" s="11"/>
      <c r="YT11" s="11"/>
      <c r="YU11" s="11"/>
      <c r="YV11" s="11"/>
      <c r="YW11" s="11"/>
      <c r="YX11" s="11"/>
      <c r="YY11" s="11"/>
      <c r="YZ11" s="11"/>
      <c r="ZA11" s="11"/>
      <c r="ZB11" s="11"/>
      <c r="ZC11" s="11"/>
      <c r="ZD11" s="11"/>
      <c r="ZE11" s="11"/>
      <c r="ZF11" s="11"/>
      <c r="ZG11" s="11"/>
      <c r="ZH11" s="11"/>
      <c r="ZI11" s="11"/>
      <c r="ZJ11" s="11"/>
      <c r="ZK11" s="11"/>
      <c r="ZL11" s="11"/>
      <c r="ZM11" s="11"/>
      <c r="ZN11" s="11"/>
      <c r="ZO11" s="11"/>
      <c r="ZP11" s="11"/>
      <c r="ZQ11" s="11"/>
      <c r="ZR11" s="11"/>
      <c r="ZS11" s="11"/>
      <c r="ZT11" s="11"/>
      <c r="ZU11" s="11"/>
      <c r="ZV11" s="11"/>
      <c r="ZW11" s="11"/>
      <c r="ZX11" s="11"/>
      <c r="ZY11" s="11"/>
      <c r="ZZ11" s="11"/>
      <c r="AAA11" s="11"/>
      <c r="AAB11" s="11"/>
      <c r="AAC11" s="11"/>
      <c r="AAD11" s="11"/>
      <c r="AAE11" s="11"/>
      <c r="AAF11" s="11"/>
      <c r="AAG11" s="11"/>
      <c r="AAH11" s="11"/>
      <c r="AAI11" s="11"/>
      <c r="AAJ11" s="11"/>
      <c r="AAK11" s="11"/>
      <c r="AAL11" s="11"/>
      <c r="AAM11" s="11"/>
      <c r="AAN11" s="11"/>
      <c r="AAO11" s="11"/>
      <c r="AAP11" s="11"/>
      <c r="AAQ11" s="11"/>
      <c r="AAR11" s="11"/>
      <c r="AAS11" s="11"/>
      <c r="AAT11" s="11"/>
      <c r="AAU11" s="11"/>
      <c r="AAV11" s="11"/>
      <c r="AAW11" s="11"/>
      <c r="AAX11" s="11"/>
      <c r="AAY11" s="11"/>
      <c r="AAZ11" s="11"/>
      <c r="ABA11" s="11"/>
      <c r="ABB11" s="11"/>
      <c r="ABC11" s="11"/>
      <c r="ABD11" s="11"/>
      <c r="ABE11" s="11"/>
      <c r="ABF11" s="11"/>
      <c r="ABG11" s="11"/>
      <c r="ABH11" s="11"/>
      <c r="ABI11" s="11"/>
      <c r="ABJ11" s="11"/>
      <c r="ABK11" s="11"/>
      <c r="ABL11" s="11"/>
      <c r="ABM11" s="11"/>
      <c r="ABN11" s="11"/>
      <c r="ABO11" s="11"/>
      <c r="ABP11" s="11"/>
      <c r="ABQ11" s="11"/>
      <c r="ABR11" s="11"/>
      <c r="ABS11" s="11"/>
      <c r="ABT11" s="11"/>
      <c r="ABU11" s="11"/>
      <c r="ABV11" s="11"/>
      <c r="ABW11" s="11"/>
      <c r="ABX11" s="11"/>
      <c r="ABY11" s="11"/>
      <c r="ABZ11" s="11"/>
      <c r="ACA11" s="11"/>
      <c r="ACB11" s="11"/>
      <c r="ACC11" s="11"/>
      <c r="ACD11" s="11"/>
      <c r="ACE11" s="11"/>
      <c r="ACF11" s="11"/>
      <c r="ACG11" s="11"/>
      <c r="ACH11" s="11"/>
      <c r="ACI11" s="11"/>
      <c r="ACJ11" s="11"/>
      <c r="ACK11" s="11"/>
      <c r="ACL11" s="11"/>
      <c r="ACM11" s="11"/>
      <c r="ACN11" s="11"/>
      <c r="ACO11" s="11"/>
      <c r="ACP11" s="11"/>
      <c r="ACQ11" s="11"/>
      <c r="ACR11" s="11"/>
      <c r="ACS11" s="11"/>
      <c r="ACT11" s="11"/>
      <c r="ACU11" s="11"/>
      <c r="ACV11" s="11"/>
      <c r="ACW11" s="11"/>
      <c r="ACX11" s="11"/>
      <c r="ACY11" s="11"/>
      <c r="ACZ11" s="11"/>
      <c r="ADA11" s="11"/>
      <c r="ADB11" s="11"/>
      <c r="ADC11" s="11"/>
      <c r="ADD11" s="11"/>
      <c r="ADE11" s="11"/>
      <c r="ADF11" s="11"/>
      <c r="ADG11" s="11"/>
      <c r="ADH11" s="11"/>
      <c r="ADI11" s="11"/>
      <c r="ADJ11" s="11"/>
      <c r="ADK11" s="11"/>
      <c r="ADL11" s="11"/>
      <c r="ADM11" s="11"/>
      <c r="ADN11" s="11"/>
      <c r="ADO11" s="11"/>
      <c r="ADP11" s="11"/>
      <c r="ADQ11" s="11"/>
      <c r="ADR11" s="11"/>
      <c r="ADS11" s="11"/>
      <c r="ADT11" s="11"/>
      <c r="ADU11" s="11"/>
      <c r="ADV11" s="11"/>
      <c r="ADW11" s="11"/>
      <c r="ADX11" s="11"/>
      <c r="ADY11" s="11"/>
      <c r="ADZ11" s="11"/>
      <c r="AEA11" s="11"/>
      <c r="AEB11" s="11"/>
      <c r="AEC11" s="11"/>
      <c r="AED11" s="11"/>
      <c r="AEE11" s="11"/>
      <c r="AEF11" s="11"/>
      <c r="AEG11" s="11"/>
      <c r="AEH11" s="11"/>
      <c r="AEI11" s="11"/>
      <c r="AEJ11" s="11"/>
      <c r="AEK11" s="11"/>
      <c r="AEL11" s="11"/>
      <c r="AEM11" s="11"/>
      <c r="AEN11" s="11"/>
      <c r="AEO11" s="11"/>
      <c r="AEP11" s="11"/>
      <c r="AEQ11" s="11"/>
      <c r="AER11" s="11"/>
      <c r="AES11" s="11"/>
      <c r="AET11" s="11"/>
      <c r="AEU11" s="11"/>
      <c r="AEV11" s="11"/>
      <c r="AEW11" s="11"/>
      <c r="AEX11" s="11"/>
      <c r="AEY11" s="11"/>
      <c r="AEZ11" s="11"/>
      <c r="AFA11" s="11"/>
      <c r="AFB11" s="11"/>
      <c r="AFC11" s="11"/>
      <c r="AFD11" s="11"/>
      <c r="AFE11" s="11"/>
      <c r="AFF11" s="11"/>
      <c r="AFG11" s="11"/>
      <c r="AFH11" s="11"/>
      <c r="AFI11" s="11"/>
      <c r="AFJ11" s="11"/>
      <c r="AFK11" s="11"/>
      <c r="AFL11" s="11"/>
      <c r="AFM11" s="11"/>
      <c r="AFN11" s="11"/>
      <c r="AFO11" s="11"/>
      <c r="AFP11" s="11"/>
      <c r="AFQ11" s="11"/>
      <c r="AFR11" s="11"/>
      <c r="AFS11" s="11"/>
      <c r="AFT11" s="11"/>
      <c r="AFU11" s="11"/>
      <c r="AFV11" s="11"/>
      <c r="AFW11" s="11"/>
      <c r="AFX11" s="11"/>
      <c r="AFY11" s="11"/>
      <c r="AFZ11" s="11"/>
      <c r="AGA11" s="11"/>
      <c r="AGB11" s="11"/>
      <c r="AGC11" s="11"/>
      <c r="AGD11" s="11"/>
      <c r="AGE11" s="11"/>
      <c r="AGF11" s="11"/>
      <c r="AGG11" s="11"/>
      <c r="AGH11" s="11"/>
      <c r="AGI11" s="11"/>
      <c r="AGJ11" s="11"/>
      <c r="AGK11" s="11"/>
      <c r="AGL11" s="11"/>
      <c r="AGM11" s="11"/>
      <c r="AGN11" s="11"/>
      <c r="AGO11" s="11"/>
      <c r="AGP11" s="11"/>
      <c r="AGQ11" s="11"/>
      <c r="AGR11" s="11"/>
      <c r="AGS11" s="11"/>
      <c r="AGT11" s="11"/>
      <c r="AGU11" s="11"/>
      <c r="AGV11" s="11"/>
      <c r="AGW11" s="11"/>
      <c r="AGX11" s="11"/>
      <c r="AGY11" s="11"/>
      <c r="AGZ11" s="11"/>
      <c r="AHA11" s="11"/>
      <c r="AHB11" s="11"/>
      <c r="AHC11" s="11"/>
      <c r="AHD11" s="11"/>
      <c r="AHE11" s="11"/>
      <c r="AHF11" s="11"/>
      <c r="AHG11" s="11"/>
      <c r="AHH11" s="11"/>
      <c r="AHI11" s="11"/>
      <c r="AHJ11" s="11"/>
      <c r="AHK11" s="11"/>
      <c r="AHL11" s="11"/>
      <c r="AHM11" s="11"/>
      <c r="AHN11" s="11"/>
      <c r="AHO11" s="11"/>
      <c r="AHP11" s="11"/>
      <c r="AHQ11" s="11"/>
      <c r="AHR11" s="11"/>
      <c r="AHS11" s="11"/>
      <c r="AHT11" s="11"/>
      <c r="AHU11" s="11"/>
      <c r="AHV11" s="11"/>
      <c r="AHW11" s="11"/>
      <c r="AHX11" s="11"/>
      <c r="AHY11" s="11"/>
      <c r="AHZ11" s="11"/>
      <c r="AIA11" s="11"/>
      <c r="AIB11" s="11"/>
      <c r="AIC11" s="11"/>
      <c r="AID11" s="11"/>
      <c r="AIE11" s="11"/>
      <c r="AIF11" s="11"/>
      <c r="AIG11" s="11"/>
      <c r="AIH11" s="11"/>
      <c r="AII11" s="11"/>
      <c r="AIJ11" s="11"/>
      <c r="AIK11" s="11"/>
      <c r="AIL11" s="11"/>
      <c r="AIM11" s="11"/>
    </row>
    <row r="12">
      <c r="B12" s="33" t="s">
        <v>496</v>
      </c>
      <c r="C12" s="10"/>
      <c r="D12" s="11"/>
      <c r="E12" s="10">
        <v>151000.0</v>
      </c>
      <c r="F12" s="10"/>
      <c r="G12" s="11"/>
      <c r="H12" s="10"/>
      <c r="I12" s="10"/>
      <c r="J12" s="10"/>
      <c r="K12" s="10"/>
      <c r="L12" s="10">
        <v>660000.0</v>
      </c>
      <c r="M12" s="10">
        <v>227151.0</v>
      </c>
      <c r="N12" s="10">
        <v>200838.0</v>
      </c>
      <c r="O12" s="10">
        <v>112000.0</v>
      </c>
      <c r="P12" s="10">
        <v>1939.0</v>
      </c>
      <c r="Q12" s="11"/>
      <c r="R12" s="11"/>
      <c r="S12" s="10">
        <v>46475.0</v>
      </c>
      <c r="T12" s="11"/>
      <c r="U12" s="11"/>
      <c r="V12" s="11"/>
      <c r="W12" s="11"/>
      <c r="X12" s="10"/>
      <c r="Y12" s="11"/>
      <c r="Z12" s="10">
        <v>842000.0</v>
      </c>
      <c r="AA12" s="11"/>
      <c r="AB12" s="11"/>
      <c r="AC12" s="11"/>
      <c r="AD12" s="11"/>
      <c r="AE12" s="11"/>
      <c r="AF12" s="10"/>
      <c r="AG12" s="10">
        <v>607.0</v>
      </c>
      <c r="AH12" s="11"/>
      <c r="AI12" s="10"/>
      <c r="AJ12" s="11"/>
      <c r="AK12" s="10">
        <v>19270.0</v>
      </c>
      <c r="AL12" s="10">
        <v>4250.0</v>
      </c>
      <c r="AM12" s="10"/>
      <c r="AN12" s="11"/>
      <c r="AO12" s="11"/>
      <c r="AP12" s="10">
        <v>433.0</v>
      </c>
      <c r="AQ12" s="10">
        <v>2245000.0</v>
      </c>
      <c r="AR12" s="11"/>
      <c r="AS12" s="10">
        <v>1711.0</v>
      </c>
      <c r="AT12" s="10"/>
      <c r="AU12" s="10">
        <v>1147.0</v>
      </c>
      <c r="AV12" s="11"/>
      <c r="AW12" s="11"/>
      <c r="AX12" s="10">
        <v>4509.0</v>
      </c>
      <c r="AZ12" s="10">
        <v>54805.0</v>
      </c>
      <c r="BA12" s="11"/>
      <c r="BB12" s="10">
        <v>90400.0</v>
      </c>
      <c r="BC12" s="10"/>
      <c r="BD12" s="10"/>
      <c r="BE12" s="10"/>
      <c r="BF12" s="11"/>
      <c r="BG12" s="11"/>
      <c r="BH12" s="11"/>
      <c r="BI12" s="11"/>
      <c r="BJ12" s="10">
        <v>17737.0</v>
      </c>
      <c r="BK12" s="11"/>
      <c r="BL12" s="11"/>
      <c r="BM12" s="10">
        <v>19029.0</v>
      </c>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0"/>
      <c r="CW12" s="10"/>
      <c r="CX12" s="10"/>
      <c r="CY12" s="10"/>
      <c r="CZ12" s="10"/>
      <c r="DA12" s="11"/>
      <c r="DB12" s="11"/>
      <c r="DC12" s="11"/>
      <c r="DD12" s="11"/>
      <c r="DE12" s="11"/>
      <c r="DF12" s="11"/>
      <c r="DG12" s="10"/>
      <c r="DH12" s="11"/>
      <c r="DI12" s="11"/>
      <c r="DJ12" s="11"/>
      <c r="DK12" s="11"/>
      <c r="DL12" s="11"/>
      <c r="DM12" s="11"/>
      <c r="DN12" s="11"/>
      <c r="DO12" s="11"/>
      <c r="DP12" s="11"/>
      <c r="DQ12" s="11"/>
      <c r="DR12" s="11"/>
      <c r="DS12" s="11"/>
      <c r="DT12" s="11"/>
      <c r="DU12" s="10"/>
      <c r="DV12" s="11"/>
      <c r="DW12" s="11"/>
      <c r="DX12" s="11"/>
      <c r="DY12" s="11"/>
      <c r="DZ12" s="11"/>
      <c r="EA12" s="11"/>
      <c r="EB12" s="11"/>
      <c r="EC12" s="10"/>
      <c r="ED12" s="11"/>
      <c r="EE12" s="11"/>
      <c r="EF12" s="10"/>
      <c r="EG12" s="10"/>
      <c r="EH12" s="10"/>
      <c r="EI12" s="10"/>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row>
    <row r="13">
      <c r="B13" s="7" t="s">
        <v>497</v>
      </c>
      <c r="C13" s="10"/>
      <c r="D13" s="11">
        <f>266*1000000</f>
        <v>266000000</v>
      </c>
      <c r="E13" s="10" t="s">
        <v>498</v>
      </c>
      <c r="F13" s="10"/>
      <c r="G13" s="11"/>
      <c r="H13" s="10">
        <v>10999.0</v>
      </c>
      <c r="I13" s="10">
        <v>4.4554244E7</v>
      </c>
      <c r="J13" s="10">
        <v>576.6</v>
      </c>
      <c r="K13" s="10">
        <v>213126.0</v>
      </c>
      <c r="L13" s="10">
        <v>1.8151E7</v>
      </c>
      <c r="M13" s="10">
        <v>1.6629181E7</v>
      </c>
      <c r="N13" s="10">
        <v>6736878.0</v>
      </c>
      <c r="O13" s="10">
        <v>2.50528E8</v>
      </c>
      <c r="P13" s="10">
        <v>9813.0</v>
      </c>
      <c r="Q13" s="11">
        <f>3070000+460000+240000</f>
        <v>3770000</v>
      </c>
      <c r="R13" s="10">
        <v>463.0</v>
      </c>
      <c r="S13" s="10">
        <v>2705502.0</v>
      </c>
      <c r="T13" s="10">
        <v>1.0722442E7</v>
      </c>
      <c r="U13" s="11"/>
      <c r="V13" s="11"/>
      <c r="W13" s="10">
        <v>833976.0</v>
      </c>
      <c r="X13" s="10">
        <v>3006061.0</v>
      </c>
      <c r="Y13" s="11"/>
      <c r="Z13" s="11"/>
      <c r="AA13" s="11"/>
      <c r="AB13" s="11"/>
      <c r="AC13" s="10">
        <v>841084.0</v>
      </c>
      <c r="AD13" s="11"/>
      <c r="AE13" s="11"/>
      <c r="AF13" s="10"/>
      <c r="AG13" s="10"/>
      <c r="AH13" s="11"/>
      <c r="AI13" s="10" t="s">
        <v>499</v>
      </c>
      <c r="AJ13" s="11"/>
      <c r="AK13" s="10">
        <v>13630.0</v>
      </c>
      <c r="AL13" s="11"/>
      <c r="AM13" s="10"/>
      <c r="AN13" s="10">
        <v>500240.0</v>
      </c>
      <c r="AO13" s="11"/>
      <c r="AP13" s="10">
        <v>23907.0</v>
      </c>
      <c r="AQ13" s="10"/>
      <c r="AR13" s="11"/>
      <c r="AS13" s="10">
        <v>13258.0</v>
      </c>
      <c r="AT13" s="10"/>
      <c r="AU13" s="10">
        <v>13507.0</v>
      </c>
      <c r="AV13" s="11"/>
      <c r="AW13" s="10">
        <v>2419.0</v>
      </c>
      <c r="AX13" s="11"/>
      <c r="AZ13" s="10">
        <v>8532.0</v>
      </c>
      <c r="BA13" s="10">
        <v>244749.0</v>
      </c>
      <c r="BB13" s="10">
        <v>123400.0</v>
      </c>
      <c r="BC13" s="10">
        <v>82378.0</v>
      </c>
      <c r="BD13" s="10">
        <v>609000.0</v>
      </c>
      <c r="BE13" s="10">
        <v>4617.0</v>
      </c>
      <c r="BF13" s="11"/>
      <c r="BG13" s="10">
        <v>80431.0</v>
      </c>
      <c r="BH13" s="11"/>
      <c r="BI13" s="10">
        <v>16.0</v>
      </c>
      <c r="BJ13" s="11"/>
      <c r="BK13" s="11"/>
      <c r="BL13" s="10">
        <v>12220.0</v>
      </c>
      <c r="BM13" s="11"/>
      <c r="BN13" s="10">
        <v>191335.0</v>
      </c>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0"/>
      <c r="CW13" s="10"/>
      <c r="CX13" s="10"/>
      <c r="CY13" s="10"/>
      <c r="CZ13" s="10"/>
      <c r="DA13" s="11"/>
      <c r="DB13" s="11"/>
      <c r="DC13" s="11"/>
      <c r="DD13" s="11"/>
      <c r="DE13" s="11"/>
      <c r="DF13" s="11"/>
      <c r="DG13" s="10"/>
      <c r="DH13" s="11"/>
      <c r="DI13" s="11"/>
      <c r="DJ13" s="11"/>
      <c r="DK13" s="11"/>
      <c r="DL13" s="11"/>
      <c r="DM13" s="11"/>
      <c r="DN13" s="11"/>
      <c r="DO13" s="11"/>
      <c r="DP13" s="11"/>
      <c r="DQ13" s="11"/>
      <c r="DR13" s="11"/>
      <c r="DS13" s="11"/>
      <c r="DT13" s="11"/>
      <c r="DU13" s="10"/>
      <c r="DV13" s="11"/>
      <c r="DW13" s="11"/>
      <c r="DX13" s="11"/>
      <c r="DY13" s="11"/>
      <c r="DZ13" s="11"/>
      <c r="EA13" s="11"/>
      <c r="EB13" s="11"/>
      <c r="EC13" s="10"/>
      <c r="ED13" s="11"/>
      <c r="EE13" s="11"/>
      <c r="EF13" s="10"/>
      <c r="EG13" s="10"/>
      <c r="EH13" s="10"/>
      <c r="EI13" s="10"/>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c r="OE13" s="11"/>
      <c r="OF13" s="11"/>
      <c r="OG13" s="11"/>
      <c r="OH13" s="11"/>
      <c r="OI13" s="11"/>
      <c r="OJ13" s="11"/>
      <c r="OK13" s="11"/>
      <c r="OL13" s="11"/>
      <c r="OM13" s="11"/>
      <c r="ON13" s="11"/>
      <c r="OO13" s="11"/>
      <c r="OP13" s="11"/>
      <c r="OQ13" s="11"/>
      <c r="OR13" s="11"/>
      <c r="OS13" s="11"/>
      <c r="OT13" s="11"/>
      <c r="OU13" s="11"/>
      <c r="OV13" s="11"/>
      <c r="OW13" s="11"/>
      <c r="OX13" s="11"/>
      <c r="OY13" s="11"/>
      <c r="OZ13" s="11"/>
      <c r="PA13" s="11"/>
      <c r="PB13" s="11"/>
      <c r="PC13" s="11"/>
      <c r="PD13" s="11"/>
      <c r="PE13" s="11"/>
      <c r="PF13" s="11"/>
      <c r="PG13" s="11"/>
      <c r="PH13" s="11"/>
      <c r="PI13" s="11"/>
      <c r="PJ13" s="11"/>
      <c r="PK13" s="11"/>
      <c r="PL13" s="11"/>
      <c r="PM13" s="11"/>
      <c r="PN13" s="11"/>
      <c r="PO13" s="11"/>
      <c r="PP13" s="11"/>
      <c r="PQ13" s="11"/>
      <c r="PR13" s="11"/>
      <c r="PS13" s="11"/>
      <c r="PT13" s="11"/>
      <c r="PU13" s="11"/>
      <c r="PV13" s="11"/>
      <c r="PW13" s="11"/>
      <c r="PX13" s="11"/>
      <c r="PY13" s="11"/>
      <c r="PZ13" s="11"/>
      <c r="QA13" s="11"/>
      <c r="QB13" s="11"/>
      <c r="QC13" s="11"/>
      <c r="QD13" s="11"/>
      <c r="QE13" s="11"/>
      <c r="QF13" s="11"/>
      <c r="QG13" s="11"/>
      <c r="QH13" s="11"/>
      <c r="QI13" s="11"/>
      <c r="QJ13" s="11"/>
      <c r="QK13" s="11"/>
      <c r="QL13" s="11"/>
      <c r="QM13" s="11"/>
      <c r="QN13" s="11"/>
      <c r="QO13" s="11"/>
      <c r="QP13" s="11"/>
      <c r="QQ13" s="11"/>
      <c r="QR13" s="11"/>
      <c r="QS13" s="11"/>
      <c r="QT13" s="11"/>
      <c r="QU13" s="11"/>
      <c r="QV13" s="11"/>
      <c r="QW13" s="11"/>
      <c r="QX13" s="11"/>
      <c r="QY13" s="11"/>
      <c r="QZ13" s="11"/>
      <c r="RA13" s="11"/>
      <c r="RB13" s="11"/>
      <c r="RC13" s="11"/>
      <c r="RD13" s="11"/>
      <c r="RE13" s="11"/>
      <c r="RF13" s="11"/>
      <c r="RG13" s="11"/>
      <c r="RH13" s="11"/>
      <c r="RI13" s="11"/>
      <c r="RJ13" s="11"/>
      <c r="RK13" s="11"/>
      <c r="RL13" s="11"/>
      <c r="RM13" s="11"/>
      <c r="RN13" s="11"/>
      <c r="RO13" s="11"/>
      <c r="RP13" s="11"/>
      <c r="RQ13" s="11"/>
      <c r="RR13" s="11"/>
      <c r="RS13" s="11"/>
      <c r="RT13" s="11"/>
      <c r="RU13" s="11"/>
      <c r="RV13" s="11"/>
      <c r="RW13" s="11"/>
      <c r="RX13" s="11"/>
      <c r="RY13" s="11"/>
      <c r="RZ13" s="11"/>
      <c r="SA13" s="11"/>
      <c r="SB13" s="11"/>
      <c r="SC13" s="11"/>
      <c r="SD13" s="11"/>
      <c r="SE13" s="11"/>
      <c r="SF13" s="11"/>
      <c r="SG13" s="11"/>
      <c r="SH13" s="11"/>
      <c r="SI13" s="11"/>
      <c r="SJ13" s="11"/>
      <c r="SK13" s="11"/>
      <c r="SL13" s="11"/>
      <c r="SM13" s="11"/>
      <c r="SN13" s="11"/>
      <c r="SO13" s="11"/>
      <c r="SP13" s="11"/>
      <c r="SQ13" s="11"/>
      <c r="SR13" s="11"/>
      <c r="SS13" s="11"/>
      <c r="ST13" s="11"/>
      <c r="SU13" s="11"/>
      <c r="SV13" s="11"/>
      <c r="SW13" s="11"/>
      <c r="SX13" s="11"/>
      <c r="SY13" s="11"/>
      <c r="SZ13" s="11"/>
      <c r="TA13" s="11"/>
      <c r="TB13" s="11"/>
      <c r="TC13" s="11"/>
      <c r="TD13" s="11"/>
      <c r="TE13" s="11"/>
      <c r="TF13" s="11"/>
      <c r="TG13" s="11"/>
      <c r="TH13" s="11"/>
      <c r="TI13" s="11"/>
      <c r="TJ13" s="11"/>
      <c r="TK13" s="11"/>
      <c r="TL13" s="11"/>
      <c r="TM13" s="11"/>
      <c r="TN13" s="11"/>
      <c r="TO13" s="11"/>
      <c r="TP13" s="11"/>
      <c r="TQ13" s="11"/>
      <c r="TR13" s="11"/>
      <c r="TS13" s="11"/>
      <c r="TT13" s="11"/>
      <c r="TU13" s="11"/>
      <c r="TV13" s="11"/>
      <c r="TW13" s="11"/>
      <c r="TX13" s="11"/>
      <c r="TY13" s="11"/>
      <c r="TZ13" s="11"/>
      <c r="UA13" s="11"/>
      <c r="UB13" s="11"/>
      <c r="UC13" s="11"/>
      <c r="UD13" s="11"/>
      <c r="UE13" s="11"/>
      <c r="UF13" s="11"/>
      <c r="UG13" s="11"/>
      <c r="UH13" s="11"/>
      <c r="UI13" s="11"/>
      <c r="UJ13" s="11"/>
      <c r="UK13" s="11"/>
      <c r="UL13" s="11"/>
      <c r="UM13" s="11"/>
      <c r="UN13" s="11"/>
      <c r="UO13" s="11"/>
      <c r="UP13" s="11"/>
      <c r="UQ13" s="11"/>
      <c r="UR13" s="11"/>
      <c r="US13" s="11"/>
      <c r="UT13" s="11"/>
      <c r="UU13" s="11"/>
      <c r="UV13" s="11"/>
      <c r="UW13" s="11"/>
      <c r="UX13" s="11"/>
      <c r="UY13" s="11"/>
      <c r="UZ13" s="11"/>
      <c r="VA13" s="11"/>
      <c r="VB13" s="11"/>
      <c r="VC13" s="11"/>
      <c r="VD13" s="11"/>
      <c r="VE13" s="11"/>
      <c r="VF13" s="11"/>
      <c r="VG13" s="11"/>
      <c r="VH13" s="11"/>
      <c r="VI13" s="11"/>
      <c r="VJ13" s="11"/>
      <c r="VK13" s="11"/>
      <c r="VL13" s="11"/>
      <c r="VM13" s="11"/>
      <c r="VN13" s="11"/>
      <c r="VO13" s="11"/>
      <c r="VP13" s="11"/>
      <c r="VQ13" s="11"/>
      <c r="VR13" s="11"/>
      <c r="VS13" s="11"/>
      <c r="VT13" s="11"/>
      <c r="VU13" s="11"/>
      <c r="VV13" s="11"/>
      <c r="VW13" s="11"/>
      <c r="VX13" s="11"/>
      <c r="VY13" s="11"/>
      <c r="VZ13" s="11"/>
      <c r="WA13" s="11"/>
      <c r="WB13" s="11"/>
      <c r="WC13" s="11"/>
      <c r="WD13" s="11"/>
      <c r="WE13" s="11"/>
      <c r="WF13" s="11"/>
      <c r="WG13" s="11"/>
      <c r="WH13" s="11"/>
      <c r="WI13" s="11"/>
      <c r="WJ13" s="11"/>
      <c r="WK13" s="11"/>
      <c r="WL13" s="11"/>
      <c r="WM13" s="11"/>
      <c r="WN13" s="11"/>
      <c r="WO13" s="11"/>
      <c r="WP13" s="11"/>
      <c r="WQ13" s="11"/>
      <c r="WR13" s="11"/>
      <c r="WS13" s="11"/>
      <c r="WT13" s="11"/>
      <c r="WU13" s="11"/>
      <c r="WV13" s="11"/>
      <c r="WW13" s="11"/>
      <c r="WX13" s="11"/>
      <c r="WY13" s="11"/>
      <c r="WZ13" s="11"/>
      <c r="XA13" s="11"/>
      <c r="XB13" s="11"/>
      <c r="XC13" s="11"/>
      <c r="XD13" s="11"/>
      <c r="XE13" s="11"/>
      <c r="XF13" s="11"/>
      <c r="XG13" s="11"/>
      <c r="XH13" s="11"/>
      <c r="XI13" s="11"/>
      <c r="XJ13" s="11"/>
      <c r="XK13" s="11"/>
      <c r="XL13" s="11"/>
      <c r="XM13" s="11"/>
      <c r="XN13" s="11"/>
      <c r="XO13" s="11"/>
      <c r="XP13" s="11"/>
      <c r="XQ13" s="11"/>
      <c r="XR13" s="11"/>
      <c r="XS13" s="11"/>
      <c r="XT13" s="11"/>
      <c r="XU13" s="11"/>
      <c r="XV13" s="11"/>
      <c r="XW13" s="11"/>
      <c r="XX13" s="11"/>
      <c r="XY13" s="11"/>
      <c r="XZ13" s="11"/>
      <c r="YA13" s="11"/>
      <c r="YB13" s="11"/>
      <c r="YC13" s="11"/>
      <c r="YD13" s="11"/>
      <c r="YE13" s="11"/>
      <c r="YF13" s="11"/>
      <c r="YG13" s="11"/>
      <c r="YH13" s="11"/>
      <c r="YI13" s="11"/>
      <c r="YJ13" s="11"/>
      <c r="YK13" s="11"/>
      <c r="YL13" s="11"/>
      <c r="YM13" s="11"/>
      <c r="YN13" s="11"/>
      <c r="YO13" s="11"/>
      <c r="YP13" s="11"/>
      <c r="YQ13" s="11"/>
      <c r="YR13" s="11"/>
      <c r="YS13" s="11"/>
      <c r="YT13" s="11"/>
      <c r="YU13" s="11"/>
      <c r="YV13" s="11"/>
      <c r="YW13" s="11"/>
      <c r="YX13" s="11"/>
      <c r="YY13" s="11"/>
      <c r="YZ13" s="11"/>
      <c r="ZA13" s="11"/>
      <c r="ZB13" s="11"/>
      <c r="ZC13" s="11"/>
      <c r="ZD13" s="11"/>
      <c r="ZE13" s="11"/>
      <c r="ZF13" s="11"/>
      <c r="ZG13" s="11"/>
      <c r="ZH13" s="11"/>
      <c r="ZI13" s="11"/>
      <c r="ZJ13" s="11"/>
      <c r="ZK13" s="11"/>
      <c r="ZL13" s="11"/>
      <c r="ZM13" s="11"/>
      <c r="ZN13" s="11"/>
      <c r="ZO13" s="11"/>
      <c r="ZP13" s="11"/>
      <c r="ZQ13" s="11"/>
      <c r="ZR13" s="11"/>
      <c r="ZS13" s="11"/>
      <c r="ZT13" s="11"/>
      <c r="ZU13" s="11"/>
      <c r="ZV13" s="11"/>
      <c r="ZW13" s="11"/>
      <c r="ZX13" s="11"/>
      <c r="ZY13" s="11"/>
      <c r="ZZ13" s="11"/>
      <c r="AAA13" s="11"/>
      <c r="AAB13" s="11"/>
      <c r="AAC13" s="11"/>
      <c r="AAD13" s="11"/>
      <c r="AAE13" s="11"/>
      <c r="AAF13" s="11"/>
      <c r="AAG13" s="11"/>
      <c r="AAH13" s="11"/>
      <c r="AAI13" s="11"/>
      <c r="AAJ13" s="11"/>
      <c r="AAK13" s="11"/>
      <c r="AAL13" s="11"/>
      <c r="AAM13" s="11"/>
      <c r="AAN13" s="11"/>
      <c r="AAO13" s="11"/>
      <c r="AAP13" s="11"/>
      <c r="AAQ13" s="11"/>
      <c r="AAR13" s="11"/>
      <c r="AAS13" s="11"/>
      <c r="AAT13" s="11"/>
      <c r="AAU13" s="11"/>
      <c r="AAV13" s="11"/>
      <c r="AAW13" s="11"/>
      <c r="AAX13" s="11"/>
      <c r="AAY13" s="11"/>
      <c r="AAZ13" s="11"/>
      <c r="ABA13" s="11"/>
      <c r="ABB13" s="11"/>
      <c r="ABC13" s="11"/>
      <c r="ABD13" s="11"/>
      <c r="ABE13" s="11"/>
      <c r="ABF13" s="11"/>
      <c r="ABG13" s="11"/>
      <c r="ABH13" s="11"/>
      <c r="ABI13" s="11"/>
      <c r="ABJ13" s="11"/>
      <c r="ABK13" s="11"/>
      <c r="ABL13" s="11"/>
      <c r="ABM13" s="11"/>
      <c r="ABN13" s="11"/>
      <c r="ABO13" s="11"/>
      <c r="ABP13" s="11"/>
      <c r="ABQ13" s="11"/>
      <c r="ABR13" s="11"/>
      <c r="ABS13" s="11"/>
      <c r="ABT13" s="11"/>
      <c r="ABU13" s="11"/>
      <c r="ABV13" s="11"/>
      <c r="ABW13" s="11"/>
      <c r="ABX13" s="11"/>
      <c r="ABY13" s="11"/>
      <c r="ABZ13" s="11"/>
      <c r="ACA13" s="11"/>
      <c r="ACB13" s="11"/>
      <c r="ACC13" s="11"/>
      <c r="ACD13" s="11"/>
      <c r="ACE13" s="11"/>
      <c r="ACF13" s="11"/>
      <c r="ACG13" s="11"/>
      <c r="ACH13" s="11"/>
      <c r="ACI13" s="11"/>
      <c r="ACJ13" s="11"/>
      <c r="ACK13" s="11"/>
      <c r="ACL13" s="11"/>
      <c r="ACM13" s="11"/>
      <c r="ACN13" s="11"/>
      <c r="ACO13" s="11"/>
      <c r="ACP13" s="11"/>
      <c r="ACQ13" s="11"/>
      <c r="ACR13" s="11"/>
      <c r="ACS13" s="11"/>
      <c r="ACT13" s="11"/>
      <c r="ACU13" s="11"/>
      <c r="ACV13" s="11"/>
      <c r="ACW13" s="11"/>
      <c r="ACX13" s="11"/>
      <c r="ACY13" s="11"/>
      <c r="ACZ13" s="11"/>
      <c r="ADA13" s="11"/>
      <c r="ADB13" s="11"/>
      <c r="ADC13" s="11"/>
      <c r="ADD13" s="11"/>
      <c r="ADE13" s="11"/>
      <c r="ADF13" s="11"/>
      <c r="ADG13" s="11"/>
      <c r="ADH13" s="11"/>
      <c r="ADI13" s="11"/>
      <c r="ADJ13" s="11"/>
      <c r="ADK13" s="11"/>
      <c r="ADL13" s="11"/>
      <c r="ADM13" s="11"/>
      <c r="ADN13" s="11"/>
      <c r="ADO13" s="11"/>
      <c r="ADP13" s="11"/>
      <c r="ADQ13" s="11"/>
      <c r="ADR13" s="11"/>
      <c r="ADS13" s="11"/>
      <c r="ADT13" s="11"/>
      <c r="ADU13" s="11"/>
      <c r="ADV13" s="11"/>
      <c r="ADW13" s="11"/>
      <c r="ADX13" s="11"/>
      <c r="ADY13" s="11"/>
      <c r="ADZ13" s="11"/>
      <c r="AEA13" s="11"/>
      <c r="AEB13" s="11"/>
      <c r="AEC13" s="11"/>
      <c r="AED13" s="11"/>
      <c r="AEE13" s="11"/>
      <c r="AEF13" s="11"/>
      <c r="AEG13" s="11"/>
      <c r="AEH13" s="11"/>
      <c r="AEI13" s="11"/>
      <c r="AEJ13" s="11"/>
      <c r="AEK13" s="11"/>
      <c r="AEL13" s="11"/>
      <c r="AEM13" s="11"/>
      <c r="AEN13" s="11"/>
      <c r="AEO13" s="11"/>
      <c r="AEP13" s="11"/>
      <c r="AEQ13" s="11"/>
      <c r="AER13" s="11"/>
      <c r="AES13" s="11"/>
      <c r="AET13" s="11"/>
      <c r="AEU13" s="11"/>
      <c r="AEV13" s="11"/>
      <c r="AEW13" s="11"/>
      <c r="AEX13" s="11"/>
      <c r="AEY13" s="11"/>
      <c r="AEZ13" s="11"/>
      <c r="AFA13" s="11"/>
      <c r="AFB13" s="11"/>
      <c r="AFC13" s="11"/>
      <c r="AFD13" s="11"/>
      <c r="AFE13" s="11"/>
      <c r="AFF13" s="11"/>
      <c r="AFG13" s="11"/>
      <c r="AFH13" s="11"/>
      <c r="AFI13" s="11"/>
      <c r="AFJ13" s="11"/>
      <c r="AFK13" s="11"/>
      <c r="AFL13" s="11"/>
      <c r="AFM13" s="11"/>
      <c r="AFN13" s="11"/>
      <c r="AFO13" s="11"/>
      <c r="AFP13" s="11"/>
      <c r="AFQ13" s="11"/>
      <c r="AFR13" s="11"/>
      <c r="AFS13" s="11"/>
      <c r="AFT13" s="11"/>
      <c r="AFU13" s="11"/>
      <c r="AFV13" s="11"/>
      <c r="AFW13" s="11"/>
      <c r="AFX13" s="11"/>
      <c r="AFY13" s="11"/>
      <c r="AFZ13" s="11"/>
      <c r="AGA13" s="11"/>
      <c r="AGB13" s="11"/>
      <c r="AGC13" s="11"/>
      <c r="AGD13" s="11"/>
      <c r="AGE13" s="11"/>
      <c r="AGF13" s="11"/>
      <c r="AGG13" s="11"/>
      <c r="AGH13" s="11"/>
      <c r="AGI13" s="11"/>
      <c r="AGJ13" s="11"/>
      <c r="AGK13" s="11"/>
      <c r="AGL13" s="11"/>
      <c r="AGM13" s="11"/>
      <c r="AGN13" s="11"/>
      <c r="AGO13" s="11"/>
      <c r="AGP13" s="11"/>
      <c r="AGQ13" s="11"/>
      <c r="AGR13" s="11"/>
      <c r="AGS13" s="11"/>
      <c r="AGT13" s="11"/>
      <c r="AGU13" s="11"/>
      <c r="AGV13" s="11"/>
      <c r="AGW13" s="11"/>
      <c r="AGX13" s="11"/>
      <c r="AGY13" s="11"/>
      <c r="AGZ13" s="11"/>
      <c r="AHA13" s="11"/>
      <c r="AHB13" s="11"/>
      <c r="AHC13" s="11"/>
      <c r="AHD13" s="11"/>
      <c r="AHE13" s="11"/>
      <c r="AHF13" s="11"/>
      <c r="AHG13" s="11"/>
      <c r="AHH13" s="11"/>
      <c r="AHI13" s="11"/>
      <c r="AHJ13" s="11"/>
      <c r="AHK13" s="11"/>
      <c r="AHL13" s="11"/>
      <c r="AHM13" s="11"/>
      <c r="AHN13" s="11"/>
      <c r="AHO13" s="11"/>
      <c r="AHP13" s="11"/>
      <c r="AHQ13" s="11"/>
      <c r="AHR13" s="11"/>
      <c r="AHS13" s="11"/>
      <c r="AHT13" s="11"/>
      <c r="AHU13" s="11"/>
      <c r="AHV13" s="11"/>
      <c r="AHW13" s="11"/>
      <c r="AHX13" s="11"/>
      <c r="AHY13" s="11"/>
      <c r="AHZ13" s="11"/>
      <c r="AIA13" s="11"/>
      <c r="AIB13" s="11"/>
      <c r="AIC13" s="11"/>
      <c r="AID13" s="11"/>
      <c r="AIE13" s="11"/>
      <c r="AIF13" s="11"/>
      <c r="AIG13" s="11"/>
      <c r="AIH13" s="11"/>
      <c r="AII13" s="11"/>
      <c r="AIJ13" s="11"/>
      <c r="AIK13" s="11"/>
      <c r="AIL13" s="11"/>
      <c r="AIM13" s="11"/>
    </row>
    <row r="14">
      <c r="B14" s="7" t="s">
        <v>500</v>
      </c>
      <c r="C14" s="10"/>
      <c r="D14" s="11"/>
      <c r="E14" s="10"/>
      <c r="F14" s="10"/>
      <c r="G14" s="10"/>
      <c r="H14" s="10">
        <v>14553.0</v>
      </c>
      <c r="I14" s="10"/>
      <c r="J14" s="10">
        <v>621.1</v>
      </c>
      <c r="K14" s="10"/>
      <c r="L14" s="10"/>
      <c r="M14" s="11"/>
      <c r="N14" s="10"/>
      <c r="O14" s="10">
        <v>2.5064E8</v>
      </c>
      <c r="P14" s="10">
        <v>11752.0</v>
      </c>
      <c r="Q14" s="10">
        <v>4130000.0</v>
      </c>
      <c r="R14" s="10">
        <v>490.0</v>
      </c>
      <c r="S14" s="10">
        <v>2719922.0</v>
      </c>
      <c r="T14" s="10">
        <v>1.0738666E7</v>
      </c>
      <c r="U14" s="11"/>
      <c r="V14" s="11"/>
      <c r="W14" s="10">
        <v>842990.0</v>
      </c>
      <c r="X14" s="10">
        <v>3873359.0</v>
      </c>
      <c r="Y14" s="11"/>
      <c r="Z14" s="10"/>
      <c r="AA14" s="10">
        <v>632873.2</v>
      </c>
      <c r="AB14" s="11"/>
      <c r="AC14" s="10">
        <v>844405.0</v>
      </c>
      <c r="AD14" s="11"/>
      <c r="AE14" s="11"/>
      <c r="AF14" s="10"/>
      <c r="AG14" s="10">
        <v>27034.0</v>
      </c>
      <c r="AH14" s="11"/>
      <c r="AI14" s="10">
        <v>67276.0</v>
      </c>
      <c r="AJ14" s="11"/>
      <c r="AK14" s="10"/>
      <c r="AL14" s="11"/>
      <c r="AM14" s="10"/>
      <c r="AN14" s="10">
        <v>508029.0</v>
      </c>
      <c r="AO14" s="11"/>
      <c r="AP14" s="10">
        <v>24340.0</v>
      </c>
      <c r="AQ14" s="10"/>
      <c r="AR14" s="11"/>
      <c r="AS14" s="10">
        <v>14970.0</v>
      </c>
      <c r="AT14" s="11"/>
      <c r="AU14" s="11"/>
      <c r="AV14" s="10">
        <v>97974.0</v>
      </c>
      <c r="AW14" s="10">
        <v>2462.0</v>
      </c>
      <c r="AX14" s="11"/>
      <c r="AY14" s="34">
        <v>1885.128</v>
      </c>
      <c r="AZ14" s="10"/>
      <c r="BA14" s="10">
        <v>255364.0</v>
      </c>
      <c r="BB14" s="10"/>
      <c r="BC14" s="10"/>
      <c r="BD14" s="10">
        <v>675000.0</v>
      </c>
      <c r="BE14" s="10">
        <v>5577.0</v>
      </c>
      <c r="BF14" s="11"/>
      <c r="BG14" s="10">
        <v>92887.0</v>
      </c>
      <c r="BH14" s="10">
        <v>2.37238E7</v>
      </c>
      <c r="BI14" s="11"/>
      <c r="BJ14" s="11"/>
      <c r="BK14" s="11"/>
      <c r="BL14" s="10">
        <v>14556.0</v>
      </c>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0"/>
      <c r="CW14" s="10"/>
      <c r="CX14" s="10"/>
      <c r="CY14" s="10"/>
      <c r="CZ14" s="10"/>
      <c r="DA14" s="11"/>
      <c r="DB14" s="11"/>
      <c r="DC14" s="11"/>
      <c r="DD14" s="11"/>
      <c r="DE14" s="11"/>
      <c r="DF14" s="11"/>
      <c r="DG14" s="10"/>
      <c r="DH14" s="11"/>
      <c r="DI14" s="11"/>
      <c r="DJ14" s="11"/>
      <c r="DK14" s="11"/>
      <c r="DL14" s="11"/>
      <c r="DM14" s="11"/>
      <c r="DN14" s="11"/>
      <c r="DO14" s="11"/>
      <c r="DP14" s="11"/>
      <c r="DQ14" s="11"/>
      <c r="DR14" s="11"/>
      <c r="DS14" s="11"/>
      <c r="DT14" s="11"/>
      <c r="DU14" s="10"/>
      <c r="DV14" s="11"/>
      <c r="DW14" s="11"/>
      <c r="DX14" s="11"/>
      <c r="DY14" s="11"/>
      <c r="DZ14" s="11"/>
      <c r="EA14" s="11"/>
      <c r="EB14" s="11"/>
      <c r="EC14" s="10"/>
      <c r="ED14" s="11"/>
      <c r="EE14" s="11"/>
      <c r="EF14" s="10"/>
      <c r="EG14" s="10"/>
      <c r="EH14" s="10"/>
      <c r="EI14" s="10"/>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c r="KJ14" s="11"/>
      <c r="KK14" s="11"/>
      <c r="KL14" s="11"/>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c r="OE14" s="11"/>
      <c r="OF14" s="11"/>
      <c r="OG14" s="11"/>
      <c r="OH14" s="11"/>
      <c r="OI14" s="11"/>
      <c r="OJ14" s="11"/>
      <c r="OK14" s="11"/>
      <c r="OL14" s="11"/>
      <c r="OM14" s="11"/>
      <c r="ON14" s="11"/>
      <c r="OO14" s="11"/>
      <c r="OP14" s="11"/>
      <c r="OQ14" s="11"/>
      <c r="OR14" s="11"/>
      <c r="OS14" s="11"/>
      <c r="OT14" s="11"/>
      <c r="OU14" s="11"/>
      <c r="OV14" s="11"/>
      <c r="OW14" s="11"/>
      <c r="OX14" s="11"/>
      <c r="OY14" s="11"/>
      <c r="OZ14" s="11"/>
      <c r="PA14" s="11"/>
      <c r="PB14" s="11"/>
      <c r="PC14" s="11"/>
      <c r="PD14" s="11"/>
      <c r="PE14" s="11"/>
      <c r="PF14" s="11"/>
      <c r="PG14" s="11"/>
      <c r="PH14" s="11"/>
      <c r="PI14" s="11"/>
      <c r="PJ14" s="11"/>
      <c r="PK14" s="11"/>
      <c r="PL14" s="11"/>
      <c r="PM14" s="11"/>
      <c r="PN14" s="11"/>
      <c r="PO14" s="11"/>
      <c r="PP14" s="11"/>
      <c r="PQ14" s="11"/>
      <c r="PR14" s="11"/>
      <c r="PS14" s="11"/>
      <c r="PT14" s="11"/>
      <c r="PU14" s="11"/>
      <c r="PV14" s="11"/>
      <c r="PW14" s="11"/>
      <c r="PX14" s="11"/>
      <c r="PY14" s="11"/>
      <c r="PZ14" s="11"/>
      <c r="QA14" s="11"/>
      <c r="QB14" s="11"/>
      <c r="QC14" s="11"/>
      <c r="QD14" s="11"/>
      <c r="QE14" s="11"/>
      <c r="QF14" s="11"/>
      <c r="QG14" s="11"/>
      <c r="QH14" s="11"/>
      <c r="QI14" s="11"/>
      <c r="QJ14" s="11"/>
      <c r="QK14" s="11"/>
      <c r="QL14" s="11"/>
      <c r="QM14" s="11"/>
      <c r="QN14" s="11"/>
      <c r="QO14" s="11"/>
      <c r="QP14" s="11"/>
      <c r="QQ14" s="11"/>
      <c r="QR14" s="11"/>
      <c r="QS14" s="11"/>
      <c r="QT14" s="11"/>
      <c r="QU14" s="11"/>
      <c r="QV14" s="11"/>
      <c r="QW14" s="11"/>
      <c r="QX14" s="11"/>
      <c r="QY14" s="11"/>
      <c r="QZ14" s="11"/>
      <c r="RA14" s="11"/>
      <c r="RB14" s="11"/>
      <c r="RC14" s="11"/>
      <c r="RD14" s="11"/>
      <c r="RE14" s="11"/>
      <c r="RF14" s="11"/>
      <c r="RG14" s="11"/>
      <c r="RH14" s="11"/>
      <c r="RI14" s="11"/>
      <c r="RJ14" s="11"/>
      <c r="RK14" s="11"/>
      <c r="RL14" s="11"/>
      <c r="RM14" s="11"/>
      <c r="RN14" s="11"/>
      <c r="RO14" s="11"/>
      <c r="RP14" s="11"/>
      <c r="RQ14" s="11"/>
      <c r="RR14" s="11"/>
      <c r="RS14" s="11"/>
      <c r="RT14" s="11"/>
      <c r="RU14" s="11"/>
      <c r="RV14" s="11"/>
      <c r="RW14" s="11"/>
      <c r="RX14" s="11"/>
      <c r="RY14" s="11"/>
      <c r="RZ14" s="11"/>
      <c r="SA14" s="11"/>
      <c r="SB14" s="11"/>
      <c r="SC14" s="11"/>
      <c r="SD14" s="11"/>
      <c r="SE14" s="11"/>
      <c r="SF14" s="11"/>
      <c r="SG14" s="11"/>
      <c r="SH14" s="11"/>
      <c r="SI14" s="11"/>
      <c r="SJ14" s="11"/>
      <c r="SK14" s="11"/>
      <c r="SL14" s="11"/>
      <c r="SM14" s="11"/>
      <c r="SN14" s="11"/>
      <c r="SO14" s="11"/>
      <c r="SP14" s="11"/>
      <c r="SQ14" s="11"/>
      <c r="SR14" s="11"/>
      <c r="SS14" s="11"/>
      <c r="ST14" s="11"/>
      <c r="SU14" s="11"/>
      <c r="SV14" s="11"/>
      <c r="SW14" s="11"/>
      <c r="SX14" s="11"/>
      <c r="SY14" s="11"/>
      <c r="SZ14" s="11"/>
      <c r="TA14" s="11"/>
      <c r="TB14" s="11"/>
      <c r="TC14" s="11"/>
      <c r="TD14" s="11"/>
      <c r="TE14" s="11"/>
      <c r="TF14" s="11"/>
      <c r="TG14" s="11"/>
      <c r="TH14" s="11"/>
      <c r="TI14" s="11"/>
      <c r="TJ14" s="11"/>
      <c r="TK14" s="11"/>
      <c r="TL14" s="11"/>
      <c r="TM14" s="11"/>
      <c r="TN14" s="11"/>
      <c r="TO14" s="11"/>
      <c r="TP14" s="11"/>
      <c r="TQ14" s="11"/>
      <c r="TR14" s="11"/>
      <c r="TS14" s="11"/>
      <c r="TT14" s="11"/>
      <c r="TU14" s="11"/>
      <c r="TV14" s="11"/>
      <c r="TW14" s="11"/>
      <c r="TX14" s="11"/>
      <c r="TY14" s="11"/>
      <c r="TZ14" s="11"/>
      <c r="UA14" s="11"/>
      <c r="UB14" s="11"/>
      <c r="UC14" s="11"/>
      <c r="UD14" s="11"/>
      <c r="UE14" s="11"/>
      <c r="UF14" s="11"/>
      <c r="UG14" s="11"/>
      <c r="UH14" s="11"/>
      <c r="UI14" s="11"/>
      <c r="UJ14" s="11"/>
      <c r="UK14" s="11"/>
      <c r="UL14" s="11"/>
      <c r="UM14" s="11"/>
      <c r="UN14" s="11"/>
      <c r="UO14" s="11"/>
      <c r="UP14" s="11"/>
      <c r="UQ14" s="11"/>
      <c r="UR14" s="11"/>
      <c r="US14" s="11"/>
      <c r="UT14" s="11"/>
      <c r="UU14" s="11"/>
      <c r="UV14" s="11"/>
      <c r="UW14" s="11"/>
      <c r="UX14" s="11"/>
      <c r="UY14" s="11"/>
      <c r="UZ14" s="11"/>
      <c r="VA14" s="11"/>
      <c r="VB14" s="11"/>
      <c r="VC14" s="11"/>
      <c r="VD14" s="11"/>
      <c r="VE14" s="11"/>
      <c r="VF14" s="11"/>
      <c r="VG14" s="11"/>
      <c r="VH14" s="11"/>
      <c r="VI14" s="11"/>
      <c r="VJ14" s="11"/>
      <c r="VK14" s="11"/>
      <c r="VL14" s="11"/>
      <c r="VM14" s="11"/>
      <c r="VN14" s="11"/>
      <c r="VO14" s="11"/>
      <c r="VP14" s="11"/>
      <c r="VQ14" s="11"/>
      <c r="VR14" s="11"/>
      <c r="VS14" s="11"/>
      <c r="VT14" s="11"/>
      <c r="VU14" s="11"/>
      <c r="VV14" s="11"/>
      <c r="VW14" s="11"/>
      <c r="VX14" s="11"/>
      <c r="VY14" s="11"/>
      <c r="VZ14" s="11"/>
      <c r="WA14" s="11"/>
      <c r="WB14" s="11"/>
      <c r="WC14" s="11"/>
      <c r="WD14" s="11"/>
      <c r="WE14" s="11"/>
      <c r="WF14" s="11"/>
      <c r="WG14" s="11"/>
      <c r="WH14" s="11"/>
      <c r="WI14" s="11"/>
      <c r="WJ14" s="11"/>
      <c r="WK14" s="11"/>
      <c r="WL14" s="11"/>
      <c r="WM14" s="11"/>
      <c r="WN14" s="11"/>
      <c r="WO14" s="11"/>
      <c r="WP14" s="11"/>
      <c r="WQ14" s="11"/>
      <c r="WR14" s="11"/>
      <c r="WS14" s="11"/>
      <c r="WT14" s="11"/>
      <c r="WU14" s="11"/>
      <c r="WV14" s="11"/>
      <c r="WW14" s="11"/>
      <c r="WX14" s="11"/>
      <c r="WY14" s="11"/>
      <c r="WZ14" s="11"/>
      <c r="XA14" s="11"/>
      <c r="XB14" s="11"/>
      <c r="XC14" s="11"/>
      <c r="XD14" s="11"/>
      <c r="XE14" s="11"/>
      <c r="XF14" s="11"/>
      <c r="XG14" s="11"/>
      <c r="XH14" s="11"/>
      <c r="XI14" s="11"/>
      <c r="XJ14" s="11"/>
      <c r="XK14" s="11"/>
      <c r="XL14" s="11"/>
      <c r="XM14" s="11"/>
      <c r="XN14" s="11"/>
      <c r="XO14" s="11"/>
      <c r="XP14" s="11"/>
      <c r="XQ14" s="11"/>
      <c r="XR14" s="11"/>
      <c r="XS14" s="11"/>
      <c r="XT14" s="11"/>
      <c r="XU14" s="11"/>
      <c r="XV14" s="11"/>
      <c r="XW14" s="11"/>
      <c r="XX14" s="11"/>
      <c r="XY14" s="11"/>
      <c r="XZ14" s="11"/>
      <c r="YA14" s="11"/>
      <c r="YB14" s="11"/>
      <c r="YC14" s="11"/>
      <c r="YD14" s="11"/>
      <c r="YE14" s="11"/>
      <c r="YF14" s="11"/>
      <c r="YG14" s="11"/>
      <c r="YH14" s="11"/>
      <c r="YI14" s="11"/>
      <c r="YJ14" s="11"/>
      <c r="YK14" s="11"/>
      <c r="YL14" s="11"/>
      <c r="YM14" s="11"/>
      <c r="YN14" s="11"/>
      <c r="YO14" s="11"/>
      <c r="YP14" s="11"/>
      <c r="YQ14" s="11"/>
      <c r="YR14" s="11"/>
      <c r="YS14" s="11"/>
      <c r="YT14" s="11"/>
      <c r="YU14" s="11"/>
      <c r="YV14" s="11"/>
      <c r="YW14" s="11"/>
      <c r="YX14" s="11"/>
      <c r="YY14" s="11"/>
      <c r="YZ14" s="11"/>
      <c r="ZA14" s="11"/>
      <c r="ZB14" s="11"/>
      <c r="ZC14" s="11"/>
      <c r="ZD14" s="11"/>
      <c r="ZE14" s="11"/>
      <c r="ZF14" s="11"/>
      <c r="ZG14" s="11"/>
      <c r="ZH14" s="11"/>
      <c r="ZI14" s="11"/>
      <c r="ZJ14" s="11"/>
      <c r="ZK14" s="11"/>
      <c r="ZL14" s="11"/>
      <c r="ZM14" s="11"/>
      <c r="ZN14" s="11"/>
      <c r="ZO14" s="11"/>
      <c r="ZP14" s="11"/>
      <c r="ZQ14" s="11"/>
      <c r="ZR14" s="11"/>
      <c r="ZS14" s="11"/>
      <c r="ZT14" s="11"/>
      <c r="ZU14" s="11"/>
      <c r="ZV14" s="11"/>
      <c r="ZW14" s="11"/>
      <c r="ZX14" s="11"/>
      <c r="ZY14" s="11"/>
      <c r="ZZ14" s="11"/>
      <c r="AAA14" s="11"/>
      <c r="AAB14" s="11"/>
      <c r="AAC14" s="11"/>
      <c r="AAD14" s="11"/>
      <c r="AAE14" s="11"/>
      <c r="AAF14" s="11"/>
      <c r="AAG14" s="11"/>
      <c r="AAH14" s="11"/>
      <c r="AAI14" s="11"/>
      <c r="AAJ14" s="11"/>
      <c r="AAK14" s="11"/>
      <c r="AAL14" s="11"/>
      <c r="AAM14" s="11"/>
      <c r="AAN14" s="11"/>
      <c r="AAO14" s="11"/>
      <c r="AAP14" s="11"/>
      <c r="AAQ14" s="11"/>
      <c r="AAR14" s="11"/>
      <c r="AAS14" s="11"/>
      <c r="AAT14" s="11"/>
      <c r="AAU14" s="11"/>
      <c r="AAV14" s="11"/>
      <c r="AAW14" s="11"/>
      <c r="AAX14" s="11"/>
      <c r="AAY14" s="11"/>
      <c r="AAZ14" s="11"/>
      <c r="ABA14" s="11"/>
      <c r="ABB14" s="11"/>
      <c r="ABC14" s="11"/>
      <c r="ABD14" s="11"/>
      <c r="ABE14" s="11"/>
      <c r="ABF14" s="11"/>
      <c r="ABG14" s="11"/>
      <c r="ABH14" s="11"/>
      <c r="ABI14" s="11"/>
      <c r="ABJ14" s="11"/>
      <c r="ABK14" s="11"/>
      <c r="ABL14" s="11"/>
      <c r="ABM14" s="11"/>
      <c r="ABN14" s="11"/>
      <c r="ABO14" s="11"/>
      <c r="ABP14" s="11"/>
      <c r="ABQ14" s="11"/>
      <c r="ABR14" s="11"/>
      <c r="ABS14" s="11"/>
      <c r="ABT14" s="11"/>
      <c r="ABU14" s="11"/>
      <c r="ABV14" s="11"/>
      <c r="ABW14" s="11"/>
      <c r="ABX14" s="11"/>
      <c r="ABY14" s="11"/>
      <c r="ABZ14" s="11"/>
      <c r="ACA14" s="11"/>
      <c r="ACB14" s="11"/>
      <c r="ACC14" s="11"/>
      <c r="ACD14" s="11"/>
      <c r="ACE14" s="11"/>
      <c r="ACF14" s="11"/>
      <c r="ACG14" s="11"/>
      <c r="ACH14" s="11"/>
      <c r="ACI14" s="11"/>
      <c r="ACJ14" s="11"/>
      <c r="ACK14" s="11"/>
      <c r="ACL14" s="11"/>
      <c r="ACM14" s="11"/>
      <c r="ACN14" s="11"/>
      <c r="ACO14" s="11"/>
      <c r="ACP14" s="11"/>
      <c r="ACQ14" s="11"/>
      <c r="ACR14" s="11"/>
      <c r="ACS14" s="11"/>
      <c r="ACT14" s="11"/>
      <c r="ACU14" s="11"/>
      <c r="ACV14" s="11"/>
      <c r="ACW14" s="11"/>
      <c r="ACX14" s="11"/>
      <c r="ACY14" s="11"/>
      <c r="ACZ14" s="11"/>
      <c r="ADA14" s="11"/>
      <c r="ADB14" s="11"/>
      <c r="ADC14" s="11"/>
      <c r="ADD14" s="11"/>
      <c r="ADE14" s="11"/>
      <c r="ADF14" s="11"/>
      <c r="ADG14" s="11"/>
      <c r="ADH14" s="11"/>
      <c r="ADI14" s="11"/>
      <c r="ADJ14" s="11"/>
      <c r="ADK14" s="11"/>
      <c r="ADL14" s="11"/>
      <c r="ADM14" s="11"/>
      <c r="ADN14" s="11"/>
      <c r="ADO14" s="11"/>
      <c r="ADP14" s="11"/>
      <c r="ADQ14" s="11"/>
      <c r="ADR14" s="11"/>
      <c r="ADS14" s="11"/>
      <c r="ADT14" s="11"/>
      <c r="ADU14" s="11"/>
      <c r="ADV14" s="11"/>
      <c r="ADW14" s="11"/>
      <c r="ADX14" s="11"/>
      <c r="ADY14" s="11"/>
      <c r="ADZ14" s="11"/>
      <c r="AEA14" s="11"/>
      <c r="AEB14" s="11"/>
      <c r="AEC14" s="11"/>
      <c r="AED14" s="11"/>
      <c r="AEE14" s="11"/>
      <c r="AEF14" s="11"/>
      <c r="AEG14" s="11"/>
      <c r="AEH14" s="11"/>
      <c r="AEI14" s="11"/>
      <c r="AEJ14" s="11"/>
      <c r="AEK14" s="11"/>
      <c r="AEL14" s="11"/>
      <c r="AEM14" s="11"/>
      <c r="AEN14" s="11"/>
      <c r="AEO14" s="11"/>
      <c r="AEP14" s="11"/>
      <c r="AEQ14" s="11"/>
      <c r="AER14" s="11"/>
      <c r="AES14" s="11"/>
      <c r="AET14" s="11"/>
      <c r="AEU14" s="11"/>
      <c r="AEV14" s="11"/>
      <c r="AEW14" s="11"/>
      <c r="AEX14" s="11"/>
      <c r="AEY14" s="11"/>
      <c r="AEZ14" s="11"/>
      <c r="AFA14" s="11"/>
      <c r="AFB14" s="11"/>
      <c r="AFC14" s="11"/>
      <c r="AFD14" s="11"/>
      <c r="AFE14" s="11"/>
      <c r="AFF14" s="11"/>
      <c r="AFG14" s="11"/>
      <c r="AFH14" s="11"/>
      <c r="AFI14" s="11"/>
      <c r="AFJ14" s="11"/>
      <c r="AFK14" s="11"/>
      <c r="AFL14" s="11"/>
      <c r="AFM14" s="11"/>
      <c r="AFN14" s="11"/>
      <c r="AFO14" s="11"/>
      <c r="AFP14" s="11"/>
      <c r="AFQ14" s="11"/>
      <c r="AFR14" s="11"/>
      <c r="AFS14" s="11"/>
      <c r="AFT14" s="11"/>
      <c r="AFU14" s="11"/>
      <c r="AFV14" s="11"/>
      <c r="AFW14" s="11"/>
      <c r="AFX14" s="11"/>
      <c r="AFY14" s="11"/>
      <c r="AFZ14" s="11"/>
      <c r="AGA14" s="11"/>
      <c r="AGB14" s="11"/>
      <c r="AGC14" s="11"/>
      <c r="AGD14" s="11"/>
      <c r="AGE14" s="11"/>
      <c r="AGF14" s="11"/>
      <c r="AGG14" s="11"/>
      <c r="AGH14" s="11"/>
      <c r="AGI14" s="11"/>
      <c r="AGJ14" s="11"/>
      <c r="AGK14" s="11"/>
      <c r="AGL14" s="11"/>
      <c r="AGM14" s="11"/>
      <c r="AGN14" s="11"/>
      <c r="AGO14" s="11"/>
      <c r="AGP14" s="11"/>
      <c r="AGQ14" s="11"/>
      <c r="AGR14" s="11"/>
      <c r="AGS14" s="11"/>
      <c r="AGT14" s="11"/>
      <c r="AGU14" s="11"/>
      <c r="AGV14" s="11"/>
      <c r="AGW14" s="11"/>
      <c r="AGX14" s="11"/>
      <c r="AGY14" s="11"/>
      <c r="AGZ14" s="11"/>
      <c r="AHA14" s="11"/>
      <c r="AHB14" s="11"/>
      <c r="AHC14" s="11"/>
      <c r="AHD14" s="11"/>
      <c r="AHE14" s="11"/>
      <c r="AHF14" s="11"/>
      <c r="AHG14" s="11"/>
      <c r="AHH14" s="11"/>
      <c r="AHI14" s="11"/>
      <c r="AHJ14" s="11"/>
      <c r="AHK14" s="11"/>
      <c r="AHL14" s="11"/>
      <c r="AHM14" s="11"/>
      <c r="AHN14" s="11"/>
      <c r="AHO14" s="11"/>
      <c r="AHP14" s="11"/>
      <c r="AHQ14" s="11"/>
      <c r="AHR14" s="11"/>
      <c r="AHS14" s="11"/>
      <c r="AHT14" s="11"/>
      <c r="AHU14" s="11"/>
      <c r="AHV14" s="11"/>
      <c r="AHW14" s="11"/>
      <c r="AHX14" s="11"/>
      <c r="AHY14" s="11"/>
      <c r="AHZ14" s="11"/>
      <c r="AIA14" s="11"/>
      <c r="AIB14" s="11"/>
      <c r="AIC14" s="11"/>
      <c r="AID14" s="11"/>
      <c r="AIE14" s="11"/>
      <c r="AIF14" s="11"/>
      <c r="AIG14" s="11"/>
      <c r="AIH14" s="11"/>
      <c r="AII14" s="11"/>
      <c r="AIJ14" s="11"/>
      <c r="AIK14" s="11"/>
      <c r="AIL14" s="11"/>
      <c r="AIM14" s="11"/>
    </row>
    <row r="15">
      <c r="B15" s="35" t="s">
        <v>501</v>
      </c>
      <c r="C15" s="36"/>
      <c r="D15" s="36">
        <v>13000.0</v>
      </c>
      <c r="E15" s="36">
        <v>860.0</v>
      </c>
      <c r="F15" s="36"/>
      <c r="G15" s="37"/>
      <c r="H15" s="36"/>
      <c r="I15" s="36"/>
      <c r="J15" s="36"/>
      <c r="K15" s="36"/>
      <c r="L15" s="36"/>
      <c r="M15" s="37"/>
      <c r="N15" s="36">
        <v>59750.0</v>
      </c>
      <c r="O15" s="37"/>
      <c r="P15" s="37"/>
      <c r="Q15" s="37"/>
      <c r="R15" s="37"/>
      <c r="S15" s="37"/>
      <c r="T15" s="37"/>
      <c r="U15" s="37"/>
      <c r="V15" s="37"/>
      <c r="W15" s="37"/>
      <c r="X15" s="36">
        <v>5834000.0</v>
      </c>
      <c r="Y15" s="37"/>
      <c r="Z15" s="37"/>
      <c r="AA15" s="37"/>
      <c r="AB15" s="37"/>
      <c r="AC15" s="37"/>
      <c r="AD15" s="37"/>
      <c r="AE15" s="37"/>
      <c r="AF15" s="36"/>
      <c r="AG15" s="36"/>
      <c r="AH15" s="37"/>
      <c r="AI15" s="36"/>
      <c r="AJ15" s="37"/>
      <c r="AK15" s="36"/>
      <c r="AL15" s="37"/>
      <c r="AM15" s="36"/>
      <c r="AN15" s="37"/>
      <c r="AO15" s="37"/>
      <c r="AP15" s="37"/>
      <c r="AQ15" s="36" t="s">
        <v>502</v>
      </c>
      <c r="AR15" s="37"/>
      <c r="AS15" s="37"/>
      <c r="AT15" s="37"/>
      <c r="AU15" s="37"/>
      <c r="AV15" s="37"/>
      <c r="AW15" s="36">
        <v>597.0</v>
      </c>
      <c r="AX15" s="37"/>
      <c r="AY15" s="38"/>
      <c r="AZ15" s="36"/>
      <c r="BA15" s="37"/>
      <c r="BB15" s="36"/>
      <c r="BC15" s="36"/>
      <c r="BD15" s="36"/>
      <c r="BE15" s="36"/>
      <c r="BF15" s="37"/>
      <c r="BG15" s="37"/>
      <c r="BH15" s="36">
        <v>370009.0</v>
      </c>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6"/>
      <c r="CW15" s="36"/>
      <c r="CX15" s="36"/>
      <c r="CY15" s="36"/>
      <c r="CZ15" s="36"/>
      <c r="DA15" s="37"/>
      <c r="DB15" s="37"/>
      <c r="DC15" s="37"/>
      <c r="DD15" s="37"/>
      <c r="DE15" s="37"/>
      <c r="DF15" s="37"/>
      <c r="DG15" s="36"/>
      <c r="DH15" s="37"/>
      <c r="DI15" s="37"/>
      <c r="DJ15" s="37"/>
      <c r="DK15" s="37"/>
      <c r="DL15" s="37"/>
      <c r="DM15" s="37"/>
      <c r="DN15" s="37"/>
      <c r="DO15" s="37"/>
      <c r="DP15" s="37"/>
      <c r="DQ15" s="37"/>
      <c r="DR15" s="37"/>
      <c r="DS15" s="37"/>
      <c r="DT15" s="37"/>
      <c r="DU15" s="36"/>
      <c r="DV15" s="37"/>
      <c r="DW15" s="37"/>
      <c r="DX15" s="37"/>
      <c r="DY15" s="37"/>
      <c r="DZ15" s="37"/>
      <c r="EA15" s="37"/>
      <c r="EB15" s="37"/>
      <c r="EC15" s="36"/>
      <c r="ED15" s="37"/>
      <c r="EE15" s="37"/>
      <c r="EF15" s="36"/>
      <c r="EG15" s="36"/>
      <c r="EH15" s="36"/>
      <c r="EI15" s="36"/>
      <c r="EJ15" s="38"/>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37"/>
      <c r="HD15" s="37"/>
      <c r="HE15" s="37"/>
      <c r="HF15" s="37"/>
      <c r="HG15" s="37"/>
      <c r="HH15" s="37"/>
      <c r="HI15" s="37"/>
      <c r="HJ15" s="37"/>
      <c r="HK15" s="37"/>
      <c r="HL15" s="37"/>
      <c r="HM15" s="37"/>
      <c r="HN15" s="37"/>
      <c r="HO15" s="37"/>
      <c r="HP15" s="37"/>
      <c r="HQ15" s="37"/>
      <c r="HR15" s="37"/>
      <c r="HS15" s="37"/>
      <c r="HT15" s="37"/>
      <c r="HU15" s="37"/>
      <c r="HV15" s="37"/>
      <c r="HW15" s="37"/>
      <c r="HX15" s="37"/>
      <c r="HY15" s="37"/>
      <c r="HZ15" s="37"/>
      <c r="IA15" s="37"/>
      <c r="IB15" s="37"/>
      <c r="IC15" s="37"/>
      <c r="ID15" s="37"/>
      <c r="IE15" s="37"/>
      <c r="IF15" s="37"/>
      <c r="IG15" s="37"/>
      <c r="IH15" s="37"/>
      <c r="II15" s="37"/>
      <c r="IJ15" s="37"/>
      <c r="IK15" s="37"/>
      <c r="IL15" s="37"/>
      <c r="IM15" s="37"/>
      <c r="IN15" s="37"/>
      <c r="IO15" s="37"/>
      <c r="IP15" s="37"/>
      <c r="IQ15" s="37"/>
      <c r="IR15" s="37"/>
      <c r="IS15" s="37"/>
      <c r="IT15" s="37"/>
      <c r="IU15" s="37"/>
      <c r="IV15" s="37"/>
      <c r="IW15" s="37"/>
      <c r="IX15" s="37"/>
      <c r="IY15" s="37"/>
      <c r="IZ15" s="37"/>
      <c r="JA15" s="37"/>
      <c r="JB15" s="37"/>
      <c r="JC15" s="37"/>
      <c r="JD15" s="37"/>
      <c r="JE15" s="37"/>
      <c r="JF15" s="37"/>
      <c r="JG15" s="37"/>
      <c r="JH15" s="37"/>
      <c r="JI15" s="37"/>
      <c r="JJ15" s="37"/>
      <c r="JK15" s="37"/>
      <c r="JL15" s="37"/>
      <c r="JM15" s="37"/>
      <c r="JN15" s="37"/>
      <c r="JO15" s="37"/>
      <c r="JP15" s="37"/>
      <c r="JQ15" s="37"/>
      <c r="JR15" s="37"/>
      <c r="JS15" s="37"/>
      <c r="JT15" s="37"/>
      <c r="JU15" s="37"/>
      <c r="JV15" s="37"/>
      <c r="JW15" s="37"/>
      <c r="JX15" s="37"/>
      <c r="JY15" s="37"/>
      <c r="JZ15" s="37"/>
      <c r="KA15" s="37"/>
      <c r="KB15" s="37"/>
      <c r="KC15" s="37"/>
      <c r="KD15" s="37"/>
      <c r="KE15" s="37"/>
      <c r="KF15" s="37"/>
      <c r="KG15" s="37"/>
      <c r="KH15" s="37"/>
      <c r="KI15" s="37"/>
      <c r="KJ15" s="37"/>
      <c r="KK15" s="37"/>
      <c r="KL15" s="37"/>
      <c r="KM15" s="37"/>
      <c r="KN15" s="37"/>
      <c r="KO15" s="37"/>
      <c r="KP15" s="37"/>
      <c r="KQ15" s="37"/>
      <c r="KR15" s="37"/>
      <c r="KS15" s="37"/>
      <c r="KT15" s="37"/>
      <c r="KU15" s="37"/>
      <c r="KV15" s="37"/>
      <c r="KW15" s="37"/>
      <c r="KX15" s="37"/>
      <c r="KY15" s="37"/>
      <c r="KZ15" s="37"/>
      <c r="LA15" s="37"/>
      <c r="LB15" s="37"/>
      <c r="LC15" s="37"/>
      <c r="LD15" s="37"/>
      <c r="LE15" s="37"/>
      <c r="LF15" s="37"/>
      <c r="LG15" s="37"/>
      <c r="LH15" s="37"/>
      <c r="LI15" s="37"/>
      <c r="LJ15" s="37"/>
      <c r="LK15" s="37"/>
      <c r="LL15" s="37"/>
      <c r="LM15" s="37"/>
      <c r="LN15" s="37"/>
      <c r="LO15" s="37"/>
      <c r="LP15" s="37"/>
      <c r="LQ15" s="37"/>
      <c r="LR15" s="37"/>
      <c r="LS15" s="37"/>
      <c r="LT15" s="37"/>
      <c r="LU15" s="37"/>
      <c r="LV15" s="37"/>
      <c r="LW15" s="37"/>
      <c r="LX15" s="37"/>
      <c r="LY15" s="37"/>
      <c r="LZ15" s="37"/>
      <c r="MA15" s="37"/>
      <c r="MB15" s="37"/>
      <c r="MC15" s="37"/>
      <c r="MD15" s="37"/>
      <c r="ME15" s="37"/>
      <c r="MF15" s="37"/>
      <c r="MG15" s="37"/>
      <c r="MH15" s="37"/>
      <c r="MI15" s="37"/>
      <c r="MJ15" s="37"/>
      <c r="MK15" s="37"/>
      <c r="ML15" s="37"/>
      <c r="MM15" s="37"/>
      <c r="MN15" s="37"/>
      <c r="MO15" s="37"/>
      <c r="MP15" s="37"/>
      <c r="MQ15" s="37"/>
      <c r="MR15" s="37"/>
      <c r="MS15" s="37"/>
      <c r="MT15" s="37"/>
      <c r="MU15" s="37"/>
      <c r="MV15" s="37"/>
      <c r="MW15" s="37"/>
      <c r="MX15" s="37"/>
      <c r="MY15" s="37"/>
      <c r="MZ15" s="37"/>
      <c r="NA15" s="37"/>
      <c r="NB15" s="37"/>
      <c r="NC15" s="37"/>
      <c r="ND15" s="37"/>
      <c r="NE15" s="37"/>
      <c r="NF15" s="37"/>
      <c r="NG15" s="37"/>
      <c r="NH15" s="37"/>
      <c r="NI15" s="37"/>
      <c r="NJ15" s="37"/>
      <c r="NK15" s="37"/>
      <c r="NL15" s="37"/>
      <c r="NM15" s="37"/>
      <c r="NN15" s="37"/>
      <c r="NO15" s="37"/>
      <c r="NP15" s="37"/>
      <c r="NQ15" s="37"/>
      <c r="NR15" s="37"/>
      <c r="NS15" s="37"/>
      <c r="NT15" s="37"/>
      <c r="NU15" s="37"/>
      <c r="NV15" s="37"/>
      <c r="NW15" s="37"/>
      <c r="NX15" s="37"/>
      <c r="NY15" s="37"/>
      <c r="NZ15" s="37"/>
      <c r="OA15" s="37"/>
      <c r="OB15" s="37"/>
      <c r="OC15" s="37"/>
      <c r="OD15" s="37"/>
      <c r="OE15" s="37"/>
      <c r="OF15" s="37"/>
      <c r="OG15" s="37"/>
      <c r="OH15" s="37"/>
      <c r="OI15" s="37"/>
      <c r="OJ15" s="37"/>
      <c r="OK15" s="37"/>
      <c r="OL15" s="37"/>
      <c r="OM15" s="37"/>
      <c r="ON15" s="37"/>
      <c r="OO15" s="37"/>
      <c r="OP15" s="37"/>
      <c r="OQ15" s="37"/>
      <c r="OR15" s="37"/>
      <c r="OS15" s="37"/>
      <c r="OT15" s="37"/>
      <c r="OU15" s="37"/>
      <c r="OV15" s="37"/>
      <c r="OW15" s="37"/>
      <c r="OX15" s="37"/>
      <c r="OY15" s="37"/>
      <c r="OZ15" s="37"/>
      <c r="PA15" s="37"/>
      <c r="PB15" s="37"/>
      <c r="PC15" s="37"/>
      <c r="PD15" s="37"/>
      <c r="PE15" s="37"/>
      <c r="PF15" s="37"/>
      <c r="PG15" s="37"/>
      <c r="PH15" s="37"/>
      <c r="PI15" s="37"/>
      <c r="PJ15" s="37"/>
      <c r="PK15" s="37"/>
      <c r="PL15" s="37"/>
      <c r="PM15" s="37"/>
      <c r="PN15" s="37"/>
      <c r="PO15" s="37"/>
      <c r="PP15" s="37"/>
      <c r="PQ15" s="37"/>
      <c r="PR15" s="37"/>
      <c r="PS15" s="37"/>
      <c r="PT15" s="37"/>
      <c r="PU15" s="37"/>
      <c r="PV15" s="37"/>
      <c r="PW15" s="37"/>
      <c r="PX15" s="37"/>
      <c r="PY15" s="37"/>
      <c r="PZ15" s="37"/>
      <c r="QA15" s="37"/>
      <c r="QB15" s="37"/>
      <c r="QC15" s="37"/>
      <c r="QD15" s="37"/>
      <c r="QE15" s="37"/>
      <c r="QF15" s="37"/>
      <c r="QG15" s="37"/>
      <c r="QH15" s="37"/>
      <c r="QI15" s="37"/>
      <c r="QJ15" s="37"/>
      <c r="QK15" s="37"/>
      <c r="QL15" s="37"/>
      <c r="QM15" s="37"/>
      <c r="QN15" s="37"/>
      <c r="QO15" s="37"/>
      <c r="QP15" s="37"/>
      <c r="QQ15" s="37"/>
      <c r="QR15" s="37"/>
      <c r="QS15" s="37"/>
      <c r="QT15" s="37"/>
      <c r="QU15" s="37"/>
      <c r="QV15" s="37"/>
      <c r="QW15" s="37"/>
      <c r="QX15" s="37"/>
      <c r="QY15" s="37"/>
      <c r="QZ15" s="37"/>
      <c r="RA15" s="37"/>
      <c r="RB15" s="37"/>
      <c r="RC15" s="37"/>
      <c r="RD15" s="37"/>
      <c r="RE15" s="37"/>
      <c r="RF15" s="37"/>
      <c r="RG15" s="37"/>
      <c r="RH15" s="37"/>
      <c r="RI15" s="37"/>
      <c r="RJ15" s="37"/>
      <c r="RK15" s="37"/>
      <c r="RL15" s="37"/>
      <c r="RM15" s="37"/>
      <c r="RN15" s="37"/>
      <c r="RO15" s="37"/>
      <c r="RP15" s="37"/>
      <c r="RQ15" s="37"/>
      <c r="RR15" s="37"/>
      <c r="RS15" s="37"/>
      <c r="RT15" s="37"/>
      <c r="RU15" s="37"/>
      <c r="RV15" s="37"/>
      <c r="RW15" s="37"/>
      <c r="RX15" s="37"/>
      <c r="RY15" s="37"/>
      <c r="RZ15" s="37"/>
      <c r="SA15" s="37"/>
      <c r="SB15" s="37"/>
      <c r="SC15" s="37"/>
      <c r="SD15" s="37"/>
      <c r="SE15" s="37"/>
      <c r="SF15" s="37"/>
      <c r="SG15" s="37"/>
      <c r="SH15" s="37"/>
      <c r="SI15" s="37"/>
      <c r="SJ15" s="37"/>
      <c r="SK15" s="37"/>
      <c r="SL15" s="37"/>
      <c r="SM15" s="37"/>
      <c r="SN15" s="37"/>
      <c r="SO15" s="37"/>
      <c r="SP15" s="37"/>
      <c r="SQ15" s="37"/>
      <c r="SR15" s="37"/>
      <c r="SS15" s="37"/>
      <c r="ST15" s="37"/>
      <c r="SU15" s="37"/>
      <c r="SV15" s="37"/>
      <c r="SW15" s="37"/>
      <c r="SX15" s="37"/>
      <c r="SY15" s="37"/>
      <c r="SZ15" s="37"/>
      <c r="TA15" s="37"/>
      <c r="TB15" s="37"/>
      <c r="TC15" s="37"/>
      <c r="TD15" s="37"/>
      <c r="TE15" s="37"/>
      <c r="TF15" s="37"/>
      <c r="TG15" s="37"/>
      <c r="TH15" s="37"/>
      <c r="TI15" s="37"/>
      <c r="TJ15" s="37"/>
      <c r="TK15" s="37"/>
      <c r="TL15" s="37"/>
      <c r="TM15" s="37"/>
      <c r="TN15" s="37"/>
      <c r="TO15" s="37"/>
      <c r="TP15" s="37"/>
      <c r="TQ15" s="37"/>
      <c r="TR15" s="37"/>
      <c r="TS15" s="37"/>
      <c r="TT15" s="37"/>
      <c r="TU15" s="37"/>
      <c r="TV15" s="37"/>
      <c r="TW15" s="37"/>
      <c r="TX15" s="37"/>
      <c r="TY15" s="37"/>
      <c r="TZ15" s="37"/>
      <c r="UA15" s="37"/>
      <c r="UB15" s="37"/>
      <c r="UC15" s="37"/>
      <c r="UD15" s="37"/>
      <c r="UE15" s="37"/>
      <c r="UF15" s="37"/>
      <c r="UG15" s="37"/>
      <c r="UH15" s="37"/>
      <c r="UI15" s="37"/>
      <c r="UJ15" s="37"/>
      <c r="UK15" s="37"/>
      <c r="UL15" s="37"/>
      <c r="UM15" s="37"/>
      <c r="UN15" s="37"/>
      <c r="UO15" s="37"/>
      <c r="UP15" s="37"/>
      <c r="UQ15" s="37"/>
      <c r="UR15" s="37"/>
      <c r="US15" s="37"/>
      <c r="UT15" s="37"/>
      <c r="UU15" s="37"/>
      <c r="UV15" s="37"/>
      <c r="UW15" s="37"/>
      <c r="UX15" s="37"/>
      <c r="UY15" s="37"/>
      <c r="UZ15" s="37"/>
      <c r="VA15" s="37"/>
      <c r="VB15" s="37"/>
      <c r="VC15" s="37"/>
      <c r="VD15" s="37"/>
      <c r="VE15" s="37"/>
      <c r="VF15" s="37"/>
      <c r="VG15" s="37"/>
      <c r="VH15" s="37"/>
      <c r="VI15" s="37"/>
      <c r="VJ15" s="37"/>
      <c r="VK15" s="37"/>
      <c r="VL15" s="37"/>
      <c r="VM15" s="37"/>
      <c r="VN15" s="37"/>
      <c r="VO15" s="37"/>
      <c r="VP15" s="37"/>
      <c r="VQ15" s="37"/>
      <c r="VR15" s="37"/>
      <c r="VS15" s="37"/>
      <c r="VT15" s="37"/>
      <c r="VU15" s="37"/>
      <c r="VV15" s="37"/>
      <c r="VW15" s="37"/>
      <c r="VX15" s="37"/>
      <c r="VY15" s="37"/>
      <c r="VZ15" s="37"/>
      <c r="WA15" s="37"/>
      <c r="WB15" s="37"/>
      <c r="WC15" s="37"/>
      <c r="WD15" s="37"/>
      <c r="WE15" s="37"/>
      <c r="WF15" s="37"/>
      <c r="WG15" s="37"/>
      <c r="WH15" s="37"/>
      <c r="WI15" s="37"/>
      <c r="WJ15" s="37"/>
      <c r="WK15" s="37"/>
      <c r="WL15" s="37"/>
      <c r="WM15" s="37"/>
      <c r="WN15" s="37"/>
      <c r="WO15" s="37"/>
      <c r="WP15" s="37"/>
      <c r="WQ15" s="37"/>
      <c r="WR15" s="37"/>
      <c r="WS15" s="37"/>
      <c r="WT15" s="37"/>
      <c r="WU15" s="37"/>
      <c r="WV15" s="37"/>
      <c r="WW15" s="37"/>
      <c r="WX15" s="37"/>
      <c r="WY15" s="37"/>
      <c r="WZ15" s="37"/>
      <c r="XA15" s="37"/>
      <c r="XB15" s="37"/>
      <c r="XC15" s="37"/>
      <c r="XD15" s="37"/>
      <c r="XE15" s="37"/>
      <c r="XF15" s="37"/>
      <c r="XG15" s="37"/>
      <c r="XH15" s="37"/>
      <c r="XI15" s="37"/>
      <c r="XJ15" s="37"/>
      <c r="XK15" s="37"/>
      <c r="XL15" s="37"/>
      <c r="XM15" s="37"/>
      <c r="XN15" s="37"/>
      <c r="XO15" s="37"/>
      <c r="XP15" s="37"/>
      <c r="XQ15" s="37"/>
      <c r="XR15" s="37"/>
      <c r="XS15" s="37"/>
      <c r="XT15" s="37"/>
      <c r="XU15" s="37"/>
      <c r="XV15" s="37"/>
      <c r="XW15" s="37"/>
      <c r="XX15" s="37"/>
      <c r="XY15" s="37"/>
      <c r="XZ15" s="37"/>
      <c r="YA15" s="37"/>
      <c r="YB15" s="37"/>
      <c r="YC15" s="37"/>
      <c r="YD15" s="37"/>
      <c r="YE15" s="37"/>
      <c r="YF15" s="37"/>
      <c r="YG15" s="37"/>
      <c r="YH15" s="37"/>
      <c r="YI15" s="37"/>
      <c r="YJ15" s="37"/>
      <c r="YK15" s="37"/>
      <c r="YL15" s="37"/>
      <c r="YM15" s="37"/>
      <c r="YN15" s="37"/>
      <c r="YO15" s="37"/>
      <c r="YP15" s="37"/>
      <c r="YQ15" s="37"/>
      <c r="YR15" s="37"/>
      <c r="YS15" s="37"/>
      <c r="YT15" s="37"/>
      <c r="YU15" s="37"/>
      <c r="YV15" s="37"/>
      <c r="YW15" s="37"/>
      <c r="YX15" s="37"/>
      <c r="YY15" s="37"/>
      <c r="YZ15" s="37"/>
      <c r="ZA15" s="37"/>
      <c r="ZB15" s="37"/>
      <c r="ZC15" s="37"/>
      <c r="ZD15" s="37"/>
      <c r="ZE15" s="37"/>
      <c r="ZF15" s="37"/>
      <c r="ZG15" s="37"/>
      <c r="ZH15" s="37"/>
      <c r="ZI15" s="37"/>
      <c r="ZJ15" s="37"/>
      <c r="ZK15" s="37"/>
      <c r="ZL15" s="37"/>
      <c r="ZM15" s="37"/>
      <c r="ZN15" s="37"/>
      <c r="ZO15" s="37"/>
      <c r="ZP15" s="37"/>
      <c r="ZQ15" s="37"/>
      <c r="ZR15" s="37"/>
      <c r="ZS15" s="37"/>
      <c r="ZT15" s="37"/>
      <c r="ZU15" s="37"/>
      <c r="ZV15" s="37"/>
      <c r="ZW15" s="37"/>
      <c r="ZX15" s="37"/>
      <c r="ZY15" s="37"/>
      <c r="ZZ15" s="37"/>
      <c r="AAA15" s="37"/>
      <c r="AAB15" s="37"/>
      <c r="AAC15" s="37"/>
      <c r="AAD15" s="37"/>
      <c r="AAE15" s="37"/>
      <c r="AAF15" s="37"/>
      <c r="AAG15" s="37"/>
      <c r="AAH15" s="37"/>
      <c r="AAI15" s="37"/>
      <c r="AAJ15" s="37"/>
      <c r="AAK15" s="37"/>
      <c r="AAL15" s="37"/>
      <c r="AAM15" s="37"/>
      <c r="AAN15" s="37"/>
      <c r="AAO15" s="37"/>
      <c r="AAP15" s="37"/>
      <c r="AAQ15" s="37"/>
      <c r="AAR15" s="37"/>
      <c r="AAS15" s="37"/>
      <c r="AAT15" s="37"/>
      <c r="AAU15" s="37"/>
      <c r="AAV15" s="37"/>
      <c r="AAW15" s="37"/>
      <c r="AAX15" s="37"/>
      <c r="AAY15" s="37"/>
      <c r="AAZ15" s="37"/>
      <c r="ABA15" s="37"/>
      <c r="ABB15" s="37"/>
      <c r="ABC15" s="37"/>
      <c r="ABD15" s="37"/>
      <c r="ABE15" s="37"/>
      <c r="ABF15" s="37"/>
      <c r="ABG15" s="37"/>
      <c r="ABH15" s="37"/>
      <c r="ABI15" s="37"/>
      <c r="ABJ15" s="37"/>
      <c r="ABK15" s="37"/>
      <c r="ABL15" s="37"/>
      <c r="ABM15" s="37"/>
      <c r="ABN15" s="37"/>
      <c r="ABO15" s="37"/>
      <c r="ABP15" s="37"/>
      <c r="ABQ15" s="37"/>
      <c r="ABR15" s="37"/>
      <c r="ABS15" s="37"/>
      <c r="ABT15" s="37"/>
      <c r="ABU15" s="37"/>
      <c r="ABV15" s="37"/>
      <c r="ABW15" s="37"/>
      <c r="ABX15" s="37"/>
      <c r="ABY15" s="37"/>
      <c r="ABZ15" s="37"/>
      <c r="ACA15" s="37"/>
      <c r="ACB15" s="37"/>
      <c r="ACC15" s="37"/>
      <c r="ACD15" s="37"/>
      <c r="ACE15" s="37"/>
      <c r="ACF15" s="37"/>
      <c r="ACG15" s="37"/>
      <c r="ACH15" s="37"/>
      <c r="ACI15" s="37"/>
      <c r="ACJ15" s="37"/>
      <c r="ACK15" s="37"/>
      <c r="ACL15" s="37"/>
      <c r="ACM15" s="37"/>
      <c r="ACN15" s="37"/>
      <c r="ACO15" s="37"/>
      <c r="ACP15" s="37"/>
      <c r="ACQ15" s="37"/>
      <c r="ACR15" s="37"/>
      <c r="ACS15" s="37"/>
      <c r="ACT15" s="37"/>
      <c r="ACU15" s="37"/>
      <c r="ACV15" s="37"/>
      <c r="ACW15" s="37"/>
      <c r="ACX15" s="37"/>
      <c r="ACY15" s="37"/>
      <c r="ACZ15" s="37"/>
      <c r="ADA15" s="37"/>
      <c r="ADB15" s="37"/>
      <c r="ADC15" s="37"/>
      <c r="ADD15" s="37"/>
      <c r="ADE15" s="37"/>
      <c r="ADF15" s="37"/>
      <c r="ADG15" s="37"/>
      <c r="ADH15" s="37"/>
      <c r="ADI15" s="37"/>
      <c r="ADJ15" s="37"/>
      <c r="ADK15" s="37"/>
      <c r="ADL15" s="37"/>
      <c r="ADM15" s="37"/>
      <c r="ADN15" s="37"/>
      <c r="ADO15" s="37"/>
      <c r="ADP15" s="37"/>
      <c r="ADQ15" s="37"/>
      <c r="ADR15" s="37"/>
      <c r="ADS15" s="37"/>
      <c r="ADT15" s="37"/>
      <c r="ADU15" s="37"/>
      <c r="ADV15" s="37"/>
      <c r="ADW15" s="37"/>
      <c r="ADX15" s="37"/>
      <c r="ADY15" s="37"/>
      <c r="ADZ15" s="37"/>
      <c r="AEA15" s="37"/>
      <c r="AEB15" s="37"/>
      <c r="AEC15" s="37"/>
      <c r="AED15" s="37"/>
      <c r="AEE15" s="37"/>
      <c r="AEF15" s="37"/>
      <c r="AEG15" s="37"/>
      <c r="AEH15" s="37"/>
      <c r="AEI15" s="37"/>
      <c r="AEJ15" s="37"/>
      <c r="AEK15" s="37"/>
      <c r="AEL15" s="37"/>
      <c r="AEM15" s="37"/>
      <c r="AEN15" s="37"/>
      <c r="AEO15" s="37"/>
      <c r="AEP15" s="37"/>
      <c r="AEQ15" s="37"/>
      <c r="AER15" s="37"/>
      <c r="AES15" s="37"/>
      <c r="AET15" s="37"/>
      <c r="AEU15" s="37"/>
      <c r="AEV15" s="37"/>
      <c r="AEW15" s="37"/>
      <c r="AEX15" s="37"/>
      <c r="AEY15" s="37"/>
      <c r="AEZ15" s="37"/>
      <c r="AFA15" s="37"/>
      <c r="AFB15" s="37"/>
      <c r="AFC15" s="37"/>
      <c r="AFD15" s="37"/>
      <c r="AFE15" s="37"/>
      <c r="AFF15" s="37"/>
      <c r="AFG15" s="37"/>
      <c r="AFH15" s="37"/>
      <c r="AFI15" s="37"/>
      <c r="AFJ15" s="37"/>
      <c r="AFK15" s="37"/>
      <c r="AFL15" s="37"/>
      <c r="AFM15" s="37"/>
      <c r="AFN15" s="37"/>
      <c r="AFO15" s="37"/>
      <c r="AFP15" s="37"/>
      <c r="AFQ15" s="37"/>
      <c r="AFR15" s="37"/>
      <c r="AFS15" s="37"/>
      <c r="AFT15" s="37"/>
      <c r="AFU15" s="37"/>
      <c r="AFV15" s="37"/>
      <c r="AFW15" s="37"/>
      <c r="AFX15" s="37"/>
      <c r="AFY15" s="37"/>
      <c r="AFZ15" s="37"/>
      <c r="AGA15" s="37"/>
      <c r="AGB15" s="37"/>
      <c r="AGC15" s="37"/>
      <c r="AGD15" s="37"/>
      <c r="AGE15" s="37"/>
      <c r="AGF15" s="37"/>
      <c r="AGG15" s="37"/>
      <c r="AGH15" s="37"/>
      <c r="AGI15" s="37"/>
      <c r="AGJ15" s="37"/>
      <c r="AGK15" s="37"/>
      <c r="AGL15" s="37"/>
      <c r="AGM15" s="37"/>
      <c r="AGN15" s="37"/>
      <c r="AGO15" s="37"/>
      <c r="AGP15" s="37"/>
      <c r="AGQ15" s="37"/>
      <c r="AGR15" s="37"/>
      <c r="AGS15" s="37"/>
      <c r="AGT15" s="37"/>
      <c r="AGU15" s="37"/>
      <c r="AGV15" s="37"/>
      <c r="AGW15" s="37"/>
      <c r="AGX15" s="37"/>
      <c r="AGY15" s="37"/>
      <c r="AGZ15" s="37"/>
      <c r="AHA15" s="37"/>
      <c r="AHB15" s="37"/>
      <c r="AHC15" s="37"/>
      <c r="AHD15" s="37"/>
      <c r="AHE15" s="37"/>
      <c r="AHF15" s="37"/>
      <c r="AHG15" s="37"/>
      <c r="AHH15" s="37"/>
      <c r="AHI15" s="37"/>
      <c r="AHJ15" s="37"/>
      <c r="AHK15" s="37"/>
      <c r="AHL15" s="37"/>
      <c r="AHM15" s="37"/>
      <c r="AHN15" s="37"/>
      <c r="AHO15" s="37"/>
      <c r="AHP15" s="37"/>
      <c r="AHQ15" s="37"/>
      <c r="AHR15" s="37"/>
      <c r="AHS15" s="37"/>
      <c r="AHT15" s="37"/>
      <c r="AHU15" s="37"/>
      <c r="AHV15" s="37"/>
      <c r="AHW15" s="37"/>
      <c r="AHX15" s="37"/>
      <c r="AHY15" s="37"/>
      <c r="AHZ15" s="37"/>
      <c r="AIA15" s="37"/>
      <c r="AIB15" s="37"/>
      <c r="AIC15" s="37"/>
      <c r="AID15" s="37"/>
      <c r="AIE15" s="37"/>
      <c r="AIF15" s="37"/>
      <c r="AIG15" s="37"/>
      <c r="AIH15" s="37"/>
      <c r="AII15" s="37"/>
      <c r="AIJ15" s="37"/>
      <c r="AIK15" s="37"/>
      <c r="AIL15" s="37"/>
      <c r="AIM15" s="37"/>
    </row>
    <row r="16">
      <c r="A16" s="39" t="s">
        <v>503</v>
      </c>
      <c r="B16" s="7" t="s">
        <v>493</v>
      </c>
      <c r="C16" s="10">
        <v>276679.0</v>
      </c>
      <c r="D16" s="11"/>
      <c r="E16" s="10">
        <v>155000.0</v>
      </c>
      <c r="F16" s="10">
        <v>3966.0</v>
      </c>
      <c r="G16" s="10">
        <v>2446.0</v>
      </c>
      <c r="H16" s="10">
        <v>1106.0</v>
      </c>
      <c r="I16" s="10">
        <v>16004.0</v>
      </c>
      <c r="J16" s="10">
        <v>28.9</v>
      </c>
      <c r="K16" s="10">
        <v>21414.0</v>
      </c>
      <c r="L16" s="10"/>
      <c r="M16" s="11"/>
      <c r="N16" s="10">
        <v>245117.0</v>
      </c>
      <c r="O16" s="11"/>
      <c r="P16" s="11"/>
      <c r="Q16" s="11"/>
      <c r="R16" s="11"/>
      <c r="S16" s="11"/>
      <c r="T16" s="11"/>
      <c r="U16" s="10">
        <v>3602.0</v>
      </c>
      <c r="V16" s="11"/>
      <c r="W16" s="11"/>
      <c r="X16" s="10"/>
      <c r="Y16" s="11"/>
      <c r="Z16" s="11"/>
      <c r="AA16" s="11"/>
      <c r="AB16" s="10">
        <v>22697.0</v>
      </c>
      <c r="AC16" s="11"/>
      <c r="AD16" s="10">
        <v>0.0</v>
      </c>
      <c r="AE16" s="11"/>
      <c r="AF16" s="10">
        <v>550.0</v>
      </c>
      <c r="AG16" s="10">
        <v>192.0</v>
      </c>
      <c r="AH16" s="11"/>
      <c r="AI16" s="10">
        <v>487.0</v>
      </c>
      <c r="AJ16" s="11"/>
      <c r="AK16" s="10">
        <v>9920.0</v>
      </c>
      <c r="AL16" s="11"/>
      <c r="AM16" s="10">
        <v>73000.0</v>
      </c>
      <c r="AN16" s="11"/>
      <c r="AO16" s="10">
        <v>8000.0</v>
      </c>
      <c r="AP16" s="11"/>
      <c r="AQ16" s="10">
        <v>1395000.0</v>
      </c>
      <c r="AR16" s="11"/>
      <c r="AS16" s="11"/>
      <c r="AT16" s="10">
        <v>1526.0</v>
      </c>
      <c r="AU16" s="11"/>
      <c r="AV16" s="11"/>
      <c r="AW16" s="11"/>
      <c r="AX16" s="11"/>
      <c r="AZ16" s="10"/>
      <c r="BA16" s="11"/>
      <c r="BB16" s="10">
        <v>15900.0</v>
      </c>
      <c r="BC16" s="10">
        <v>207.0</v>
      </c>
      <c r="BD16" s="10">
        <v>54.0</v>
      </c>
      <c r="BE16" s="10">
        <v>78.0</v>
      </c>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0">
        <v>10953.0</v>
      </c>
      <c r="CW16" s="10">
        <v>12000.0</v>
      </c>
      <c r="CX16" s="10">
        <v>1343.0</v>
      </c>
      <c r="CY16" s="10">
        <v>80000.0</v>
      </c>
      <c r="CZ16" s="10">
        <v>3093000.0</v>
      </c>
      <c r="DA16" s="11"/>
      <c r="DB16" s="11"/>
      <c r="DC16" s="11"/>
      <c r="DD16" s="11"/>
      <c r="DE16" s="11"/>
      <c r="DF16" s="11"/>
      <c r="DG16" s="10">
        <v>164000.0</v>
      </c>
      <c r="DH16" s="11"/>
      <c r="DI16" s="11"/>
      <c r="DJ16" s="11"/>
      <c r="DK16" s="11"/>
      <c r="DL16" s="11"/>
      <c r="DM16" s="11"/>
      <c r="DN16" s="11"/>
      <c r="DO16" s="11"/>
      <c r="DP16" s="11"/>
      <c r="DQ16" s="11"/>
      <c r="DR16" s="11"/>
      <c r="DS16" s="11"/>
      <c r="DT16" s="11"/>
      <c r="DU16" s="10">
        <v>38402.0</v>
      </c>
      <c r="DV16" s="11"/>
      <c r="DW16" s="11"/>
      <c r="DX16" s="11"/>
      <c r="DY16" s="11"/>
      <c r="DZ16" s="11"/>
      <c r="EA16" s="11"/>
      <c r="EB16" s="11"/>
      <c r="EC16" s="10">
        <v>97.0</v>
      </c>
      <c r="ED16" s="11"/>
      <c r="EE16" s="11"/>
      <c r="EF16" s="10"/>
      <c r="EG16" s="10">
        <v>243000.0</v>
      </c>
      <c r="EH16" s="10">
        <v>1264.0</v>
      </c>
      <c r="EI16" s="10">
        <v>953.0</v>
      </c>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c r="OE16" s="11"/>
      <c r="OF16" s="11"/>
      <c r="OG16" s="11"/>
      <c r="OH16" s="11"/>
      <c r="OI16" s="11"/>
      <c r="OJ16" s="11"/>
      <c r="OK16" s="11"/>
      <c r="OL16" s="11"/>
      <c r="OM16" s="11"/>
      <c r="ON16" s="11"/>
      <c r="OO16" s="11"/>
      <c r="OP16" s="11"/>
      <c r="OQ16" s="11"/>
      <c r="OR16" s="11"/>
      <c r="OS16" s="11"/>
      <c r="OT16" s="11"/>
      <c r="OU16" s="11"/>
      <c r="OV16" s="11"/>
      <c r="OW16" s="11"/>
      <c r="OX16" s="11"/>
      <c r="OY16" s="11"/>
      <c r="OZ16" s="11"/>
      <c r="PA16" s="11"/>
      <c r="PB16" s="11"/>
      <c r="PC16" s="11"/>
      <c r="PD16" s="11"/>
      <c r="PE16" s="11"/>
      <c r="PF16" s="11"/>
      <c r="PG16" s="11"/>
      <c r="PH16" s="11"/>
      <c r="PI16" s="11"/>
      <c r="PJ16" s="11"/>
      <c r="PK16" s="11"/>
      <c r="PL16" s="11"/>
      <c r="PM16" s="11"/>
      <c r="PN16" s="11"/>
      <c r="PO16" s="11"/>
      <c r="PP16" s="11"/>
      <c r="PQ16" s="11"/>
      <c r="PR16" s="11"/>
      <c r="PS16" s="11"/>
      <c r="PT16" s="11"/>
      <c r="PU16" s="11"/>
      <c r="PV16" s="11"/>
      <c r="PW16" s="11"/>
      <c r="PX16" s="11"/>
      <c r="PY16" s="11"/>
      <c r="PZ16" s="11"/>
      <c r="QA16" s="11"/>
      <c r="QB16" s="11"/>
      <c r="QC16" s="11"/>
      <c r="QD16" s="11"/>
      <c r="QE16" s="11"/>
      <c r="QF16" s="11"/>
      <c r="QG16" s="11"/>
      <c r="QH16" s="11"/>
      <c r="QI16" s="11"/>
      <c r="QJ16" s="11"/>
      <c r="QK16" s="11"/>
      <c r="QL16" s="11"/>
      <c r="QM16" s="11"/>
      <c r="QN16" s="11"/>
      <c r="QO16" s="11"/>
      <c r="QP16" s="11"/>
      <c r="QQ16" s="11"/>
      <c r="QR16" s="11"/>
      <c r="QS16" s="11"/>
      <c r="QT16" s="11"/>
      <c r="QU16" s="11"/>
      <c r="QV16" s="11"/>
      <c r="QW16" s="11"/>
      <c r="QX16" s="11"/>
      <c r="QY16" s="11"/>
      <c r="QZ16" s="11"/>
      <c r="RA16" s="11"/>
      <c r="RB16" s="11"/>
      <c r="RC16" s="11"/>
      <c r="RD16" s="11"/>
      <c r="RE16" s="11"/>
      <c r="RF16" s="11"/>
      <c r="RG16" s="11"/>
      <c r="RH16" s="11"/>
      <c r="RI16" s="11"/>
      <c r="RJ16" s="11"/>
      <c r="RK16" s="11"/>
      <c r="RL16" s="11"/>
      <c r="RM16" s="11"/>
      <c r="RN16" s="11"/>
      <c r="RO16" s="11"/>
      <c r="RP16" s="11"/>
      <c r="RQ16" s="11"/>
      <c r="RR16" s="11"/>
      <c r="RS16" s="11"/>
      <c r="RT16" s="11"/>
      <c r="RU16" s="11"/>
      <c r="RV16" s="11"/>
      <c r="RW16" s="11"/>
      <c r="RX16" s="11"/>
      <c r="RY16" s="11"/>
      <c r="RZ16" s="11"/>
      <c r="SA16" s="11"/>
      <c r="SB16" s="11"/>
      <c r="SC16" s="11"/>
      <c r="SD16" s="11"/>
      <c r="SE16" s="11"/>
      <c r="SF16" s="11"/>
      <c r="SG16" s="11"/>
      <c r="SH16" s="11"/>
      <c r="SI16" s="11"/>
      <c r="SJ16" s="11"/>
      <c r="SK16" s="11"/>
      <c r="SL16" s="11"/>
      <c r="SM16" s="11"/>
      <c r="SN16" s="11"/>
      <c r="SO16" s="11"/>
      <c r="SP16" s="11"/>
      <c r="SQ16" s="11"/>
      <c r="SR16" s="11"/>
      <c r="SS16" s="11"/>
      <c r="ST16" s="11"/>
      <c r="SU16" s="11"/>
      <c r="SV16" s="11"/>
      <c r="SW16" s="11"/>
      <c r="SX16" s="11"/>
      <c r="SY16" s="11"/>
      <c r="SZ16" s="11"/>
      <c r="TA16" s="11"/>
      <c r="TB16" s="11"/>
      <c r="TC16" s="11"/>
      <c r="TD16" s="11"/>
      <c r="TE16" s="11"/>
      <c r="TF16" s="11"/>
      <c r="TG16" s="11"/>
      <c r="TH16" s="11"/>
      <c r="TI16" s="11"/>
      <c r="TJ16" s="11"/>
      <c r="TK16" s="11"/>
      <c r="TL16" s="11"/>
      <c r="TM16" s="11"/>
      <c r="TN16" s="11"/>
      <c r="TO16" s="11"/>
      <c r="TP16" s="11"/>
      <c r="TQ16" s="11"/>
      <c r="TR16" s="11"/>
      <c r="TS16" s="11"/>
      <c r="TT16" s="11"/>
      <c r="TU16" s="11"/>
      <c r="TV16" s="11"/>
      <c r="TW16" s="11"/>
      <c r="TX16" s="11"/>
      <c r="TY16" s="11"/>
      <c r="TZ16" s="11"/>
      <c r="UA16" s="11"/>
      <c r="UB16" s="11"/>
      <c r="UC16" s="11"/>
      <c r="UD16" s="11"/>
      <c r="UE16" s="11"/>
      <c r="UF16" s="11"/>
      <c r="UG16" s="11"/>
      <c r="UH16" s="11"/>
      <c r="UI16" s="11"/>
      <c r="UJ16" s="11"/>
      <c r="UK16" s="11"/>
      <c r="UL16" s="11"/>
      <c r="UM16" s="11"/>
      <c r="UN16" s="11"/>
      <c r="UO16" s="11"/>
      <c r="UP16" s="11"/>
      <c r="UQ16" s="11"/>
      <c r="UR16" s="11"/>
      <c r="US16" s="11"/>
      <c r="UT16" s="11"/>
      <c r="UU16" s="11"/>
      <c r="UV16" s="11"/>
      <c r="UW16" s="11"/>
      <c r="UX16" s="11"/>
      <c r="UY16" s="11"/>
      <c r="UZ16" s="11"/>
      <c r="VA16" s="11"/>
      <c r="VB16" s="11"/>
      <c r="VC16" s="11"/>
      <c r="VD16" s="11"/>
      <c r="VE16" s="11"/>
      <c r="VF16" s="11"/>
      <c r="VG16" s="11"/>
      <c r="VH16" s="11"/>
      <c r="VI16" s="11"/>
      <c r="VJ16" s="11"/>
      <c r="VK16" s="11"/>
      <c r="VL16" s="11"/>
      <c r="VM16" s="11"/>
      <c r="VN16" s="11"/>
      <c r="VO16" s="11"/>
      <c r="VP16" s="11"/>
      <c r="VQ16" s="11"/>
      <c r="VR16" s="11"/>
      <c r="VS16" s="11"/>
      <c r="VT16" s="11"/>
      <c r="VU16" s="11"/>
      <c r="VV16" s="11"/>
      <c r="VW16" s="11"/>
      <c r="VX16" s="11"/>
      <c r="VY16" s="11"/>
      <c r="VZ16" s="11"/>
      <c r="WA16" s="11"/>
      <c r="WB16" s="11"/>
      <c r="WC16" s="11"/>
      <c r="WD16" s="11"/>
      <c r="WE16" s="11"/>
      <c r="WF16" s="11"/>
      <c r="WG16" s="11"/>
      <c r="WH16" s="11"/>
      <c r="WI16" s="11"/>
      <c r="WJ16" s="11"/>
      <c r="WK16" s="11"/>
      <c r="WL16" s="11"/>
      <c r="WM16" s="11"/>
      <c r="WN16" s="11"/>
      <c r="WO16" s="11"/>
      <c r="WP16" s="11"/>
      <c r="WQ16" s="11"/>
      <c r="WR16" s="11"/>
      <c r="WS16" s="11"/>
      <c r="WT16" s="11"/>
      <c r="WU16" s="11"/>
      <c r="WV16" s="11"/>
      <c r="WW16" s="11"/>
      <c r="WX16" s="11"/>
      <c r="WY16" s="11"/>
      <c r="WZ16" s="11"/>
      <c r="XA16" s="11"/>
      <c r="XB16" s="11"/>
      <c r="XC16" s="11"/>
      <c r="XD16" s="11"/>
      <c r="XE16" s="11"/>
      <c r="XF16" s="11"/>
      <c r="XG16" s="11"/>
      <c r="XH16" s="11"/>
      <c r="XI16" s="11"/>
      <c r="XJ16" s="11"/>
      <c r="XK16" s="11"/>
      <c r="XL16" s="11"/>
      <c r="XM16" s="11"/>
      <c r="XN16" s="11"/>
      <c r="XO16" s="11"/>
      <c r="XP16" s="11"/>
      <c r="XQ16" s="11"/>
      <c r="XR16" s="11"/>
      <c r="XS16" s="11"/>
      <c r="XT16" s="11"/>
      <c r="XU16" s="11"/>
      <c r="XV16" s="11"/>
      <c r="XW16" s="11"/>
      <c r="XX16" s="11"/>
      <c r="XY16" s="11"/>
      <c r="XZ16" s="11"/>
      <c r="YA16" s="11"/>
      <c r="YB16" s="11"/>
      <c r="YC16" s="11"/>
      <c r="YD16" s="11"/>
      <c r="YE16" s="11"/>
      <c r="YF16" s="11"/>
      <c r="YG16" s="11"/>
      <c r="YH16" s="11"/>
      <c r="YI16" s="11"/>
      <c r="YJ16" s="11"/>
      <c r="YK16" s="11"/>
      <c r="YL16" s="11"/>
      <c r="YM16" s="11"/>
      <c r="YN16" s="11"/>
      <c r="YO16" s="11"/>
      <c r="YP16" s="11"/>
      <c r="YQ16" s="11"/>
      <c r="YR16" s="11"/>
      <c r="YS16" s="11"/>
      <c r="YT16" s="11"/>
      <c r="YU16" s="11"/>
      <c r="YV16" s="11"/>
      <c r="YW16" s="11"/>
      <c r="YX16" s="11"/>
      <c r="YY16" s="11"/>
      <c r="YZ16" s="11"/>
      <c r="ZA16" s="11"/>
      <c r="ZB16" s="11"/>
      <c r="ZC16" s="11"/>
      <c r="ZD16" s="11"/>
      <c r="ZE16" s="11"/>
      <c r="ZF16" s="11"/>
      <c r="ZG16" s="11"/>
      <c r="ZH16" s="11"/>
      <c r="ZI16" s="11"/>
      <c r="ZJ16" s="11"/>
      <c r="ZK16" s="11"/>
      <c r="ZL16" s="11"/>
      <c r="ZM16" s="11"/>
      <c r="ZN16" s="11"/>
      <c r="ZO16" s="11"/>
      <c r="ZP16" s="11"/>
      <c r="ZQ16" s="11"/>
      <c r="ZR16" s="11"/>
      <c r="ZS16" s="11"/>
      <c r="ZT16" s="11"/>
      <c r="ZU16" s="11"/>
      <c r="ZV16" s="11"/>
      <c r="ZW16" s="11"/>
      <c r="ZX16" s="11"/>
      <c r="ZY16" s="11"/>
      <c r="ZZ16" s="11"/>
      <c r="AAA16" s="11"/>
      <c r="AAB16" s="11"/>
      <c r="AAC16" s="11"/>
      <c r="AAD16" s="11"/>
      <c r="AAE16" s="11"/>
      <c r="AAF16" s="11"/>
      <c r="AAG16" s="11"/>
      <c r="AAH16" s="11"/>
      <c r="AAI16" s="11"/>
      <c r="AAJ16" s="11"/>
      <c r="AAK16" s="11"/>
      <c r="AAL16" s="11"/>
      <c r="AAM16" s="11"/>
      <c r="AAN16" s="11"/>
      <c r="AAO16" s="11"/>
      <c r="AAP16" s="11"/>
      <c r="AAQ16" s="11"/>
      <c r="AAR16" s="11"/>
      <c r="AAS16" s="11"/>
      <c r="AAT16" s="11"/>
      <c r="AAU16" s="11"/>
      <c r="AAV16" s="11"/>
      <c r="AAW16" s="11"/>
      <c r="AAX16" s="11"/>
      <c r="AAY16" s="11"/>
      <c r="AAZ16" s="11"/>
      <c r="ABA16" s="11"/>
      <c r="ABB16" s="11"/>
      <c r="ABC16" s="11"/>
      <c r="ABD16" s="11"/>
      <c r="ABE16" s="11"/>
      <c r="ABF16" s="11"/>
      <c r="ABG16" s="11"/>
      <c r="ABH16" s="11"/>
      <c r="ABI16" s="11"/>
      <c r="ABJ16" s="11"/>
      <c r="ABK16" s="11"/>
      <c r="ABL16" s="11"/>
      <c r="ABM16" s="11"/>
      <c r="ABN16" s="11"/>
      <c r="ABO16" s="11"/>
      <c r="ABP16" s="11"/>
      <c r="ABQ16" s="11"/>
      <c r="ABR16" s="11"/>
      <c r="ABS16" s="11"/>
      <c r="ABT16" s="11"/>
      <c r="ABU16" s="11"/>
      <c r="ABV16" s="11"/>
      <c r="ABW16" s="11"/>
      <c r="ABX16" s="11"/>
      <c r="ABY16" s="11"/>
      <c r="ABZ16" s="11"/>
      <c r="ACA16" s="11"/>
      <c r="ACB16" s="11"/>
      <c r="ACC16" s="11"/>
      <c r="ACD16" s="11"/>
      <c r="ACE16" s="11"/>
      <c r="ACF16" s="11"/>
      <c r="ACG16" s="11"/>
      <c r="ACH16" s="11"/>
      <c r="ACI16" s="11"/>
      <c r="ACJ16" s="11"/>
      <c r="ACK16" s="11"/>
      <c r="ACL16" s="11"/>
      <c r="ACM16" s="11"/>
      <c r="ACN16" s="11"/>
      <c r="ACO16" s="11"/>
      <c r="ACP16" s="11"/>
      <c r="ACQ16" s="11"/>
      <c r="ACR16" s="11"/>
      <c r="ACS16" s="11"/>
      <c r="ACT16" s="11"/>
      <c r="ACU16" s="11"/>
      <c r="ACV16" s="11"/>
      <c r="ACW16" s="11"/>
      <c r="ACX16" s="11"/>
      <c r="ACY16" s="11"/>
      <c r="ACZ16" s="11"/>
      <c r="ADA16" s="11"/>
      <c r="ADB16" s="11"/>
      <c r="ADC16" s="11"/>
      <c r="ADD16" s="11"/>
      <c r="ADE16" s="11"/>
      <c r="ADF16" s="11"/>
      <c r="ADG16" s="11"/>
      <c r="ADH16" s="11"/>
      <c r="ADI16" s="11"/>
      <c r="ADJ16" s="11"/>
      <c r="ADK16" s="11"/>
      <c r="ADL16" s="11"/>
      <c r="ADM16" s="11"/>
      <c r="ADN16" s="11"/>
      <c r="ADO16" s="11"/>
      <c r="ADP16" s="11"/>
      <c r="ADQ16" s="11"/>
      <c r="ADR16" s="11"/>
      <c r="ADS16" s="11"/>
      <c r="ADT16" s="11"/>
      <c r="ADU16" s="11"/>
      <c r="ADV16" s="11"/>
      <c r="ADW16" s="11"/>
      <c r="ADX16" s="11"/>
      <c r="ADY16" s="11"/>
      <c r="ADZ16" s="11"/>
      <c r="AEA16" s="11"/>
      <c r="AEB16" s="11"/>
      <c r="AEC16" s="11"/>
      <c r="AED16" s="11"/>
      <c r="AEE16" s="11"/>
      <c r="AEF16" s="11"/>
      <c r="AEG16" s="11"/>
      <c r="AEH16" s="11"/>
      <c r="AEI16" s="11"/>
      <c r="AEJ16" s="11"/>
      <c r="AEK16" s="11"/>
      <c r="AEL16" s="11"/>
      <c r="AEM16" s="11"/>
      <c r="AEN16" s="11"/>
      <c r="AEO16" s="11"/>
      <c r="AEP16" s="11"/>
      <c r="AEQ16" s="11"/>
      <c r="AER16" s="11"/>
      <c r="AES16" s="11"/>
      <c r="AET16" s="11"/>
      <c r="AEU16" s="11"/>
      <c r="AEV16" s="11"/>
      <c r="AEW16" s="11"/>
      <c r="AEX16" s="11"/>
      <c r="AEY16" s="11"/>
      <c r="AEZ16" s="11"/>
      <c r="AFA16" s="11"/>
      <c r="AFB16" s="11"/>
      <c r="AFC16" s="11"/>
      <c r="AFD16" s="11"/>
      <c r="AFE16" s="11"/>
      <c r="AFF16" s="11"/>
      <c r="AFG16" s="11"/>
      <c r="AFH16" s="11"/>
      <c r="AFI16" s="11"/>
      <c r="AFJ16" s="11"/>
      <c r="AFK16" s="11"/>
      <c r="AFL16" s="11"/>
      <c r="AFM16" s="11"/>
      <c r="AFN16" s="11"/>
      <c r="AFO16" s="11"/>
      <c r="AFP16" s="11"/>
      <c r="AFQ16" s="11"/>
      <c r="AFR16" s="11"/>
      <c r="AFS16" s="11"/>
      <c r="AFT16" s="11"/>
      <c r="AFU16" s="11"/>
      <c r="AFV16" s="11"/>
      <c r="AFW16" s="11"/>
      <c r="AFX16" s="11"/>
      <c r="AFY16" s="11"/>
      <c r="AFZ16" s="11"/>
      <c r="AGA16" s="11"/>
      <c r="AGB16" s="11"/>
      <c r="AGC16" s="11"/>
      <c r="AGD16" s="11"/>
      <c r="AGE16" s="11"/>
      <c r="AGF16" s="11"/>
      <c r="AGG16" s="11"/>
      <c r="AGH16" s="11"/>
      <c r="AGI16" s="11"/>
      <c r="AGJ16" s="11"/>
      <c r="AGK16" s="11"/>
      <c r="AGL16" s="11"/>
      <c r="AGM16" s="11"/>
      <c r="AGN16" s="11"/>
      <c r="AGO16" s="11"/>
      <c r="AGP16" s="11"/>
      <c r="AGQ16" s="11"/>
      <c r="AGR16" s="11"/>
      <c r="AGS16" s="11"/>
      <c r="AGT16" s="11"/>
      <c r="AGU16" s="11"/>
      <c r="AGV16" s="11"/>
      <c r="AGW16" s="11"/>
      <c r="AGX16" s="11"/>
      <c r="AGY16" s="11"/>
      <c r="AGZ16" s="11"/>
      <c r="AHA16" s="11"/>
      <c r="AHB16" s="11"/>
      <c r="AHC16" s="11"/>
      <c r="AHD16" s="11"/>
      <c r="AHE16" s="11"/>
      <c r="AHF16" s="11"/>
      <c r="AHG16" s="11"/>
      <c r="AHH16" s="11"/>
      <c r="AHI16" s="11"/>
      <c r="AHJ16" s="11"/>
      <c r="AHK16" s="11"/>
      <c r="AHL16" s="11"/>
      <c r="AHM16" s="11"/>
      <c r="AHN16" s="11"/>
      <c r="AHO16" s="11"/>
      <c r="AHP16" s="11"/>
      <c r="AHQ16" s="11"/>
      <c r="AHR16" s="11"/>
      <c r="AHS16" s="11"/>
      <c r="AHT16" s="11"/>
      <c r="AHU16" s="11"/>
      <c r="AHV16" s="11"/>
      <c r="AHW16" s="11"/>
      <c r="AHX16" s="11"/>
      <c r="AHY16" s="11"/>
      <c r="AHZ16" s="11"/>
      <c r="AIA16" s="11"/>
      <c r="AIB16" s="11"/>
      <c r="AIC16" s="11"/>
      <c r="AID16" s="11"/>
      <c r="AIE16" s="11"/>
      <c r="AIF16" s="11"/>
      <c r="AIG16" s="11"/>
      <c r="AIH16" s="11"/>
      <c r="AII16" s="11"/>
      <c r="AIJ16" s="11"/>
      <c r="AIK16" s="11"/>
      <c r="AIL16" s="11"/>
      <c r="AIM16" s="11"/>
    </row>
    <row r="17">
      <c r="B17" s="7" t="s">
        <v>494</v>
      </c>
      <c r="C17" s="11"/>
      <c r="D17" s="11"/>
      <c r="E17" s="10">
        <v>66000.0</v>
      </c>
      <c r="F17" s="40">
        <v>514.0</v>
      </c>
      <c r="G17" s="7">
        <v>3887.0</v>
      </c>
      <c r="H17" s="10">
        <v>2944.0</v>
      </c>
      <c r="I17" s="10">
        <v>7125.0</v>
      </c>
      <c r="J17" s="10">
        <v>51.7</v>
      </c>
      <c r="K17" s="10"/>
      <c r="L17" s="10"/>
      <c r="M17" s="11"/>
      <c r="N17" s="10">
        <v>195126.0</v>
      </c>
      <c r="O17" s="11"/>
      <c r="P17" s="11"/>
      <c r="Q17" s="11"/>
      <c r="R17" s="11"/>
      <c r="S17" s="11"/>
      <c r="T17" s="11"/>
      <c r="U17" s="10">
        <v>2456.0</v>
      </c>
      <c r="V17" s="11"/>
      <c r="W17" s="11"/>
      <c r="X17" s="41"/>
      <c r="Y17" s="11"/>
      <c r="Z17" s="11"/>
      <c r="AA17" s="10"/>
      <c r="AB17" s="10">
        <v>701.0</v>
      </c>
      <c r="AC17" s="11"/>
      <c r="AD17" s="11"/>
      <c r="AE17" s="11"/>
      <c r="AF17" s="10">
        <v>12756.0</v>
      </c>
      <c r="AG17" s="10">
        <v>2151.0</v>
      </c>
      <c r="AH17" s="11"/>
      <c r="AI17" s="10">
        <v>10311.0</v>
      </c>
      <c r="AJ17" s="11"/>
      <c r="AK17" s="11"/>
      <c r="AL17" s="11"/>
      <c r="AM17" s="10">
        <v>10000.0</v>
      </c>
      <c r="AN17" s="11"/>
      <c r="AO17" s="10">
        <v>31000.0</v>
      </c>
      <c r="AP17" s="11"/>
      <c r="AQ17" s="10">
        <v>1254000.0</v>
      </c>
      <c r="AR17" s="10">
        <v>4671.0</v>
      </c>
      <c r="AS17" s="11"/>
      <c r="AT17" s="11"/>
      <c r="AU17" s="11"/>
      <c r="AV17" s="11"/>
      <c r="AW17" s="11"/>
      <c r="AX17" s="11"/>
      <c r="AY17" s="10">
        <v>16.0</v>
      </c>
      <c r="AZ17" s="10"/>
      <c r="BA17" s="11"/>
      <c r="BB17" s="42">
        <v>93000.0</v>
      </c>
      <c r="BC17" s="10">
        <v>343.0</v>
      </c>
      <c r="BD17" s="42">
        <v>12.0</v>
      </c>
      <c r="BE17" s="42">
        <v>820.0</v>
      </c>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0">
        <v>16303.0</v>
      </c>
      <c r="CW17" s="10">
        <v>63000.0</v>
      </c>
      <c r="CX17" s="10">
        <v>25273.0</v>
      </c>
      <c r="CY17" s="10">
        <v>185000.0</v>
      </c>
      <c r="CZ17" s="10">
        <v>5100.0</v>
      </c>
      <c r="DA17" s="11"/>
      <c r="DB17" s="11"/>
      <c r="DC17" s="11"/>
      <c r="DD17" s="11"/>
      <c r="DE17" s="11"/>
      <c r="DF17" s="11"/>
      <c r="DG17" s="10">
        <v>36000.0</v>
      </c>
      <c r="DH17" s="11"/>
      <c r="DI17" s="11"/>
      <c r="DJ17" s="11"/>
      <c r="DK17" s="11"/>
      <c r="DL17" s="11"/>
      <c r="DM17" s="11"/>
      <c r="DN17" s="11"/>
      <c r="DO17" s="11"/>
      <c r="DP17" s="11"/>
      <c r="DQ17" s="11"/>
      <c r="DR17" s="11"/>
      <c r="DS17" s="11"/>
      <c r="DT17" s="11"/>
      <c r="DU17" s="10">
        <v>141636.0</v>
      </c>
      <c r="DV17" s="11"/>
      <c r="DW17" s="11"/>
      <c r="DX17" s="11"/>
      <c r="DY17" s="11"/>
      <c r="DZ17" s="11"/>
      <c r="EA17" s="11"/>
      <c r="EB17" s="11"/>
      <c r="EC17" s="11"/>
      <c r="ED17" s="10" t="s">
        <v>504</v>
      </c>
      <c r="EE17" s="11"/>
      <c r="EF17" s="11"/>
      <c r="EG17" s="10">
        <v>81000.0</v>
      </c>
      <c r="EH17" s="11"/>
      <c r="EI17" s="10">
        <v>10179.0</v>
      </c>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c r="OE17" s="11"/>
      <c r="OF17" s="11"/>
      <c r="OG17" s="11"/>
      <c r="OH17" s="11"/>
      <c r="OI17" s="11"/>
      <c r="OJ17" s="11"/>
      <c r="OK17" s="11"/>
      <c r="OL17" s="11"/>
      <c r="OM17" s="11"/>
      <c r="ON17" s="11"/>
      <c r="OO17" s="11"/>
      <c r="OP17" s="11"/>
      <c r="OQ17" s="11"/>
      <c r="OR17" s="11"/>
      <c r="OS17" s="11"/>
      <c r="OT17" s="11"/>
      <c r="OU17" s="11"/>
      <c r="OV17" s="11"/>
      <c r="OW17" s="11"/>
      <c r="OX17" s="11"/>
      <c r="OY17" s="11"/>
      <c r="OZ17" s="11"/>
      <c r="PA17" s="11"/>
      <c r="PB17" s="11"/>
      <c r="PC17" s="11"/>
      <c r="PD17" s="11"/>
      <c r="PE17" s="11"/>
      <c r="PF17" s="11"/>
      <c r="PG17" s="11"/>
      <c r="PH17" s="11"/>
      <c r="PI17" s="11"/>
      <c r="PJ17" s="11"/>
      <c r="PK17" s="11"/>
      <c r="PL17" s="11"/>
      <c r="PM17" s="11"/>
      <c r="PN17" s="11"/>
      <c r="PO17" s="11"/>
      <c r="PP17" s="11"/>
      <c r="PQ17" s="11"/>
      <c r="PR17" s="11"/>
      <c r="PS17" s="11"/>
      <c r="PT17" s="11"/>
      <c r="PU17" s="11"/>
      <c r="PV17" s="11"/>
      <c r="PW17" s="11"/>
      <c r="PX17" s="11"/>
      <c r="PY17" s="11"/>
      <c r="PZ17" s="11"/>
      <c r="QA17" s="11"/>
      <c r="QB17" s="11"/>
      <c r="QC17" s="11"/>
      <c r="QD17" s="11"/>
      <c r="QE17" s="11"/>
      <c r="QF17" s="11"/>
      <c r="QG17" s="11"/>
      <c r="QH17" s="11"/>
      <c r="QI17" s="11"/>
      <c r="QJ17" s="11"/>
      <c r="QK17" s="11"/>
      <c r="QL17" s="11"/>
      <c r="QM17" s="11"/>
      <c r="QN17" s="11"/>
      <c r="QO17" s="11"/>
      <c r="QP17" s="11"/>
      <c r="QQ17" s="11"/>
      <c r="QR17" s="11"/>
      <c r="QS17" s="11"/>
      <c r="QT17" s="11"/>
      <c r="QU17" s="11"/>
      <c r="QV17" s="11"/>
      <c r="QW17" s="11"/>
      <c r="QX17" s="11"/>
      <c r="QY17" s="11"/>
      <c r="QZ17" s="11"/>
      <c r="RA17" s="11"/>
      <c r="RB17" s="11"/>
      <c r="RC17" s="11"/>
      <c r="RD17" s="11"/>
      <c r="RE17" s="11"/>
      <c r="RF17" s="11"/>
      <c r="RG17" s="11"/>
      <c r="RH17" s="11"/>
      <c r="RI17" s="11"/>
      <c r="RJ17" s="11"/>
      <c r="RK17" s="11"/>
      <c r="RL17" s="11"/>
      <c r="RM17" s="11"/>
      <c r="RN17" s="11"/>
      <c r="RO17" s="11"/>
      <c r="RP17" s="11"/>
      <c r="RQ17" s="11"/>
      <c r="RR17" s="11"/>
      <c r="RS17" s="11"/>
      <c r="RT17" s="11"/>
      <c r="RU17" s="11"/>
      <c r="RV17" s="11"/>
      <c r="RW17" s="11"/>
      <c r="RX17" s="11"/>
      <c r="RY17" s="11"/>
      <c r="RZ17" s="11"/>
      <c r="SA17" s="11"/>
      <c r="SB17" s="11"/>
      <c r="SC17" s="11"/>
      <c r="SD17" s="11"/>
      <c r="SE17" s="11"/>
      <c r="SF17" s="11"/>
      <c r="SG17" s="11"/>
      <c r="SH17" s="11"/>
      <c r="SI17" s="11"/>
      <c r="SJ17" s="11"/>
      <c r="SK17" s="11"/>
      <c r="SL17" s="11"/>
      <c r="SM17" s="11"/>
      <c r="SN17" s="11"/>
      <c r="SO17" s="11"/>
      <c r="SP17" s="11"/>
      <c r="SQ17" s="11"/>
      <c r="SR17" s="11"/>
      <c r="SS17" s="11"/>
      <c r="ST17" s="11"/>
      <c r="SU17" s="11"/>
      <c r="SV17" s="11"/>
      <c r="SW17" s="11"/>
      <c r="SX17" s="11"/>
      <c r="SY17" s="11"/>
      <c r="SZ17" s="11"/>
      <c r="TA17" s="11"/>
      <c r="TB17" s="11"/>
      <c r="TC17" s="11"/>
      <c r="TD17" s="11"/>
      <c r="TE17" s="11"/>
      <c r="TF17" s="11"/>
      <c r="TG17" s="11"/>
      <c r="TH17" s="11"/>
      <c r="TI17" s="11"/>
      <c r="TJ17" s="11"/>
      <c r="TK17" s="11"/>
      <c r="TL17" s="11"/>
      <c r="TM17" s="11"/>
      <c r="TN17" s="11"/>
      <c r="TO17" s="11"/>
      <c r="TP17" s="11"/>
      <c r="TQ17" s="11"/>
      <c r="TR17" s="11"/>
      <c r="TS17" s="11"/>
      <c r="TT17" s="11"/>
      <c r="TU17" s="11"/>
      <c r="TV17" s="11"/>
      <c r="TW17" s="11"/>
      <c r="TX17" s="11"/>
      <c r="TY17" s="11"/>
      <c r="TZ17" s="11"/>
      <c r="UA17" s="11"/>
      <c r="UB17" s="11"/>
      <c r="UC17" s="11"/>
      <c r="UD17" s="11"/>
      <c r="UE17" s="11"/>
      <c r="UF17" s="11"/>
      <c r="UG17" s="11"/>
      <c r="UH17" s="11"/>
      <c r="UI17" s="11"/>
      <c r="UJ17" s="11"/>
      <c r="UK17" s="11"/>
      <c r="UL17" s="11"/>
      <c r="UM17" s="11"/>
      <c r="UN17" s="11"/>
      <c r="UO17" s="11"/>
      <c r="UP17" s="11"/>
      <c r="UQ17" s="11"/>
      <c r="UR17" s="11"/>
      <c r="US17" s="11"/>
      <c r="UT17" s="11"/>
      <c r="UU17" s="11"/>
      <c r="UV17" s="11"/>
      <c r="UW17" s="11"/>
      <c r="UX17" s="11"/>
      <c r="UY17" s="11"/>
      <c r="UZ17" s="11"/>
      <c r="VA17" s="11"/>
      <c r="VB17" s="11"/>
      <c r="VC17" s="11"/>
      <c r="VD17" s="11"/>
      <c r="VE17" s="11"/>
      <c r="VF17" s="11"/>
      <c r="VG17" s="11"/>
      <c r="VH17" s="11"/>
      <c r="VI17" s="11"/>
      <c r="VJ17" s="11"/>
      <c r="VK17" s="11"/>
      <c r="VL17" s="11"/>
      <c r="VM17" s="11"/>
      <c r="VN17" s="11"/>
      <c r="VO17" s="11"/>
      <c r="VP17" s="11"/>
      <c r="VQ17" s="11"/>
      <c r="VR17" s="11"/>
      <c r="VS17" s="11"/>
      <c r="VT17" s="11"/>
      <c r="VU17" s="11"/>
      <c r="VV17" s="11"/>
      <c r="VW17" s="11"/>
      <c r="VX17" s="11"/>
      <c r="VY17" s="11"/>
      <c r="VZ17" s="11"/>
      <c r="WA17" s="11"/>
      <c r="WB17" s="11"/>
      <c r="WC17" s="11"/>
      <c r="WD17" s="11"/>
      <c r="WE17" s="11"/>
      <c r="WF17" s="11"/>
      <c r="WG17" s="11"/>
      <c r="WH17" s="11"/>
      <c r="WI17" s="11"/>
      <c r="WJ17" s="11"/>
      <c r="WK17" s="11"/>
      <c r="WL17" s="11"/>
      <c r="WM17" s="11"/>
      <c r="WN17" s="11"/>
      <c r="WO17" s="11"/>
      <c r="WP17" s="11"/>
      <c r="WQ17" s="11"/>
      <c r="WR17" s="11"/>
      <c r="WS17" s="11"/>
      <c r="WT17" s="11"/>
      <c r="WU17" s="11"/>
      <c r="WV17" s="11"/>
      <c r="WW17" s="11"/>
      <c r="WX17" s="11"/>
      <c r="WY17" s="11"/>
      <c r="WZ17" s="11"/>
      <c r="XA17" s="11"/>
      <c r="XB17" s="11"/>
      <c r="XC17" s="11"/>
      <c r="XD17" s="11"/>
      <c r="XE17" s="11"/>
      <c r="XF17" s="11"/>
      <c r="XG17" s="11"/>
      <c r="XH17" s="11"/>
      <c r="XI17" s="11"/>
      <c r="XJ17" s="11"/>
      <c r="XK17" s="11"/>
      <c r="XL17" s="11"/>
      <c r="XM17" s="11"/>
      <c r="XN17" s="11"/>
      <c r="XO17" s="11"/>
      <c r="XP17" s="11"/>
      <c r="XQ17" s="11"/>
      <c r="XR17" s="11"/>
      <c r="XS17" s="11"/>
      <c r="XT17" s="11"/>
      <c r="XU17" s="11"/>
      <c r="XV17" s="11"/>
      <c r="XW17" s="11"/>
      <c r="XX17" s="11"/>
      <c r="XY17" s="11"/>
      <c r="XZ17" s="11"/>
      <c r="YA17" s="11"/>
      <c r="YB17" s="11"/>
      <c r="YC17" s="11"/>
      <c r="YD17" s="11"/>
      <c r="YE17" s="11"/>
      <c r="YF17" s="11"/>
      <c r="YG17" s="11"/>
      <c r="YH17" s="11"/>
      <c r="YI17" s="11"/>
      <c r="YJ17" s="11"/>
      <c r="YK17" s="11"/>
      <c r="YL17" s="11"/>
      <c r="YM17" s="11"/>
      <c r="YN17" s="11"/>
      <c r="YO17" s="11"/>
      <c r="YP17" s="11"/>
      <c r="YQ17" s="11"/>
      <c r="YR17" s="11"/>
      <c r="YS17" s="11"/>
      <c r="YT17" s="11"/>
      <c r="YU17" s="11"/>
      <c r="YV17" s="11"/>
      <c r="YW17" s="11"/>
      <c r="YX17" s="11"/>
      <c r="YY17" s="11"/>
      <c r="YZ17" s="11"/>
      <c r="ZA17" s="11"/>
      <c r="ZB17" s="11"/>
      <c r="ZC17" s="11"/>
      <c r="ZD17" s="11"/>
      <c r="ZE17" s="11"/>
      <c r="ZF17" s="11"/>
      <c r="ZG17" s="11"/>
      <c r="ZH17" s="11"/>
      <c r="ZI17" s="11"/>
      <c r="ZJ17" s="11"/>
      <c r="ZK17" s="11"/>
      <c r="ZL17" s="11"/>
      <c r="ZM17" s="11"/>
      <c r="ZN17" s="11"/>
      <c r="ZO17" s="11"/>
      <c r="ZP17" s="11"/>
      <c r="ZQ17" s="11"/>
      <c r="ZR17" s="11"/>
      <c r="ZS17" s="11"/>
      <c r="ZT17" s="11"/>
      <c r="ZU17" s="11"/>
      <c r="ZV17" s="11"/>
      <c r="ZW17" s="11"/>
      <c r="ZX17" s="11"/>
      <c r="ZY17" s="11"/>
      <c r="ZZ17" s="11"/>
      <c r="AAA17" s="11"/>
      <c r="AAB17" s="11"/>
      <c r="AAC17" s="11"/>
      <c r="AAD17" s="11"/>
      <c r="AAE17" s="11"/>
      <c r="AAF17" s="11"/>
      <c r="AAG17" s="11"/>
      <c r="AAH17" s="11"/>
      <c r="AAI17" s="11"/>
      <c r="AAJ17" s="11"/>
      <c r="AAK17" s="11"/>
      <c r="AAL17" s="11"/>
      <c r="AAM17" s="11"/>
      <c r="AAN17" s="11"/>
      <c r="AAO17" s="11"/>
      <c r="AAP17" s="11"/>
      <c r="AAQ17" s="11"/>
      <c r="AAR17" s="11"/>
      <c r="AAS17" s="11"/>
      <c r="AAT17" s="11"/>
      <c r="AAU17" s="11"/>
      <c r="AAV17" s="11"/>
      <c r="AAW17" s="11"/>
      <c r="AAX17" s="11"/>
      <c r="AAY17" s="11"/>
      <c r="AAZ17" s="11"/>
      <c r="ABA17" s="11"/>
      <c r="ABB17" s="11"/>
      <c r="ABC17" s="11"/>
      <c r="ABD17" s="11"/>
      <c r="ABE17" s="11"/>
      <c r="ABF17" s="11"/>
      <c r="ABG17" s="11"/>
      <c r="ABH17" s="11"/>
      <c r="ABI17" s="11"/>
      <c r="ABJ17" s="11"/>
      <c r="ABK17" s="11"/>
      <c r="ABL17" s="11"/>
      <c r="ABM17" s="11"/>
      <c r="ABN17" s="11"/>
      <c r="ABO17" s="11"/>
      <c r="ABP17" s="11"/>
      <c r="ABQ17" s="11"/>
      <c r="ABR17" s="11"/>
      <c r="ABS17" s="11"/>
      <c r="ABT17" s="11"/>
      <c r="ABU17" s="11"/>
      <c r="ABV17" s="11"/>
      <c r="ABW17" s="11"/>
      <c r="ABX17" s="11"/>
      <c r="ABY17" s="11"/>
      <c r="ABZ17" s="11"/>
      <c r="ACA17" s="11"/>
      <c r="ACB17" s="11"/>
      <c r="ACC17" s="11"/>
      <c r="ACD17" s="11"/>
      <c r="ACE17" s="11"/>
      <c r="ACF17" s="11"/>
      <c r="ACG17" s="11"/>
      <c r="ACH17" s="11"/>
      <c r="ACI17" s="11"/>
      <c r="ACJ17" s="11"/>
      <c r="ACK17" s="11"/>
      <c r="ACL17" s="11"/>
      <c r="ACM17" s="11"/>
      <c r="ACN17" s="11"/>
      <c r="ACO17" s="11"/>
      <c r="ACP17" s="11"/>
      <c r="ACQ17" s="11"/>
      <c r="ACR17" s="11"/>
      <c r="ACS17" s="11"/>
      <c r="ACT17" s="11"/>
      <c r="ACU17" s="11"/>
      <c r="ACV17" s="11"/>
      <c r="ACW17" s="11"/>
      <c r="ACX17" s="11"/>
      <c r="ACY17" s="11"/>
      <c r="ACZ17" s="11"/>
      <c r="ADA17" s="11"/>
      <c r="ADB17" s="11"/>
      <c r="ADC17" s="11"/>
      <c r="ADD17" s="11"/>
      <c r="ADE17" s="11"/>
      <c r="ADF17" s="11"/>
      <c r="ADG17" s="11"/>
      <c r="ADH17" s="11"/>
      <c r="ADI17" s="11"/>
      <c r="ADJ17" s="11"/>
      <c r="ADK17" s="11"/>
      <c r="ADL17" s="11"/>
      <c r="ADM17" s="11"/>
      <c r="ADN17" s="11"/>
      <c r="ADO17" s="11"/>
      <c r="ADP17" s="11"/>
      <c r="ADQ17" s="11"/>
      <c r="ADR17" s="11"/>
      <c r="ADS17" s="11"/>
      <c r="ADT17" s="11"/>
      <c r="ADU17" s="11"/>
      <c r="ADV17" s="11"/>
      <c r="ADW17" s="11"/>
      <c r="ADX17" s="11"/>
      <c r="ADY17" s="11"/>
      <c r="ADZ17" s="11"/>
      <c r="AEA17" s="11"/>
      <c r="AEB17" s="11"/>
      <c r="AEC17" s="11"/>
      <c r="AED17" s="11"/>
      <c r="AEE17" s="11"/>
      <c r="AEF17" s="11"/>
      <c r="AEG17" s="11"/>
      <c r="AEH17" s="11"/>
      <c r="AEI17" s="11"/>
      <c r="AEJ17" s="11"/>
      <c r="AEK17" s="11"/>
      <c r="AEL17" s="11"/>
      <c r="AEM17" s="11"/>
      <c r="AEN17" s="11"/>
      <c r="AEO17" s="11"/>
      <c r="AEP17" s="11"/>
      <c r="AEQ17" s="11"/>
      <c r="AER17" s="11"/>
      <c r="AES17" s="11"/>
      <c r="AET17" s="11"/>
      <c r="AEU17" s="11"/>
      <c r="AEV17" s="11"/>
      <c r="AEW17" s="11"/>
      <c r="AEX17" s="11"/>
      <c r="AEY17" s="11"/>
      <c r="AEZ17" s="11"/>
      <c r="AFA17" s="11"/>
      <c r="AFB17" s="11"/>
      <c r="AFC17" s="11"/>
      <c r="AFD17" s="11"/>
      <c r="AFE17" s="11"/>
      <c r="AFF17" s="11"/>
      <c r="AFG17" s="11"/>
      <c r="AFH17" s="11"/>
      <c r="AFI17" s="11"/>
      <c r="AFJ17" s="11"/>
      <c r="AFK17" s="11"/>
      <c r="AFL17" s="11"/>
      <c r="AFM17" s="11"/>
      <c r="AFN17" s="11"/>
      <c r="AFO17" s="11"/>
      <c r="AFP17" s="11"/>
      <c r="AFQ17" s="11"/>
      <c r="AFR17" s="11"/>
      <c r="AFS17" s="11"/>
      <c r="AFT17" s="11"/>
      <c r="AFU17" s="11"/>
      <c r="AFV17" s="11"/>
      <c r="AFW17" s="11"/>
      <c r="AFX17" s="11"/>
      <c r="AFY17" s="11"/>
      <c r="AFZ17" s="11"/>
      <c r="AGA17" s="11"/>
      <c r="AGB17" s="11"/>
      <c r="AGC17" s="11"/>
      <c r="AGD17" s="11"/>
      <c r="AGE17" s="11"/>
      <c r="AGF17" s="11"/>
      <c r="AGG17" s="11"/>
      <c r="AGH17" s="11"/>
      <c r="AGI17" s="11"/>
      <c r="AGJ17" s="11"/>
      <c r="AGK17" s="11"/>
      <c r="AGL17" s="11"/>
      <c r="AGM17" s="11"/>
      <c r="AGN17" s="11"/>
      <c r="AGO17" s="11"/>
      <c r="AGP17" s="11"/>
      <c r="AGQ17" s="11"/>
      <c r="AGR17" s="11"/>
      <c r="AGS17" s="11"/>
      <c r="AGT17" s="11"/>
      <c r="AGU17" s="11"/>
      <c r="AGV17" s="11"/>
      <c r="AGW17" s="11"/>
      <c r="AGX17" s="11"/>
      <c r="AGY17" s="11"/>
      <c r="AGZ17" s="11"/>
      <c r="AHA17" s="11"/>
      <c r="AHB17" s="11"/>
      <c r="AHC17" s="11"/>
      <c r="AHD17" s="11"/>
      <c r="AHE17" s="11"/>
      <c r="AHF17" s="11"/>
      <c r="AHG17" s="11"/>
      <c r="AHH17" s="11"/>
      <c r="AHI17" s="11"/>
      <c r="AHJ17" s="11"/>
      <c r="AHK17" s="11"/>
      <c r="AHL17" s="11"/>
      <c r="AHM17" s="11"/>
      <c r="AHN17" s="11"/>
      <c r="AHO17" s="11"/>
      <c r="AHP17" s="11"/>
      <c r="AHQ17" s="11"/>
      <c r="AHR17" s="11"/>
      <c r="AHS17" s="11"/>
      <c r="AHT17" s="11"/>
      <c r="AHU17" s="11"/>
      <c r="AHV17" s="11"/>
      <c r="AHW17" s="11"/>
      <c r="AHX17" s="11"/>
      <c r="AHY17" s="11"/>
      <c r="AHZ17" s="11"/>
      <c r="AIA17" s="11"/>
      <c r="AIB17" s="11"/>
      <c r="AIC17" s="11"/>
      <c r="AID17" s="11"/>
      <c r="AIE17" s="11"/>
      <c r="AIF17" s="11"/>
      <c r="AIG17" s="11"/>
      <c r="AIH17" s="11"/>
      <c r="AII17" s="11"/>
      <c r="AIJ17" s="11"/>
      <c r="AIK17" s="11"/>
      <c r="AIL17" s="11"/>
      <c r="AIM17" s="11"/>
    </row>
    <row r="18">
      <c r="B18" s="7" t="s">
        <v>495</v>
      </c>
      <c r="C18" s="10">
        <v>67256.0</v>
      </c>
      <c r="D18" s="11"/>
      <c r="E18" s="11"/>
      <c r="F18" s="11"/>
      <c r="G18" s="10">
        <v>4273.0</v>
      </c>
      <c r="H18" s="11"/>
      <c r="I18" s="11"/>
      <c r="J18" s="11"/>
      <c r="K18" s="10">
        <v>0.5</v>
      </c>
      <c r="L18" s="10"/>
      <c r="M18" s="11"/>
      <c r="N18" s="10">
        <v>18491.0</v>
      </c>
      <c r="O18" s="11"/>
      <c r="P18" s="11"/>
      <c r="Q18" s="11"/>
      <c r="R18" s="11"/>
      <c r="S18" s="11"/>
      <c r="T18" s="11"/>
      <c r="U18" s="11"/>
      <c r="V18" s="11"/>
      <c r="W18" s="11"/>
      <c r="X18" s="10"/>
      <c r="Y18" s="11"/>
      <c r="Z18" s="11"/>
      <c r="AA18" s="11"/>
      <c r="AB18" s="10">
        <v>1810.0</v>
      </c>
      <c r="AC18" s="11"/>
      <c r="AD18" s="10" t="s">
        <v>505</v>
      </c>
      <c r="AE18" s="11"/>
      <c r="AF18" s="10">
        <v>31091.0</v>
      </c>
      <c r="AG18" s="11">
        <f>337-AG16</f>
        <v>145</v>
      </c>
      <c r="AH18" s="11"/>
      <c r="AI18" s="10">
        <v>6271.0</v>
      </c>
      <c r="AJ18" s="11"/>
      <c r="AK18" s="10">
        <v>14260.0</v>
      </c>
      <c r="AL18" s="11"/>
      <c r="AM18" s="11"/>
      <c r="AN18" s="11"/>
      <c r="AO18" s="10">
        <v>18000.0</v>
      </c>
      <c r="AP18" s="11"/>
      <c r="AQ18" s="10">
        <v>1499000.0</v>
      </c>
      <c r="AR18" s="11"/>
      <c r="AS18" s="11"/>
      <c r="AT18" s="10">
        <v>69850.0</v>
      </c>
      <c r="AU18" s="11"/>
      <c r="AV18" s="11"/>
      <c r="AW18" s="11"/>
      <c r="AX18" s="11"/>
      <c r="AY18" s="11"/>
      <c r="AZ18" s="11"/>
      <c r="BA18" s="11"/>
      <c r="BB18" s="11"/>
      <c r="BC18" s="10">
        <v>263.0</v>
      </c>
      <c r="BD18" s="10">
        <v>609.0</v>
      </c>
      <c r="BE18" s="10">
        <v>3663.0</v>
      </c>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0">
        <v>10913.0</v>
      </c>
      <c r="CW18" s="11"/>
      <c r="CX18" s="10">
        <v>17182.0</v>
      </c>
      <c r="CY18" s="10">
        <v>61000.0</v>
      </c>
      <c r="CZ18" s="11"/>
      <c r="DA18" s="11"/>
      <c r="DB18" s="11"/>
      <c r="DC18" s="11"/>
      <c r="DD18" s="11"/>
      <c r="DE18" s="11"/>
      <c r="DF18" s="11"/>
      <c r="DG18" s="10">
        <v>18000.0</v>
      </c>
      <c r="DH18" s="11"/>
      <c r="DI18" s="11"/>
      <c r="DJ18" s="11"/>
      <c r="DK18" s="11"/>
      <c r="DL18" s="11"/>
      <c r="DM18" s="11"/>
      <c r="DN18" s="11"/>
      <c r="DO18" s="11"/>
      <c r="DP18" s="11"/>
      <c r="DQ18" s="11"/>
      <c r="DR18" s="11"/>
      <c r="DS18" s="11"/>
      <c r="DT18" s="11"/>
      <c r="DU18" s="10">
        <v>45258.0</v>
      </c>
      <c r="DV18" s="11"/>
      <c r="DW18" s="11"/>
      <c r="DX18" s="11"/>
      <c r="DY18" s="11"/>
      <c r="DZ18" s="11"/>
      <c r="EA18" s="11"/>
      <c r="EB18" s="11"/>
      <c r="EC18" s="10">
        <v>648.0</v>
      </c>
      <c r="ED18" s="10" t="s">
        <v>506</v>
      </c>
      <c r="EE18" s="11"/>
      <c r="EF18" s="11"/>
      <c r="EG18" s="10"/>
      <c r="EH18" s="10">
        <v>3829.0</v>
      </c>
      <c r="EI18" s="10">
        <v>2052.0</v>
      </c>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c r="OE18" s="11"/>
      <c r="OF18" s="11"/>
      <c r="OG18" s="11"/>
      <c r="OH18" s="11"/>
      <c r="OI18" s="11"/>
      <c r="OJ18" s="11"/>
      <c r="OK18" s="11"/>
      <c r="OL18" s="11"/>
      <c r="OM18" s="11"/>
      <c r="ON18" s="11"/>
      <c r="OO18" s="11"/>
      <c r="OP18" s="11"/>
      <c r="OQ18" s="11"/>
      <c r="OR18" s="11"/>
      <c r="OS18" s="11"/>
      <c r="OT18" s="11"/>
      <c r="OU18" s="11"/>
      <c r="OV18" s="11"/>
      <c r="OW18" s="11"/>
      <c r="OX18" s="11"/>
      <c r="OY18" s="11"/>
      <c r="OZ18" s="11"/>
      <c r="PA18" s="11"/>
      <c r="PB18" s="11"/>
      <c r="PC18" s="11"/>
      <c r="PD18" s="11"/>
      <c r="PE18" s="11"/>
      <c r="PF18" s="11"/>
      <c r="PG18" s="11"/>
      <c r="PH18" s="11"/>
      <c r="PI18" s="11"/>
      <c r="PJ18" s="11"/>
      <c r="PK18" s="11"/>
      <c r="PL18" s="11"/>
      <c r="PM18" s="11"/>
      <c r="PN18" s="11"/>
      <c r="PO18" s="11"/>
      <c r="PP18" s="11"/>
      <c r="PQ18" s="11"/>
      <c r="PR18" s="11"/>
      <c r="PS18" s="11"/>
      <c r="PT18" s="11"/>
      <c r="PU18" s="11"/>
      <c r="PV18" s="11"/>
      <c r="PW18" s="11"/>
      <c r="PX18" s="11"/>
      <c r="PY18" s="11"/>
      <c r="PZ18" s="11"/>
      <c r="QA18" s="11"/>
      <c r="QB18" s="11"/>
      <c r="QC18" s="11"/>
      <c r="QD18" s="11"/>
      <c r="QE18" s="11"/>
      <c r="QF18" s="11"/>
      <c r="QG18" s="11"/>
      <c r="QH18" s="11"/>
      <c r="QI18" s="11"/>
      <c r="QJ18" s="11"/>
      <c r="QK18" s="11"/>
      <c r="QL18" s="11"/>
      <c r="QM18" s="11"/>
      <c r="QN18" s="11"/>
      <c r="QO18" s="11"/>
      <c r="QP18" s="11"/>
      <c r="QQ18" s="11"/>
      <c r="QR18" s="11"/>
      <c r="QS18" s="11"/>
      <c r="QT18" s="11"/>
      <c r="QU18" s="11"/>
      <c r="QV18" s="11"/>
      <c r="QW18" s="11"/>
      <c r="QX18" s="11"/>
      <c r="QY18" s="11"/>
      <c r="QZ18" s="11"/>
      <c r="RA18" s="11"/>
      <c r="RB18" s="11"/>
      <c r="RC18" s="11"/>
      <c r="RD18" s="11"/>
      <c r="RE18" s="11"/>
      <c r="RF18" s="11"/>
      <c r="RG18" s="11"/>
      <c r="RH18" s="11"/>
      <c r="RI18" s="11"/>
      <c r="RJ18" s="11"/>
      <c r="RK18" s="11"/>
      <c r="RL18" s="11"/>
      <c r="RM18" s="11"/>
      <c r="RN18" s="11"/>
      <c r="RO18" s="11"/>
      <c r="RP18" s="11"/>
      <c r="RQ18" s="11"/>
      <c r="RR18" s="11"/>
      <c r="RS18" s="11"/>
      <c r="RT18" s="11"/>
      <c r="RU18" s="11"/>
      <c r="RV18" s="11"/>
      <c r="RW18" s="11"/>
      <c r="RX18" s="11"/>
      <c r="RY18" s="11"/>
      <c r="RZ18" s="11"/>
      <c r="SA18" s="11"/>
      <c r="SB18" s="11"/>
      <c r="SC18" s="11"/>
      <c r="SD18" s="11"/>
      <c r="SE18" s="11"/>
      <c r="SF18" s="11"/>
      <c r="SG18" s="11"/>
      <c r="SH18" s="11"/>
      <c r="SI18" s="11"/>
      <c r="SJ18" s="11"/>
      <c r="SK18" s="11"/>
      <c r="SL18" s="11"/>
      <c r="SM18" s="11"/>
      <c r="SN18" s="11"/>
      <c r="SO18" s="11"/>
      <c r="SP18" s="11"/>
      <c r="SQ18" s="11"/>
      <c r="SR18" s="11"/>
      <c r="SS18" s="11"/>
      <c r="ST18" s="11"/>
      <c r="SU18" s="11"/>
      <c r="SV18" s="11"/>
      <c r="SW18" s="11"/>
      <c r="SX18" s="11"/>
      <c r="SY18" s="11"/>
      <c r="SZ18" s="11"/>
      <c r="TA18" s="11"/>
      <c r="TB18" s="11"/>
      <c r="TC18" s="11"/>
      <c r="TD18" s="11"/>
      <c r="TE18" s="11"/>
      <c r="TF18" s="11"/>
      <c r="TG18" s="11"/>
      <c r="TH18" s="11"/>
      <c r="TI18" s="11"/>
      <c r="TJ18" s="11"/>
      <c r="TK18" s="11"/>
      <c r="TL18" s="11"/>
      <c r="TM18" s="11"/>
      <c r="TN18" s="11"/>
      <c r="TO18" s="11"/>
      <c r="TP18" s="11"/>
      <c r="TQ18" s="11"/>
      <c r="TR18" s="11"/>
      <c r="TS18" s="11"/>
      <c r="TT18" s="11"/>
      <c r="TU18" s="11"/>
      <c r="TV18" s="11"/>
      <c r="TW18" s="11"/>
      <c r="TX18" s="11"/>
      <c r="TY18" s="11"/>
      <c r="TZ18" s="11"/>
      <c r="UA18" s="11"/>
      <c r="UB18" s="11"/>
      <c r="UC18" s="11"/>
      <c r="UD18" s="11"/>
      <c r="UE18" s="11"/>
      <c r="UF18" s="11"/>
      <c r="UG18" s="11"/>
      <c r="UH18" s="11"/>
      <c r="UI18" s="11"/>
      <c r="UJ18" s="11"/>
      <c r="UK18" s="11"/>
      <c r="UL18" s="11"/>
      <c r="UM18" s="11"/>
      <c r="UN18" s="11"/>
      <c r="UO18" s="11"/>
      <c r="UP18" s="11"/>
      <c r="UQ18" s="11"/>
      <c r="UR18" s="11"/>
      <c r="US18" s="11"/>
      <c r="UT18" s="11"/>
      <c r="UU18" s="11"/>
      <c r="UV18" s="11"/>
      <c r="UW18" s="11"/>
      <c r="UX18" s="11"/>
      <c r="UY18" s="11"/>
      <c r="UZ18" s="11"/>
      <c r="VA18" s="11"/>
      <c r="VB18" s="11"/>
      <c r="VC18" s="11"/>
      <c r="VD18" s="11"/>
      <c r="VE18" s="11"/>
      <c r="VF18" s="11"/>
      <c r="VG18" s="11"/>
      <c r="VH18" s="11"/>
      <c r="VI18" s="11"/>
      <c r="VJ18" s="11"/>
      <c r="VK18" s="11"/>
      <c r="VL18" s="11"/>
      <c r="VM18" s="11"/>
      <c r="VN18" s="11"/>
      <c r="VO18" s="11"/>
      <c r="VP18" s="11"/>
      <c r="VQ18" s="11"/>
      <c r="VR18" s="11"/>
      <c r="VS18" s="11"/>
      <c r="VT18" s="11"/>
      <c r="VU18" s="11"/>
      <c r="VV18" s="11"/>
      <c r="VW18" s="11"/>
      <c r="VX18" s="11"/>
      <c r="VY18" s="11"/>
      <c r="VZ18" s="11"/>
      <c r="WA18" s="11"/>
      <c r="WB18" s="11"/>
      <c r="WC18" s="11"/>
      <c r="WD18" s="11"/>
      <c r="WE18" s="11"/>
      <c r="WF18" s="11"/>
      <c r="WG18" s="11"/>
      <c r="WH18" s="11"/>
      <c r="WI18" s="11"/>
      <c r="WJ18" s="11"/>
      <c r="WK18" s="11"/>
      <c r="WL18" s="11"/>
      <c r="WM18" s="11"/>
      <c r="WN18" s="11"/>
      <c r="WO18" s="11"/>
      <c r="WP18" s="11"/>
      <c r="WQ18" s="11"/>
      <c r="WR18" s="11"/>
      <c r="WS18" s="11"/>
      <c r="WT18" s="11"/>
      <c r="WU18" s="11"/>
      <c r="WV18" s="11"/>
      <c r="WW18" s="11"/>
      <c r="WX18" s="11"/>
      <c r="WY18" s="11"/>
      <c r="WZ18" s="11"/>
      <c r="XA18" s="11"/>
      <c r="XB18" s="11"/>
      <c r="XC18" s="11"/>
      <c r="XD18" s="11"/>
      <c r="XE18" s="11"/>
      <c r="XF18" s="11"/>
      <c r="XG18" s="11"/>
      <c r="XH18" s="11"/>
      <c r="XI18" s="11"/>
      <c r="XJ18" s="11"/>
      <c r="XK18" s="11"/>
      <c r="XL18" s="11"/>
      <c r="XM18" s="11"/>
      <c r="XN18" s="11"/>
      <c r="XO18" s="11"/>
      <c r="XP18" s="11"/>
      <c r="XQ18" s="11"/>
      <c r="XR18" s="11"/>
      <c r="XS18" s="11"/>
      <c r="XT18" s="11"/>
      <c r="XU18" s="11"/>
      <c r="XV18" s="11"/>
      <c r="XW18" s="11"/>
      <c r="XX18" s="11"/>
      <c r="XY18" s="11"/>
      <c r="XZ18" s="11"/>
      <c r="YA18" s="11"/>
      <c r="YB18" s="11"/>
      <c r="YC18" s="11"/>
      <c r="YD18" s="11"/>
      <c r="YE18" s="11"/>
      <c r="YF18" s="11"/>
      <c r="YG18" s="11"/>
      <c r="YH18" s="11"/>
      <c r="YI18" s="11"/>
      <c r="YJ18" s="11"/>
      <c r="YK18" s="11"/>
      <c r="YL18" s="11"/>
      <c r="YM18" s="11"/>
      <c r="YN18" s="11"/>
      <c r="YO18" s="11"/>
      <c r="YP18" s="11"/>
      <c r="YQ18" s="11"/>
      <c r="YR18" s="11"/>
      <c r="YS18" s="11"/>
      <c r="YT18" s="11"/>
      <c r="YU18" s="11"/>
      <c r="YV18" s="11"/>
      <c r="YW18" s="11"/>
      <c r="YX18" s="11"/>
      <c r="YY18" s="11"/>
      <c r="YZ18" s="11"/>
      <c r="ZA18" s="11"/>
      <c r="ZB18" s="11"/>
      <c r="ZC18" s="11"/>
      <c r="ZD18" s="11"/>
      <c r="ZE18" s="11"/>
      <c r="ZF18" s="11"/>
      <c r="ZG18" s="11"/>
      <c r="ZH18" s="11"/>
      <c r="ZI18" s="11"/>
      <c r="ZJ18" s="11"/>
      <c r="ZK18" s="11"/>
      <c r="ZL18" s="11"/>
      <c r="ZM18" s="11"/>
      <c r="ZN18" s="11"/>
      <c r="ZO18" s="11"/>
      <c r="ZP18" s="11"/>
      <c r="ZQ18" s="11"/>
      <c r="ZR18" s="11"/>
      <c r="ZS18" s="11"/>
      <c r="ZT18" s="11"/>
      <c r="ZU18" s="11"/>
      <c r="ZV18" s="11"/>
      <c r="ZW18" s="11"/>
      <c r="ZX18" s="11"/>
      <c r="ZY18" s="11"/>
      <c r="ZZ18" s="11"/>
      <c r="AAA18" s="11"/>
      <c r="AAB18" s="11"/>
      <c r="AAC18" s="11"/>
      <c r="AAD18" s="11"/>
      <c r="AAE18" s="11"/>
      <c r="AAF18" s="11"/>
      <c r="AAG18" s="11"/>
      <c r="AAH18" s="11"/>
      <c r="AAI18" s="11"/>
      <c r="AAJ18" s="11"/>
      <c r="AAK18" s="11"/>
      <c r="AAL18" s="11"/>
      <c r="AAM18" s="11"/>
      <c r="AAN18" s="11"/>
      <c r="AAO18" s="11"/>
      <c r="AAP18" s="11"/>
      <c r="AAQ18" s="11"/>
      <c r="AAR18" s="11"/>
      <c r="AAS18" s="11"/>
      <c r="AAT18" s="11"/>
      <c r="AAU18" s="11"/>
      <c r="AAV18" s="11"/>
      <c r="AAW18" s="11"/>
      <c r="AAX18" s="11"/>
      <c r="AAY18" s="11"/>
      <c r="AAZ18" s="11"/>
      <c r="ABA18" s="11"/>
      <c r="ABB18" s="11"/>
      <c r="ABC18" s="11"/>
      <c r="ABD18" s="11"/>
      <c r="ABE18" s="11"/>
      <c r="ABF18" s="11"/>
      <c r="ABG18" s="11"/>
      <c r="ABH18" s="11"/>
      <c r="ABI18" s="11"/>
      <c r="ABJ18" s="11"/>
      <c r="ABK18" s="11"/>
      <c r="ABL18" s="11"/>
      <c r="ABM18" s="11"/>
      <c r="ABN18" s="11"/>
      <c r="ABO18" s="11"/>
      <c r="ABP18" s="11"/>
      <c r="ABQ18" s="11"/>
      <c r="ABR18" s="11"/>
      <c r="ABS18" s="11"/>
      <c r="ABT18" s="11"/>
      <c r="ABU18" s="11"/>
      <c r="ABV18" s="11"/>
      <c r="ABW18" s="11"/>
      <c r="ABX18" s="11"/>
      <c r="ABY18" s="11"/>
      <c r="ABZ18" s="11"/>
      <c r="ACA18" s="11"/>
      <c r="ACB18" s="11"/>
      <c r="ACC18" s="11"/>
      <c r="ACD18" s="11"/>
      <c r="ACE18" s="11"/>
      <c r="ACF18" s="11"/>
      <c r="ACG18" s="11"/>
      <c r="ACH18" s="11"/>
      <c r="ACI18" s="11"/>
      <c r="ACJ18" s="11"/>
      <c r="ACK18" s="11"/>
      <c r="ACL18" s="11"/>
      <c r="ACM18" s="11"/>
      <c r="ACN18" s="11"/>
      <c r="ACO18" s="11"/>
      <c r="ACP18" s="11"/>
      <c r="ACQ18" s="11"/>
      <c r="ACR18" s="11"/>
      <c r="ACS18" s="11"/>
      <c r="ACT18" s="11"/>
      <c r="ACU18" s="11"/>
      <c r="ACV18" s="11"/>
      <c r="ACW18" s="11"/>
      <c r="ACX18" s="11"/>
      <c r="ACY18" s="11"/>
      <c r="ACZ18" s="11"/>
      <c r="ADA18" s="11"/>
      <c r="ADB18" s="11"/>
      <c r="ADC18" s="11"/>
      <c r="ADD18" s="11"/>
      <c r="ADE18" s="11"/>
      <c r="ADF18" s="11"/>
      <c r="ADG18" s="11"/>
      <c r="ADH18" s="11"/>
      <c r="ADI18" s="11"/>
      <c r="ADJ18" s="11"/>
      <c r="ADK18" s="11"/>
      <c r="ADL18" s="11"/>
      <c r="ADM18" s="11"/>
      <c r="ADN18" s="11"/>
      <c r="ADO18" s="11"/>
      <c r="ADP18" s="11"/>
      <c r="ADQ18" s="11"/>
      <c r="ADR18" s="11"/>
      <c r="ADS18" s="11"/>
      <c r="ADT18" s="11"/>
      <c r="ADU18" s="11"/>
      <c r="ADV18" s="11"/>
      <c r="ADW18" s="11"/>
      <c r="ADX18" s="11"/>
      <c r="ADY18" s="11"/>
      <c r="ADZ18" s="11"/>
      <c r="AEA18" s="11"/>
      <c r="AEB18" s="11"/>
      <c r="AEC18" s="11"/>
      <c r="AED18" s="11"/>
      <c r="AEE18" s="11"/>
      <c r="AEF18" s="11"/>
      <c r="AEG18" s="11"/>
      <c r="AEH18" s="11"/>
      <c r="AEI18" s="11"/>
      <c r="AEJ18" s="11"/>
      <c r="AEK18" s="11"/>
      <c r="AEL18" s="11"/>
      <c r="AEM18" s="11"/>
      <c r="AEN18" s="11"/>
      <c r="AEO18" s="11"/>
      <c r="AEP18" s="11"/>
      <c r="AEQ18" s="11"/>
      <c r="AER18" s="11"/>
      <c r="AES18" s="11"/>
      <c r="AET18" s="11"/>
      <c r="AEU18" s="11"/>
      <c r="AEV18" s="11"/>
      <c r="AEW18" s="11"/>
      <c r="AEX18" s="11"/>
      <c r="AEY18" s="11"/>
      <c r="AEZ18" s="11"/>
      <c r="AFA18" s="11"/>
      <c r="AFB18" s="11"/>
      <c r="AFC18" s="11"/>
      <c r="AFD18" s="11"/>
      <c r="AFE18" s="11"/>
      <c r="AFF18" s="11"/>
      <c r="AFG18" s="11"/>
      <c r="AFH18" s="11"/>
      <c r="AFI18" s="11"/>
      <c r="AFJ18" s="11"/>
      <c r="AFK18" s="11"/>
      <c r="AFL18" s="11"/>
      <c r="AFM18" s="11"/>
      <c r="AFN18" s="11"/>
      <c r="AFO18" s="11"/>
      <c r="AFP18" s="11"/>
      <c r="AFQ18" s="11"/>
      <c r="AFR18" s="11"/>
      <c r="AFS18" s="11"/>
      <c r="AFT18" s="11"/>
      <c r="AFU18" s="11"/>
      <c r="AFV18" s="11"/>
      <c r="AFW18" s="11"/>
      <c r="AFX18" s="11"/>
      <c r="AFY18" s="11"/>
      <c r="AFZ18" s="11"/>
      <c r="AGA18" s="11"/>
      <c r="AGB18" s="11"/>
      <c r="AGC18" s="11"/>
      <c r="AGD18" s="11"/>
      <c r="AGE18" s="11"/>
      <c r="AGF18" s="11"/>
      <c r="AGG18" s="11"/>
      <c r="AGH18" s="11"/>
      <c r="AGI18" s="11"/>
      <c r="AGJ18" s="11"/>
      <c r="AGK18" s="11"/>
      <c r="AGL18" s="11"/>
      <c r="AGM18" s="11"/>
      <c r="AGN18" s="11"/>
      <c r="AGO18" s="11"/>
      <c r="AGP18" s="11"/>
      <c r="AGQ18" s="11"/>
      <c r="AGR18" s="11"/>
      <c r="AGS18" s="11"/>
      <c r="AGT18" s="11"/>
      <c r="AGU18" s="11"/>
      <c r="AGV18" s="11"/>
      <c r="AGW18" s="11"/>
      <c r="AGX18" s="11"/>
      <c r="AGY18" s="11"/>
      <c r="AGZ18" s="11"/>
      <c r="AHA18" s="11"/>
      <c r="AHB18" s="11"/>
      <c r="AHC18" s="11"/>
      <c r="AHD18" s="11"/>
      <c r="AHE18" s="11"/>
      <c r="AHF18" s="11"/>
      <c r="AHG18" s="11"/>
      <c r="AHH18" s="11"/>
      <c r="AHI18" s="11"/>
      <c r="AHJ18" s="11"/>
      <c r="AHK18" s="11"/>
      <c r="AHL18" s="11"/>
      <c r="AHM18" s="11"/>
      <c r="AHN18" s="11"/>
      <c r="AHO18" s="11"/>
      <c r="AHP18" s="11"/>
      <c r="AHQ18" s="11"/>
      <c r="AHR18" s="11"/>
      <c r="AHS18" s="11"/>
      <c r="AHT18" s="11"/>
      <c r="AHU18" s="11"/>
      <c r="AHV18" s="11"/>
      <c r="AHW18" s="11"/>
      <c r="AHX18" s="11"/>
      <c r="AHY18" s="11"/>
      <c r="AHZ18" s="11"/>
      <c r="AIA18" s="11"/>
      <c r="AIB18" s="11"/>
      <c r="AIC18" s="11"/>
      <c r="AID18" s="11"/>
      <c r="AIE18" s="11"/>
      <c r="AIF18" s="11"/>
      <c r="AIG18" s="11"/>
      <c r="AIH18" s="11"/>
      <c r="AII18" s="11"/>
      <c r="AIJ18" s="11"/>
      <c r="AIK18" s="11"/>
      <c r="AIL18" s="11"/>
      <c r="AIM18" s="11"/>
    </row>
    <row r="19">
      <c r="B19" s="33" t="s">
        <v>496</v>
      </c>
      <c r="C19" s="10"/>
      <c r="D19" s="11"/>
      <c r="E19" s="11"/>
      <c r="F19" s="11"/>
      <c r="G19" s="11"/>
      <c r="H19" s="11"/>
      <c r="I19" s="11"/>
      <c r="J19" s="11"/>
      <c r="K19" s="11"/>
      <c r="L19" s="11"/>
      <c r="M19" s="11"/>
      <c r="N19" s="10"/>
      <c r="O19" s="11"/>
      <c r="P19" s="11"/>
      <c r="Q19" s="11"/>
      <c r="R19" s="11"/>
      <c r="S19" s="11"/>
      <c r="T19" s="11"/>
      <c r="U19" s="11"/>
      <c r="V19" s="11"/>
      <c r="W19" s="11"/>
      <c r="X19" s="10"/>
      <c r="Y19" s="11"/>
      <c r="Z19" s="11"/>
      <c r="AA19" s="11"/>
      <c r="AB19" s="11"/>
      <c r="AC19" s="11"/>
      <c r="AD19" s="11"/>
      <c r="AE19" s="10">
        <v>531.0</v>
      </c>
      <c r="AF19" s="10"/>
      <c r="AG19" s="11"/>
      <c r="AH19" s="11"/>
      <c r="AI19" s="11"/>
      <c r="AJ19" s="11"/>
      <c r="AK19" s="11"/>
      <c r="AL19" s="11"/>
      <c r="AM19" s="11"/>
      <c r="AN19" s="11"/>
      <c r="AO19" s="10">
        <v>26000.0</v>
      </c>
      <c r="AP19" s="11"/>
      <c r="AQ19" s="10"/>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0"/>
      <c r="CW19" s="11"/>
      <c r="CX19" s="11"/>
      <c r="CY19" s="11"/>
      <c r="CZ19" s="11"/>
      <c r="DA19" s="11"/>
      <c r="DB19" s="11"/>
      <c r="DC19" s="11"/>
      <c r="DD19" s="11"/>
      <c r="DE19" s="11"/>
      <c r="DF19" s="11"/>
      <c r="DG19" s="10"/>
      <c r="DH19" s="11"/>
      <c r="DI19" s="11"/>
      <c r="DJ19" s="11"/>
      <c r="DK19" s="11"/>
      <c r="DL19" s="11"/>
      <c r="DM19" s="11"/>
      <c r="DN19" s="11"/>
      <c r="DO19" s="11"/>
      <c r="DP19" s="11"/>
      <c r="DQ19" s="11"/>
      <c r="DR19" s="11"/>
      <c r="DS19" s="11"/>
      <c r="DT19" s="11"/>
      <c r="DU19" s="10"/>
      <c r="DV19" s="11"/>
      <c r="DW19" s="11"/>
      <c r="DX19" s="11"/>
      <c r="DY19" s="11"/>
      <c r="DZ19" s="11"/>
      <c r="EA19" s="11"/>
      <c r="EB19" s="11"/>
      <c r="EC19" s="11"/>
      <c r="ED19" s="11"/>
      <c r="EE19" s="11"/>
      <c r="EF19" s="43">
        <v>5160.0</v>
      </c>
      <c r="EG19" s="10"/>
      <c r="EH19" s="10"/>
      <c r="EI19" s="10"/>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c r="OE19" s="11"/>
      <c r="OF19" s="11"/>
      <c r="OG19" s="11"/>
      <c r="OH19" s="11"/>
      <c r="OI19" s="11"/>
      <c r="OJ19" s="11"/>
      <c r="OK19" s="11"/>
      <c r="OL19" s="11"/>
      <c r="OM19" s="11"/>
      <c r="ON19" s="11"/>
      <c r="OO19" s="11"/>
      <c r="OP19" s="11"/>
      <c r="OQ19" s="11"/>
      <c r="OR19" s="11"/>
      <c r="OS19" s="11"/>
      <c r="OT19" s="11"/>
      <c r="OU19" s="11"/>
      <c r="OV19" s="11"/>
      <c r="OW19" s="11"/>
      <c r="OX19" s="11"/>
      <c r="OY19" s="11"/>
      <c r="OZ19" s="11"/>
      <c r="PA19" s="11"/>
      <c r="PB19" s="11"/>
      <c r="PC19" s="11"/>
      <c r="PD19" s="11"/>
      <c r="PE19" s="11"/>
      <c r="PF19" s="11"/>
      <c r="PG19" s="11"/>
      <c r="PH19" s="11"/>
      <c r="PI19" s="11"/>
      <c r="PJ19" s="11"/>
      <c r="PK19" s="11"/>
      <c r="PL19" s="11"/>
      <c r="PM19" s="11"/>
      <c r="PN19" s="11"/>
      <c r="PO19" s="11"/>
      <c r="PP19" s="11"/>
      <c r="PQ19" s="11"/>
      <c r="PR19" s="11"/>
      <c r="PS19" s="11"/>
      <c r="PT19" s="11"/>
      <c r="PU19" s="11"/>
      <c r="PV19" s="11"/>
      <c r="PW19" s="11"/>
      <c r="PX19" s="11"/>
      <c r="PY19" s="11"/>
      <c r="PZ19" s="11"/>
      <c r="QA19" s="11"/>
      <c r="QB19" s="11"/>
      <c r="QC19" s="11"/>
      <c r="QD19" s="11"/>
      <c r="QE19" s="11"/>
      <c r="QF19" s="11"/>
      <c r="QG19" s="11"/>
      <c r="QH19" s="11"/>
      <c r="QI19" s="11"/>
      <c r="QJ19" s="11"/>
      <c r="QK19" s="11"/>
      <c r="QL19" s="11"/>
      <c r="QM19" s="11"/>
      <c r="QN19" s="11"/>
      <c r="QO19" s="11"/>
      <c r="QP19" s="11"/>
      <c r="QQ19" s="11"/>
      <c r="QR19" s="11"/>
      <c r="QS19" s="11"/>
      <c r="QT19" s="11"/>
      <c r="QU19" s="11"/>
      <c r="QV19" s="11"/>
      <c r="QW19" s="11"/>
      <c r="QX19" s="11"/>
      <c r="QY19" s="11"/>
      <c r="QZ19" s="11"/>
      <c r="RA19" s="11"/>
      <c r="RB19" s="11"/>
      <c r="RC19" s="11"/>
      <c r="RD19" s="11"/>
      <c r="RE19" s="11"/>
      <c r="RF19" s="11"/>
      <c r="RG19" s="11"/>
      <c r="RH19" s="11"/>
      <c r="RI19" s="11"/>
      <c r="RJ19" s="11"/>
      <c r="RK19" s="11"/>
      <c r="RL19" s="11"/>
      <c r="RM19" s="11"/>
      <c r="RN19" s="11"/>
      <c r="RO19" s="11"/>
      <c r="RP19" s="11"/>
      <c r="RQ19" s="11"/>
      <c r="RR19" s="11"/>
      <c r="RS19" s="11"/>
      <c r="RT19" s="11"/>
      <c r="RU19" s="11"/>
      <c r="RV19" s="11"/>
      <c r="RW19" s="11"/>
      <c r="RX19" s="11"/>
      <c r="RY19" s="11"/>
      <c r="RZ19" s="11"/>
      <c r="SA19" s="11"/>
      <c r="SB19" s="11"/>
      <c r="SC19" s="11"/>
      <c r="SD19" s="11"/>
      <c r="SE19" s="11"/>
      <c r="SF19" s="11"/>
      <c r="SG19" s="11"/>
      <c r="SH19" s="11"/>
      <c r="SI19" s="11"/>
      <c r="SJ19" s="11"/>
      <c r="SK19" s="11"/>
      <c r="SL19" s="11"/>
      <c r="SM19" s="11"/>
      <c r="SN19" s="11"/>
      <c r="SO19" s="11"/>
      <c r="SP19" s="11"/>
      <c r="SQ19" s="11"/>
      <c r="SR19" s="11"/>
      <c r="SS19" s="11"/>
      <c r="ST19" s="11"/>
      <c r="SU19" s="11"/>
      <c r="SV19" s="11"/>
      <c r="SW19" s="11"/>
      <c r="SX19" s="11"/>
      <c r="SY19" s="11"/>
      <c r="SZ19" s="11"/>
      <c r="TA19" s="11"/>
      <c r="TB19" s="11"/>
      <c r="TC19" s="11"/>
      <c r="TD19" s="11"/>
      <c r="TE19" s="11"/>
      <c r="TF19" s="11"/>
      <c r="TG19" s="11"/>
      <c r="TH19" s="11"/>
      <c r="TI19" s="11"/>
      <c r="TJ19" s="11"/>
      <c r="TK19" s="11"/>
      <c r="TL19" s="11"/>
      <c r="TM19" s="11"/>
      <c r="TN19" s="11"/>
      <c r="TO19" s="11"/>
      <c r="TP19" s="11"/>
      <c r="TQ19" s="11"/>
      <c r="TR19" s="11"/>
      <c r="TS19" s="11"/>
      <c r="TT19" s="11"/>
      <c r="TU19" s="11"/>
      <c r="TV19" s="11"/>
      <c r="TW19" s="11"/>
      <c r="TX19" s="11"/>
      <c r="TY19" s="11"/>
      <c r="TZ19" s="11"/>
      <c r="UA19" s="11"/>
      <c r="UB19" s="11"/>
      <c r="UC19" s="11"/>
      <c r="UD19" s="11"/>
      <c r="UE19" s="11"/>
      <c r="UF19" s="11"/>
      <c r="UG19" s="11"/>
      <c r="UH19" s="11"/>
      <c r="UI19" s="11"/>
      <c r="UJ19" s="11"/>
      <c r="UK19" s="11"/>
      <c r="UL19" s="11"/>
      <c r="UM19" s="11"/>
      <c r="UN19" s="11"/>
      <c r="UO19" s="11"/>
      <c r="UP19" s="11"/>
      <c r="UQ19" s="11"/>
      <c r="UR19" s="11"/>
      <c r="US19" s="11"/>
      <c r="UT19" s="11"/>
      <c r="UU19" s="11"/>
      <c r="UV19" s="11"/>
      <c r="UW19" s="11"/>
      <c r="UX19" s="11"/>
      <c r="UY19" s="11"/>
      <c r="UZ19" s="11"/>
      <c r="VA19" s="11"/>
      <c r="VB19" s="11"/>
      <c r="VC19" s="11"/>
      <c r="VD19" s="11"/>
      <c r="VE19" s="11"/>
      <c r="VF19" s="11"/>
      <c r="VG19" s="11"/>
      <c r="VH19" s="11"/>
      <c r="VI19" s="11"/>
      <c r="VJ19" s="11"/>
      <c r="VK19" s="11"/>
      <c r="VL19" s="11"/>
      <c r="VM19" s="11"/>
      <c r="VN19" s="11"/>
      <c r="VO19" s="11"/>
      <c r="VP19" s="11"/>
      <c r="VQ19" s="11"/>
      <c r="VR19" s="11"/>
      <c r="VS19" s="11"/>
      <c r="VT19" s="11"/>
      <c r="VU19" s="11"/>
      <c r="VV19" s="11"/>
      <c r="VW19" s="11"/>
      <c r="VX19" s="11"/>
      <c r="VY19" s="11"/>
      <c r="VZ19" s="11"/>
      <c r="WA19" s="11"/>
      <c r="WB19" s="11"/>
      <c r="WC19" s="11"/>
      <c r="WD19" s="11"/>
      <c r="WE19" s="11"/>
      <c r="WF19" s="11"/>
      <c r="WG19" s="11"/>
      <c r="WH19" s="11"/>
      <c r="WI19" s="11"/>
      <c r="WJ19" s="11"/>
      <c r="WK19" s="11"/>
      <c r="WL19" s="11"/>
      <c r="WM19" s="11"/>
      <c r="WN19" s="11"/>
      <c r="WO19" s="11"/>
      <c r="WP19" s="11"/>
      <c r="WQ19" s="11"/>
      <c r="WR19" s="11"/>
      <c r="WS19" s="11"/>
      <c r="WT19" s="11"/>
      <c r="WU19" s="11"/>
      <c r="WV19" s="11"/>
      <c r="WW19" s="11"/>
      <c r="WX19" s="11"/>
      <c r="WY19" s="11"/>
      <c r="WZ19" s="11"/>
      <c r="XA19" s="11"/>
      <c r="XB19" s="11"/>
      <c r="XC19" s="11"/>
      <c r="XD19" s="11"/>
      <c r="XE19" s="11"/>
      <c r="XF19" s="11"/>
      <c r="XG19" s="11"/>
      <c r="XH19" s="11"/>
      <c r="XI19" s="11"/>
      <c r="XJ19" s="11"/>
      <c r="XK19" s="11"/>
      <c r="XL19" s="11"/>
      <c r="XM19" s="11"/>
      <c r="XN19" s="11"/>
      <c r="XO19" s="11"/>
      <c r="XP19" s="11"/>
      <c r="XQ19" s="11"/>
      <c r="XR19" s="11"/>
      <c r="XS19" s="11"/>
      <c r="XT19" s="11"/>
      <c r="XU19" s="11"/>
      <c r="XV19" s="11"/>
      <c r="XW19" s="11"/>
      <c r="XX19" s="11"/>
      <c r="XY19" s="11"/>
      <c r="XZ19" s="11"/>
      <c r="YA19" s="11"/>
      <c r="YB19" s="11"/>
      <c r="YC19" s="11"/>
      <c r="YD19" s="11"/>
      <c r="YE19" s="11"/>
      <c r="YF19" s="11"/>
      <c r="YG19" s="11"/>
      <c r="YH19" s="11"/>
      <c r="YI19" s="11"/>
      <c r="YJ19" s="11"/>
      <c r="YK19" s="11"/>
      <c r="YL19" s="11"/>
      <c r="YM19" s="11"/>
      <c r="YN19" s="11"/>
      <c r="YO19" s="11"/>
      <c r="YP19" s="11"/>
      <c r="YQ19" s="11"/>
      <c r="YR19" s="11"/>
      <c r="YS19" s="11"/>
      <c r="YT19" s="11"/>
      <c r="YU19" s="11"/>
      <c r="YV19" s="11"/>
      <c r="YW19" s="11"/>
      <c r="YX19" s="11"/>
      <c r="YY19" s="11"/>
      <c r="YZ19" s="11"/>
      <c r="ZA19" s="11"/>
      <c r="ZB19" s="11"/>
      <c r="ZC19" s="11"/>
      <c r="ZD19" s="11"/>
      <c r="ZE19" s="11"/>
      <c r="ZF19" s="11"/>
      <c r="ZG19" s="11"/>
      <c r="ZH19" s="11"/>
      <c r="ZI19" s="11"/>
      <c r="ZJ19" s="11"/>
      <c r="ZK19" s="11"/>
      <c r="ZL19" s="11"/>
      <c r="ZM19" s="11"/>
      <c r="ZN19" s="11"/>
      <c r="ZO19" s="11"/>
      <c r="ZP19" s="11"/>
      <c r="ZQ19" s="11"/>
      <c r="ZR19" s="11"/>
      <c r="ZS19" s="11"/>
      <c r="ZT19" s="11"/>
      <c r="ZU19" s="11"/>
      <c r="ZV19" s="11"/>
      <c r="ZW19" s="11"/>
      <c r="ZX19" s="11"/>
      <c r="ZY19" s="11"/>
      <c r="ZZ19" s="11"/>
      <c r="AAA19" s="11"/>
      <c r="AAB19" s="11"/>
      <c r="AAC19" s="11"/>
      <c r="AAD19" s="11"/>
      <c r="AAE19" s="11"/>
      <c r="AAF19" s="11"/>
      <c r="AAG19" s="11"/>
      <c r="AAH19" s="11"/>
      <c r="AAI19" s="11"/>
      <c r="AAJ19" s="11"/>
      <c r="AAK19" s="11"/>
      <c r="AAL19" s="11"/>
      <c r="AAM19" s="11"/>
      <c r="AAN19" s="11"/>
      <c r="AAO19" s="11"/>
      <c r="AAP19" s="11"/>
      <c r="AAQ19" s="11"/>
      <c r="AAR19" s="11"/>
      <c r="AAS19" s="11"/>
      <c r="AAT19" s="11"/>
      <c r="AAU19" s="11"/>
      <c r="AAV19" s="11"/>
      <c r="AAW19" s="11"/>
      <c r="AAX19" s="11"/>
      <c r="AAY19" s="11"/>
      <c r="AAZ19" s="11"/>
      <c r="ABA19" s="11"/>
      <c r="ABB19" s="11"/>
      <c r="ABC19" s="11"/>
      <c r="ABD19" s="11"/>
      <c r="ABE19" s="11"/>
      <c r="ABF19" s="11"/>
      <c r="ABG19" s="11"/>
      <c r="ABH19" s="11"/>
      <c r="ABI19" s="11"/>
      <c r="ABJ19" s="11"/>
      <c r="ABK19" s="11"/>
      <c r="ABL19" s="11"/>
      <c r="ABM19" s="11"/>
      <c r="ABN19" s="11"/>
      <c r="ABO19" s="11"/>
      <c r="ABP19" s="11"/>
      <c r="ABQ19" s="11"/>
      <c r="ABR19" s="11"/>
      <c r="ABS19" s="11"/>
      <c r="ABT19" s="11"/>
      <c r="ABU19" s="11"/>
      <c r="ABV19" s="11"/>
      <c r="ABW19" s="11"/>
      <c r="ABX19" s="11"/>
      <c r="ABY19" s="11"/>
      <c r="ABZ19" s="11"/>
      <c r="ACA19" s="11"/>
      <c r="ACB19" s="11"/>
      <c r="ACC19" s="11"/>
      <c r="ACD19" s="11"/>
      <c r="ACE19" s="11"/>
      <c r="ACF19" s="11"/>
      <c r="ACG19" s="11"/>
      <c r="ACH19" s="11"/>
      <c r="ACI19" s="11"/>
      <c r="ACJ19" s="11"/>
      <c r="ACK19" s="11"/>
      <c r="ACL19" s="11"/>
      <c r="ACM19" s="11"/>
      <c r="ACN19" s="11"/>
      <c r="ACO19" s="11"/>
      <c r="ACP19" s="11"/>
      <c r="ACQ19" s="11"/>
      <c r="ACR19" s="11"/>
      <c r="ACS19" s="11"/>
      <c r="ACT19" s="11"/>
      <c r="ACU19" s="11"/>
      <c r="ACV19" s="11"/>
      <c r="ACW19" s="11"/>
      <c r="ACX19" s="11"/>
      <c r="ACY19" s="11"/>
      <c r="ACZ19" s="11"/>
      <c r="ADA19" s="11"/>
      <c r="ADB19" s="11"/>
      <c r="ADC19" s="11"/>
      <c r="ADD19" s="11"/>
      <c r="ADE19" s="11"/>
      <c r="ADF19" s="11"/>
      <c r="ADG19" s="11"/>
      <c r="ADH19" s="11"/>
      <c r="ADI19" s="11"/>
      <c r="ADJ19" s="11"/>
      <c r="ADK19" s="11"/>
      <c r="ADL19" s="11"/>
      <c r="ADM19" s="11"/>
      <c r="ADN19" s="11"/>
      <c r="ADO19" s="11"/>
      <c r="ADP19" s="11"/>
      <c r="ADQ19" s="11"/>
      <c r="ADR19" s="11"/>
      <c r="ADS19" s="11"/>
      <c r="ADT19" s="11"/>
      <c r="ADU19" s="11"/>
      <c r="ADV19" s="11"/>
      <c r="ADW19" s="11"/>
      <c r="ADX19" s="11"/>
      <c r="ADY19" s="11"/>
      <c r="ADZ19" s="11"/>
      <c r="AEA19" s="11"/>
      <c r="AEB19" s="11"/>
      <c r="AEC19" s="11"/>
      <c r="AED19" s="11"/>
      <c r="AEE19" s="11"/>
      <c r="AEF19" s="11"/>
      <c r="AEG19" s="11"/>
      <c r="AEH19" s="11"/>
      <c r="AEI19" s="11"/>
      <c r="AEJ19" s="11"/>
      <c r="AEK19" s="11"/>
      <c r="AEL19" s="11"/>
      <c r="AEM19" s="11"/>
      <c r="AEN19" s="11"/>
      <c r="AEO19" s="11"/>
      <c r="AEP19" s="11"/>
      <c r="AEQ19" s="11"/>
      <c r="AER19" s="11"/>
      <c r="AES19" s="11"/>
      <c r="AET19" s="11"/>
      <c r="AEU19" s="11"/>
      <c r="AEV19" s="11"/>
      <c r="AEW19" s="11"/>
      <c r="AEX19" s="11"/>
      <c r="AEY19" s="11"/>
      <c r="AEZ19" s="11"/>
      <c r="AFA19" s="11"/>
      <c r="AFB19" s="11"/>
      <c r="AFC19" s="11"/>
      <c r="AFD19" s="11"/>
      <c r="AFE19" s="11"/>
      <c r="AFF19" s="11"/>
      <c r="AFG19" s="11"/>
      <c r="AFH19" s="11"/>
      <c r="AFI19" s="11"/>
      <c r="AFJ19" s="11"/>
      <c r="AFK19" s="11"/>
      <c r="AFL19" s="11"/>
      <c r="AFM19" s="11"/>
      <c r="AFN19" s="11"/>
      <c r="AFO19" s="11"/>
      <c r="AFP19" s="11"/>
      <c r="AFQ19" s="11"/>
      <c r="AFR19" s="11"/>
      <c r="AFS19" s="11"/>
      <c r="AFT19" s="11"/>
      <c r="AFU19" s="11"/>
      <c r="AFV19" s="11"/>
      <c r="AFW19" s="11"/>
      <c r="AFX19" s="11"/>
      <c r="AFY19" s="11"/>
      <c r="AFZ19" s="11"/>
      <c r="AGA19" s="11"/>
      <c r="AGB19" s="11"/>
      <c r="AGC19" s="11"/>
      <c r="AGD19" s="11"/>
      <c r="AGE19" s="11"/>
      <c r="AGF19" s="11"/>
      <c r="AGG19" s="11"/>
      <c r="AGH19" s="11"/>
      <c r="AGI19" s="11"/>
      <c r="AGJ19" s="11"/>
      <c r="AGK19" s="11"/>
      <c r="AGL19" s="11"/>
      <c r="AGM19" s="11"/>
      <c r="AGN19" s="11"/>
      <c r="AGO19" s="11"/>
      <c r="AGP19" s="11"/>
      <c r="AGQ19" s="11"/>
      <c r="AGR19" s="11"/>
      <c r="AGS19" s="11"/>
      <c r="AGT19" s="11"/>
      <c r="AGU19" s="11"/>
      <c r="AGV19" s="11"/>
      <c r="AGW19" s="11"/>
      <c r="AGX19" s="11"/>
      <c r="AGY19" s="11"/>
      <c r="AGZ19" s="11"/>
      <c r="AHA19" s="11"/>
      <c r="AHB19" s="11"/>
      <c r="AHC19" s="11"/>
      <c r="AHD19" s="11"/>
      <c r="AHE19" s="11"/>
      <c r="AHF19" s="11"/>
      <c r="AHG19" s="11"/>
      <c r="AHH19" s="11"/>
      <c r="AHI19" s="11"/>
      <c r="AHJ19" s="11"/>
      <c r="AHK19" s="11"/>
      <c r="AHL19" s="11"/>
      <c r="AHM19" s="11"/>
      <c r="AHN19" s="11"/>
      <c r="AHO19" s="11"/>
      <c r="AHP19" s="11"/>
      <c r="AHQ19" s="11"/>
      <c r="AHR19" s="11"/>
      <c r="AHS19" s="11"/>
      <c r="AHT19" s="11"/>
      <c r="AHU19" s="11"/>
      <c r="AHV19" s="11"/>
      <c r="AHW19" s="11"/>
      <c r="AHX19" s="11"/>
      <c r="AHY19" s="11"/>
      <c r="AHZ19" s="11"/>
      <c r="AIA19" s="11"/>
      <c r="AIB19" s="11"/>
      <c r="AIC19" s="11"/>
      <c r="AID19" s="11"/>
      <c r="AIE19" s="11"/>
      <c r="AIF19" s="11"/>
      <c r="AIG19" s="11"/>
      <c r="AIH19" s="11"/>
      <c r="AII19" s="11"/>
      <c r="AIJ19" s="11"/>
      <c r="AIK19" s="11"/>
      <c r="AIL19" s="11"/>
      <c r="AIM19" s="11"/>
    </row>
    <row r="20">
      <c r="B20" s="7" t="s">
        <v>497</v>
      </c>
      <c r="C20" s="10">
        <v>8598361.0</v>
      </c>
      <c r="D20" s="11"/>
      <c r="E20" s="10">
        <v>3.92188E8</v>
      </c>
      <c r="F20" s="11"/>
      <c r="G20" s="10">
        <v>34103.0</v>
      </c>
      <c r="H20" s="10">
        <v>10791.0</v>
      </c>
      <c r="I20" s="11">
        <f>632587+31000000</f>
        <v>31632587</v>
      </c>
      <c r="J20" s="10">
        <v>493.5</v>
      </c>
      <c r="K20" s="10">
        <v>49400.0</v>
      </c>
      <c r="L20" s="10"/>
      <c r="M20" s="11"/>
      <c r="N20" s="10">
        <v>6388133.0</v>
      </c>
      <c r="O20" s="11"/>
      <c r="P20" s="11"/>
      <c r="Q20" s="11"/>
      <c r="R20" s="11"/>
      <c r="S20" s="11"/>
      <c r="T20" s="11"/>
      <c r="U20" s="10">
        <v>22829.0</v>
      </c>
      <c r="V20" s="11"/>
      <c r="W20" s="11"/>
      <c r="X20" s="10"/>
      <c r="Y20" s="11"/>
      <c r="Z20" s="11"/>
      <c r="AA20" s="11"/>
      <c r="AB20" s="10">
        <v>3321.0</v>
      </c>
      <c r="AC20" s="11"/>
      <c r="AD20" s="10">
        <v>7346.0</v>
      </c>
      <c r="AE20" s="11"/>
      <c r="AF20" s="10">
        <v>106355.0</v>
      </c>
      <c r="AG20" s="10">
        <v>39916.0</v>
      </c>
      <c r="AH20" s="11"/>
      <c r="AI20" s="11">
        <f>38475.3+37647</f>
        <v>76122.3</v>
      </c>
      <c r="AJ20" s="11"/>
      <c r="AK20" s="11"/>
      <c r="AL20" s="10">
        <v>5302000.0</v>
      </c>
      <c r="AM20" s="11"/>
      <c r="AN20" s="11"/>
      <c r="AO20" s="10" t="s">
        <v>507</v>
      </c>
      <c r="AP20" s="10">
        <v>5901864.0</v>
      </c>
      <c r="AQ20" s="10" t="s">
        <v>508</v>
      </c>
      <c r="AR20" s="10">
        <v>810.0</v>
      </c>
      <c r="AS20" s="11"/>
      <c r="AT20" s="10">
        <v>187979.0</v>
      </c>
      <c r="AU20" s="11"/>
      <c r="AV20" s="11"/>
      <c r="AW20" s="11"/>
      <c r="AX20" s="11"/>
      <c r="AY20" s="44">
        <v>416.0</v>
      </c>
      <c r="AZ20" s="10"/>
      <c r="BA20" s="11"/>
      <c r="BB20" s="11"/>
      <c r="BC20" s="10">
        <v>6082.0</v>
      </c>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0">
        <v>18631.0</v>
      </c>
      <c r="CW20" s="10">
        <v>4.5874E7</v>
      </c>
      <c r="CX20" s="10">
        <v>17977.0</v>
      </c>
      <c r="CY20" s="10" t="s">
        <v>509</v>
      </c>
      <c r="CZ20" s="11"/>
      <c r="DA20" s="11"/>
      <c r="DB20" s="11"/>
      <c r="DC20" s="11"/>
      <c r="DD20" s="11"/>
      <c r="DE20" s="11"/>
      <c r="DF20" s="11"/>
      <c r="DG20" s="10">
        <v>1688000.0</v>
      </c>
      <c r="DH20" s="11"/>
      <c r="DI20" s="11"/>
      <c r="DJ20" s="11"/>
      <c r="DK20" s="11"/>
      <c r="DL20" s="11"/>
      <c r="DM20" s="11"/>
      <c r="DN20" s="11"/>
      <c r="DO20" s="11"/>
      <c r="DP20" s="11"/>
      <c r="DQ20" s="11"/>
      <c r="DR20" s="11"/>
      <c r="DS20" s="11"/>
      <c r="DT20" s="11"/>
      <c r="DU20" s="10">
        <v>2.7609345E7</v>
      </c>
      <c r="DV20" s="11"/>
      <c r="DW20" s="11"/>
      <c r="DX20" s="11"/>
      <c r="DY20" s="11"/>
      <c r="DZ20" s="11"/>
      <c r="EA20" s="11"/>
      <c r="EB20" s="11"/>
      <c r="EC20" s="10">
        <v>91954.0</v>
      </c>
      <c r="ED20" s="10" t="s">
        <v>510</v>
      </c>
      <c r="EE20" s="11"/>
      <c r="EF20" s="11"/>
      <c r="EG20" s="10">
        <v>2.87E8</v>
      </c>
      <c r="EH20" s="10">
        <v>12085.0</v>
      </c>
      <c r="EI20" s="10">
        <v>15496.0</v>
      </c>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c r="OE20" s="11"/>
      <c r="OF20" s="11"/>
      <c r="OG20" s="11"/>
      <c r="OH20" s="11"/>
      <c r="OI20" s="11"/>
      <c r="OJ20" s="11"/>
      <c r="OK20" s="11"/>
      <c r="OL20" s="11"/>
      <c r="OM20" s="11"/>
      <c r="ON20" s="11"/>
      <c r="OO20" s="11"/>
      <c r="OP20" s="11"/>
      <c r="OQ20" s="11"/>
      <c r="OR20" s="11"/>
      <c r="OS20" s="11"/>
      <c r="OT20" s="11"/>
      <c r="OU20" s="11"/>
      <c r="OV20" s="11"/>
      <c r="OW20" s="11"/>
      <c r="OX20" s="11"/>
      <c r="OY20" s="11"/>
      <c r="OZ20" s="11"/>
      <c r="PA20" s="11"/>
      <c r="PB20" s="11"/>
      <c r="PC20" s="11"/>
      <c r="PD20" s="11"/>
      <c r="PE20" s="11"/>
      <c r="PF20" s="11"/>
      <c r="PG20" s="11"/>
      <c r="PH20" s="11"/>
      <c r="PI20" s="11"/>
      <c r="PJ20" s="11"/>
      <c r="PK20" s="11"/>
      <c r="PL20" s="11"/>
      <c r="PM20" s="11"/>
      <c r="PN20" s="11"/>
      <c r="PO20" s="11"/>
      <c r="PP20" s="11"/>
      <c r="PQ20" s="11"/>
      <c r="PR20" s="11"/>
      <c r="PS20" s="11"/>
      <c r="PT20" s="11"/>
      <c r="PU20" s="11"/>
      <c r="PV20" s="11"/>
      <c r="PW20" s="11"/>
      <c r="PX20" s="11"/>
      <c r="PY20" s="11"/>
      <c r="PZ20" s="11"/>
      <c r="QA20" s="11"/>
      <c r="QB20" s="11"/>
      <c r="QC20" s="11"/>
      <c r="QD20" s="11"/>
      <c r="QE20" s="11"/>
      <c r="QF20" s="11"/>
      <c r="QG20" s="11"/>
      <c r="QH20" s="11"/>
      <c r="QI20" s="11"/>
      <c r="QJ20" s="11"/>
      <c r="QK20" s="11"/>
      <c r="QL20" s="11"/>
      <c r="QM20" s="11"/>
      <c r="QN20" s="11"/>
      <c r="QO20" s="11"/>
      <c r="QP20" s="11"/>
      <c r="QQ20" s="11"/>
      <c r="QR20" s="11"/>
      <c r="QS20" s="11"/>
      <c r="QT20" s="11"/>
      <c r="QU20" s="11"/>
      <c r="QV20" s="11"/>
      <c r="QW20" s="11"/>
      <c r="QX20" s="11"/>
      <c r="QY20" s="11"/>
      <c r="QZ20" s="11"/>
      <c r="RA20" s="11"/>
      <c r="RB20" s="11"/>
      <c r="RC20" s="11"/>
      <c r="RD20" s="11"/>
      <c r="RE20" s="11"/>
      <c r="RF20" s="11"/>
      <c r="RG20" s="11"/>
      <c r="RH20" s="11"/>
      <c r="RI20" s="11"/>
      <c r="RJ20" s="11"/>
      <c r="RK20" s="11"/>
      <c r="RL20" s="11"/>
      <c r="RM20" s="11"/>
      <c r="RN20" s="11"/>
      <c r="RO20" s="11"/>
      <c r="RP20" s="11"/>
      <c r="RQ20" s="11"/>
      <c r="RR20" s="11"/>
      <c r="RS20" s="11"/>
      <c r="RT20" s="11"/>
      <c r="RU20" s="11"/>
      <c r="RV20" s="11"/>
      <c r="RW20" s="11"/>
      <c r="RX20" s="11"/>
      <c r="RY20" s="11"/>
      <c r="RZ20" s="11"/>
      <c r="SA20" s="11"/>
      <c r="SB20" s="11"/>
      <c r="SC20" s="11"/>
      <c r="SD20" s="11"/>
      <c r="SE20" s="11"/>
      <c r="SF20" s="11"/>
      <c r="SG20" s="11"/>
      <c r="SH20" s="11"/>
      <c r="SI20" s="11"/>
      <c r="SJ20" s="11"/>
      <c r="SK20" s="11"/>
      <c r="SL20" s="11"/>
      <c r="SM20" s="11"/>
      <c r="SN20" s="11"/>
      <c r="SO20" s="11"/>
      <c r="SP20" s="11"/>
      <c r="SQ20" s="11"/>
      <c r="SR20" s="11"/>
      <c r="SS20" s="11"/>
      <c r="ST20" s="11"/>
      <c r="SU20" s="11"/>
      <c r="SV20" s="11"/>
      <c r="SW20" s="11"/>
      <c r="SX20" s="11"/>
      <c r="SY20" s="11"/>
      <c r="SZ20" s="11"/>
      <c r="TA20" s="11"/>
      <c r="TB20" s="11"/>
      <c r="TC20" s="11"/>
      <c r="TD20" s="11"/>
      <c r="TE20" s="11"/>
      <c r="TF20" s="11"/>
      <c r="TG20" s="11"/>
      <c r="TH20" s="11"/>
      <c r="TI20" s="11"/>
      <c r="TJ20" s="11"/>
      <c r="TK20" s="11"/>
      <c r="TL20" s="11"/>
      <c r="TM20" s="11"/>
      <c r="TN20" s="11"/>
      <c r="TO20" s="11"/>
      <c r="TP20" s="11"/>
      <c r="TQ20" s="11"/>
      <c r="TR20" s="11"/>
      <c r="TS20" s="11"/>
      <c r="TT20" s="11"/>
      <c r="TU20" s="11"/>
      <c r="TV20" s="11"/>
      <c r="TW20" s="11"/>
      <c r="TX20" s="11"/>
      <c r="TY20" s="11"/>
      <c r="TZ20" s="11"/>
      <c r="UA20" s="11"/>
      <c r="UB20" s="11"/>
      <c r="UC20" s="11"/>
      <c r="UD20" s="11"/>
      <c r="UE20" s="11"/>
      <c r="UF20" s="11"/>
      <c r="UG20" s="11"/>
      <c r="UH20" s="11"/>
      <c r="UI20" s="11"/>
      <c r="UJ20" s="11"/>
      <c r="UK20" s="11"/>
      <c r="UL20" s="11"/>
      <c r="UM20" s="11"/>
      <c r="UN20" s="11"/>
      <c r="UO20" s="11"/>
      <c r="UP20" s="11"/>
      <c r="UQ20" s="11"/>
      <c r="UR20" s="11"/>
      <c r="US20" s="11"/>
      <c r="UT20" s="11"/>
      <c r="UU20" s="11"/>
      <c r="UV20" s="11"/>
      <c r="UW20" s="11"/>
      <c r="UX20" s="11"/>
      <c r="UY20" s="11"/>
      <c r="UZ20" s="11"/>
      <c r="VA20" s="11"/>
      <c r="VB20" s="11"/>
      <c r="VC20" s="11"/>
      <c r="VD20" s="11"/>
      <c r="VE20" s="11"/>
      <c r="VF20" s="11"/>
      <c r="VG20" s="11"/>
      <c r="VH20" s="11"/>
      <c r="VI20" s="11"/>
      <c r="VJ20" s="11"/>
      <c r="VK20" s="11"/>
      <c r="VL20" s="11"/>
      <c r="VM20" s="11"/>
      <c r="VN20" s="11"/>
      <c r="VO20" s="11"/>
      <c r="VP20" s="11"/>
      <c r="VQ20" s="11"/>
      <c r="VR20" s="11"/>
      <c r="VS20" s="11"/>
      <c r="VT20" s="11"/>
      <c r="VU20" s="11"/>
      <c r="VV20" s="11"/>
      <c r="VW20" s="11"/>
      <c r="VX20" s="11"/>
      <c r="VY20" s="11"/>
      <c r="VZ20" s="11"/>
      <c r="WA20" s="11"/>
      <c r="WB20" s="11"/>
      <c r="WC20" s="11"/>
      <c r="WD20" s="11"/>
      <c r="WE20" s="11"/>
      <c r="WF20" s="11"/>
      <c r="WG20" s="11"/>
      <c r="WH20" s="11"/>
      <c r="WI20" s="11"/>
      <c r="WJ20" s="11"/>
      <c r="WK20" s="11"/>
      <c r="WL20" s="11"/>
      <c r="WM20" s="11"/>
      <c r="WN20" s="11"/>
      <c r="WO20" s="11"/>
      <c r="WP20" s="11"/>
      <c r="WQ20" s="11"/>
      <c r="WR20" s="11"/>
      <c r="WS20" s="11"/>
      <c r="WT20" s="11"/>
      <c r="WU20" s="11"/>
      <c r="WV20" s="11"/>
      <c r="WW20" s="11"/>
      <c r="WX20" s="11"/>
      <c r="WY20" s="11"/>
      <c r="WZ20" s="11"/>
      <c r="XA20" s="11"/>
      <c r="XB20" s="11"/>
      <c r="XC20" s="11"/>
      <c r="XD20" s="11"/>
      <c r="XE20" s="11"/>
      <c r="XF20" s="11"/>
      <c r="XG20" s="11"/>
      <c r="XH20" s="11"/>
      <c r="XI20" s="11"/>
      <c r="XJ20" s="11"/>
      <c r="XK20" s="11"/>
      <c r="XL20" s="11"/>
      <c r="XM20" s="11"/>
      <c r="XN20" s="11"/>
      <c r="XO20" s="11"/>
      <c r="XP20" s="11"/>
      <c r="XQ20" s="11"/>
      <c r="XR20" s="11"/>
      <c r="XS20" s="11"/>
      <c r="XT20" s="11"/>
      <c r="XU20" s="11"/>
      <c r="XV20" s="11"/>
      <c r="XW20" s="11"/>
      <c r="XX20" s="11"/>
      <c r="XY20" s="11"/>
      <c r="XZ20" s="11"/>
      <c r="YA20" s="11"/>
      <c r="YB20" s="11"/>
      <c r="YC20" s="11"/>
      <c r="YD20" s="11"/>
      <c r="YE20" s="11"/>
      <c r="YF20" s="11"/>
      <c r="YG20" s="11"/>
      <c r="YH20" s="11"/>
      <c r="YI20" s="11"/>
      <c r="YJ20" s="11"/>
      <c r="YK20" s="11"/>
      <c r="YL20" s="11"/>
      <c r="YM20" s="11"/>
      <c r="YN20" s="11"/>
      <c r="YO20" s="11"/>
      <c r="YP20" s="11"/>
      <c r="YQ20" s="11"/>
      <c r="YR20" s="11"/>
      <c r="YS20" s="11"/>
      <c r="YT20" s="11"/>
      <c r="YU20" s="11"/>
      <c r="YV20" s="11"/>
      <c r="YW20" s="11"/>
      <c r="YX20" s="11"/>
      <c r="YY20" s="11"/>
      <c r="YZ20" s="11"/>
      <c r="ZA20" s="11"/>
      <c r="ZB20" s="11"/>
      <c r="ZC20" s="11"/>
      <c r="ZD20" s="11"/>
      <c r="ZE20" s="11"/>
      <c r="ZF20" s="11"/>
      <c r="ZG20" s="11"/>
      <c r="ZH20" s="11"/>
      <c r="ZI20" s="11"/>
      <c r="ZJ20" s="11"/>
      <c r="ZK20" s="11"/>
      <c r="ZL20" s="11"/>
      <c r="ZM20" s="11"/>
      <c r="ZN20" s="11"/>
      <c r="ZO20" s="11"/>
      <c r="ZP20" s="11"/>
      <c r="ZQ20" s="11"/>
      <c r="ZR20" s="11"/>
      <c r="ZS20" s="11"/>
      <c r="ZT20" s="11"/>
      <c r="ZU20" s="11"/>
      <c r="ZV20" s="11"/>
      <c r="ZW20" s="11"/>
      <c r="ZX20" s="11"/>
      <c r="ZY20" s="11"/>
      <c r="ZZ20" s="11"/>
      <c r="AAA20" s="11"/>
      <c r="AAB20" s="11"/>
      <c r="AAC20" s="11"/>
      <c r="AAD20" s="11"/>
      <c r="AAE20" s="11"/>
      <c r="AAF20" s="11"/>
      <c r="AAG20" s="11"/>
      <c r="AAH20" s="11"/>
      <c r="AAI20" s="11"/>
      <c r="AAJ20" s="11"/>
      <c r="AAK20" s="11"/>
      <c r="AAL20" s="11"/>
      <c r="AAM20" s="11"/>
      <c r="AAN20" s="11"/>
      <c r="AAO20" s="11"/>
      <c r="AAP20" s="11"/>
      <c r="AAQ20" s="11"/>
      <c r="AAR20" s="11"/>
      <c r="AAS20" s="11"/>
      <c r="AAT20" s="11"/>
      <c r="AAU20" s="11"/>
      <c r="AAV20" s="11"/>
      <c r="AAW20" s="11"/>
      <c r="AAX20" s="11"/>
      <c r="AAY20" s="11"/>
      <c r="AAZ20" s="11"/>
      <c r="ABA20" s="11"/>
      <c r="ABB20" s="11"/>
      <c r="ABC20" s="11"/>
      <c r="ABD20" s="11"/>
      <c r="ABE20" s="11"/>
      <c r="ABF20" s="11"/>
      <c r="ABG20" s="11"/>
      <c r="ABH20" s="11"/>
      <c r="ABI20" s="11"/>
      <c r="ABJ20" s="11"/>
      <c r="ABK20" s="11"/>
      <c r="ABL20" s="11"/>
      <c r="ABM20" s="11"/>
      <c r="ABN20" s="11"/>
      <c r="ABO20" s="11"/>
      <c r="ABP20" s="11"/>
      <c r="ABQ20" s="11"/>
      <c r="ABR20" s="11"/>
      <c r="ABS20" s="11"/>
      <c r="ABT20" s="11"/>
      <c r="ABU20" s="11"/>
      <c r="ABV20" s="11"/>
      <c r="ABW20" s="11"/>
      <c r="ABX20" s="11"/>
      <c r="ABY20" s="11"/>
      <c r="ABZ20" s="11"/>
      <c r="ACA20" s="11"/>
      <c r="ACB20" s="11"/>
      <c r="ACC20" s="11"/>
      <c r="ACD20" s="11"/>
      <c r="ACE20" s="11"/>
      <c r="ACF20" s="11"/>
      <c r="ACG20" s="11"/>
      <c r="ACH20" s="11"/>
      <c r="ACI20" s="11"/>
      <c r="ACJ20" s="11"/>
      <c r="ACK20" s="11"/>
      <c r="ACL20" s="11"/>
      <c r="ACM20" s="11"/>
      <c r="ACN20" s="11"/>
      <c r="ACO20" s="11"/>
      <c r="ACP20" s="11"/>
      <c r="ACQ20" s="11"/>
      <c r="ACR20" s="11"/>
      <c r="ACS20" s="11"/>
      <c r="ACT20" s="11"/>
      <c r="ACU20" s="11"/>
      <c r="ACV20" s="11"/>
      <c r="ACW20" s="11"/>
      <c r="ACX20" s="11"/>
      <c r="ACY20" s="11"/>
      <c r="ACZ20" s="11"/>
      <c r="ADA20" s="11"/>
      <c r="ADB20" s="11"/>
      <c r="ADC20" s="11"/>
      <c r="ADD20" s="11"/>
      <c r="ADE20" s="11"/>
      <c r="ADF20" s="11"/>
      <c r="ADG20" s="11"/>
      <c r="ADH20" s="11"/>
      <c r="ADI20" s="11"/>
      <c r="ADJ20" s="11"/>
      <c r="ADK20" s="11"/>
      <c r="ADL20" s="11"/>
      <c r="ADM20" s="11"/>
      <c r="ADN20" s="11"/>
      <c r="ADO20" s="11"/>
      <c r="ADP20" s="11"/>
      <c r="ADQ20" s="11"/>
      <c r="ADR20" s="11"/>
      <c r="ADS20" s="11"/>
      <c r="ADT20" s="11"/>
      <c r="ADU20" s="11"/>
      <c r="ADV20" s="11"/>
      <c r="ADW20" s="11"/>
      <c r="ADX20" s="11"/>
      <c r="ADY20" s="11"/>
      <c r="ADZ20" s="11"/>
      <c r="AEA20" s="11"/>
      <c r="AEB20" s="11"/>
      <c r="AEC20" s="11"/>
      <c r="AED20" s="11"/>
      <c r="AEE20" s="11"/>
      <c r="AEF20" s="11"/>
      <c r="AEG20" s="11"/>
      <c r="AEH20" s="11"/>
      <c r="AEI20" s="11"/>
      <c r="AEJ20" s="11"/>
      <c r="AEK20" s="11"/>
      <c r="AEL20" s="11"/>
      <c r="AEM20" s="11"/>
      <c r="AEN20" s="11"/>
      <c r="AEO20" s="11"/>
      <c r="AEP20" s="11"/>
      <c r="AEQ20" s="11"/>
      <c r="AER20" s="11"/>
      <c r="AES20" s="11"/>
      <c r="AET20" s="11"/>
      <c r="AEU20" s="11"/>
      <c r="AEV20" s="11"/>
      <c r="AEW20" s="11"/>
      <c r="AEX20" s="11"/>
      <c r="AEY20" s="11"/>
      <c r="AEZ20" s="11"/>
      <c r="AFA20" s="11"/>
      <c r="AFB20" s="11"/>
      <c r="AFC20" s="11"/>
      <c r="AFD20" s="11"/>
      <c r="AFE20" s="11"/>
      <c r="AFF20" s="11"/>
      <c r="AFG20" s="11"/>
      <c r="AFH20" s="11"/>
      <c r="AFI20" s="11"/>
      <c r="AFJ20" s="11"/>
      <c r="AFK20" s="11"/>
      <c r="AFL20" s="11"/>
      <c r="AFM20" s="11"/>
      <c r="AFN20" s="11"/>
      <c r="AFO20" s="11"/>
      <c r="AFP20" s="11"/>
      <c r="AFQ20" s="11"/>
      <c r="AFR20" s="11"/>
      <c r="AFS20" s="11"/>
      <c r="AFT20" s="11"/>
      <c r="AFU20" s="11"/>
      <c r="AFV20" s="11"/>
      <c r="AFW20" s="11"/>
      <c r="AFX20" s="11"/>
      <c r="AFY20" s="11"/>
      <c r="AFZ20" s="11"/>
      <c r="AGA20" s="11"/>
      <c r="AGB20" s="11"/>
      <c r="AGC20" s="11"/>
      <c r="AGD20" s="11"/>
      <c r="AGE20" s="11"/>
      <c r="AGF20" s="11"/>
      <c r="AGG20" s="11"/>
      <c r="AGH20" s="11"/>
      <c r="AGI20" s="11"/>
      <c r="AGJ20" s="11"/>
      <c r="AGK20" s="11"/>
      <c r="AGL20" s="11"/>
      <c r="AGM20" s="11"/>
      <c r="AGN20" s="11"/>
      <c r="AGO20" s="11"/>
      <c r="AGP20" s="11"/>
      <c r="AGQ20" s="11"/>
      <c r="AGR20" s="11"/>
      <c r="AGS20" s="11"/>
      <c r="AGT20" s="11"/>
      <c r="AGU20" s="11"/>
      <c r="AGV20" s="11"/>
      <c r="AGW20" s="11"/>
      <c r="AGX20" s="11"/>
      <c r="AGY20" s="11"/>
      <c r="AGZ20" s="11"/>
      <c r="AHA20" s="11"/>
      <c r="AHB20" s="11"/>
      <c r="AHC20" s="11"/>
      <c r="AHD20" s="11"/>
      <c r="AHE20" s="11"/>
      <c r="AHF20" s="11"/>
      <c r="AHG20" s="11"/>
      <c r="AHH20" s="11"/>
      <c r="AHI20" s="11"/>
      <c r="AHJ20" s="11"/>
      <c r="AHK20" s="11"/>
      <c r="AHL20" s="11"/>
      <c r="AHM20" s="11"/>
      <c r="AHN20" s="11"/>
      <c r="AHO20" s="11"/>
      <c r="AHP20" s="11"/>
      <c r="AHQ20" s="11"/>
      <c r="AHR20" s="11"/>
      <c r="AHS20" s="11"/>
      <c r="AHT20" s="11"/>
      <c r="AHU20" s="11"/>
      <c r="AHV20" s="11"/>
      <c r="AHW20" s="11"/>
      <c r="AHX20" s="11"/>
      <c r="AHY20" s="11"/>
      <c r="AHZ20" s="11"/>
      <c r="AIA20" s="11"/>
      <c r="AIB20" s="11"/>
      <c r="AIC20" s="11"/>
      <c r="AID20" s="11"/>
      <c r="AIE20" s="11"/>
      <c r="AIF20" s="11"/>
      <c r="AIG20" s="11"/>
      <c r="AIH20" s="11"/>
      <c r="AII20" s="11"/>
      <c r="AIJ20" s="11"/>
      <c r="AIK20" s="11"/>
      <c r="AIL20" s="11"/>
      <c r="AIM20" s="11"/>
    </row>
    <row r="21">
      <c r="B21" s="7" t="s">
        <v>500</v>
      </c>
      <c r="C21" s="10">
        <v>8942296.0</v>
      </c>
      <c r="D21" s="11"/>
      <c r="E21" s="11"/>
      <c r="F21" s="11"/>
      <c r="G21" s="10">
        <v>40436.0</v>
      </c>
      <c r="H21" s="10">
        <v>14841.0</v>
      </c>
      <c r="I21" s="11"/>
      <c r="J21" s="11"/>
      <c r="K21" s="11"/>
      <c r="L21" s="10"/>
      <c r="M21" s="11"/>
      <c r="N21" s="11"/>
      <c r="O21" s="11"/>
      <c r="P21" s="11"/>
      <c r="Q21" s="11"/>
      <c r="R21" s="11"/>
      <c r="S21" s="11"/>
      <c r="T21" s="11"/>
      <c r="U21" s="10">
        <v>28887.0</v>
      </c>
      <c r="V21" s="11"/>
      <c r="W21" s="11"/>
      <c r="X21" s="10"/>
      <c r="Y21" s="11"/>
      <c r="Z21" s="11"/>
      <c r="AA21" s="11"/>
      <c r="AB21" s="11"/>
      <c r="AC21" s="11"/>
      <c r="AD21" s="11"/>
      <c r="AE21" s="11"/>
      <c r="AF21" s="10">
        <v>119661.0</v>
      </c>
      <c r="AG21" s="10">
        <v>42731.0</v>
      </c>
      <c r="AH21" s="11"/>
      <c r="AI21" s="10">
        <v>82880.0</v>
      </c>
      <c r="AJ21" s="11"/>
      <c r="AK21" s="11"/>
      <c r="AL21" s="11"/>
      <c r="AM21" s="11"/>
      <c r="AN21" s="11"/>
      <c r="AO21" s="11"/>
      <c r="AP21" s="11"/>
      <c r="AQ21" s="11"/>
      <c r="AR21" s="11"/>
      <c r="AS21" s="11"/>
      <c r="AT21" s="10">
        <v>259355.0</v>
      </c>
      <c r="AU21" s="11"/>
      <c r="AV21" s="11"/>
      <c r="AW21" s="11"/>
      <c r="AX21" s="11"/>
      <c r="AY21" s="11"/>
      <c r="AZ21" s="10"/>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0"/>
      <c r="DV21" s="11"/>
      <c r="DW21" s="11"/>
      <c r="DX21" s="11"/>
      <c r="DY21" s="11"/>
      <c r="DZ21" s="11"/>
      <c r="EA21" s="11"/>
      <c r="EB21" s="11"/>
      <c r="EC21" s="10">
        <v>92699.0</v>
      </c>
      <c r="ED21" s="11"/>
      <c r="EE21" s="11"/>
      <c r="EF21" s="11"/>
      <c r="EG21" s="10"/>
      <c r="EH21" s="11"/>
      <c r="EI21" s="11"/>
      <c r="EK21" s="11"/>
      <c r="EL21" s="11"/>
      <c r="EM21" s="11"/>
      <c r="EN21" s="11"/>
      <c r="EO21" s="11"/>
      <c r="EP21" s="11"/>
      <c r="EQ21" s="11"/>
      <c r="ER21" s="11"/>
      <c r="ES21" s="11"/>
      <c r="ET21" s="11"/>
      <c r="EU21" s="11"/>
      <c r="EV21" s="11"/>
      <c r="EW21" s="11"/>
      <c r="EX21" s="10" t="s">
        <v>511</v>
      </c>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c r="OE21" s="11"/>
      <c r="OF21" s="11"/>
      <c r="OG21" s="11"/>
      <c r="OH21" s="11"/>
      <c r="OI21" s="11"/>
      <c r="OJ21" s="11"/>
      <c r="OK21" s="11"/>
      <c r="OL21" s="11"/>
      <c r="OM21" s="11"/>
      <c r="ON21" s="11"/>
      <c r="OO21" s="11"/>
      <c r="OP21" s="11"/>
      <c r="OQ21" s="11"/>
      <c r="OR21" s="11"/>
      <c r="OS21" s="11"/>
      <c r="OT21" s="11"/>
      <c r="OU21" s="11"/>
      <c r="OV21" s="11"/>
      <c r="OW21" s="11"/>
      <c r="OX21" s="11"/>
      <c r="OY21" s="11"/>
      <c r="OZ21" s="11"/>
      <c r="PA21" s="11"/>
      <c r="PB21" s="11"/>
      <c r="PC21" s="11"/>
      <c r="PD21" s="11"/>
      <c r="PE21" s="11"/>
      <c r="PF21" s="11"/>
      <c r="PG21" s="11"/>
      <c r="PH21" s="11"/>
      <c r="PI21" s="11"/>
      <c r="PJ21" s="11"/>
      <c r="PK21" s="11"/>
      <c r="PL21" s="11"/>
      <c r="PM21" s="11"/>
      <c r="PN21" s="11"/>
      <c r="PO21" s="11"/>
      <c r="PP21" s="11"/>
      <c r="PQ21" s="11"/>
      <c r="PR21" s="11"/>
      <c r="PS21" s="11"/>
      <c r="PT21" s="11"/>
      <c r="PU21" s="11"/>
      <c r="PV21" s="11"/>
      <c r="PW21" s="11"/>
      <c r="PX21" s="11"/>
      <c r="PY21" s="11"/>
      <c r="PZ21" s="11"/>
      <c r="QA21" s="11"/>
      <c r="QB21" s="11"/>
      <c r="QC21" s="11"/>
      <c r="QD21" s="11"/>
      <c r="QE21" s="11"/>
      <c r="QF21" s="11"/>
      <c r="QG21" s="11"/>
      <c r="QH21" s="11"/>
      <c r="QI21" s="11"/>
      <c r="QJ21" s="11"/>
      <c r="QK21" s="11"/>
      <c r="QL21" s="11"/>
      <c r="QM21" s="11"/>
      <c r="QN21" s="11"/>
      <c r="QO21" s="11"/>
      <c r="QP21" s="11"/>
      <c r="QQ21" s="11"/>
      <c r="QR21" s="11"/>
      <c r="QS21" s="11"/>
      <c r="QT21" s="11"/>
      <c r="QU21" s="11"/>
      <c r="QV21" s="11"/>
      <c r="QW21" s="11"/>
      <c r="QX21" s="11"/>
      <c r="QY21" s="11"/>
      <c r="QZ21" s="11"/>
      <c r="RA21" s="11"/>
      <c r="RB21" s="11"/>
      <c r="RC21" s="11"/>
      <c r="RD21" s="11"/>
      <c r="RE21" s="11"/>
      <c r="RF21" s="11"/>
      <c r="RG21" s="11"/>
      <c r="RH21" s="11"/>
      <c r="RI21" s="11"/>
      <c r="RJ21" s="11"/>
      <c r="RK21" s="11"/>
      <c r="RL21" s="11"/>
      <c r="RM21" s="11"/>
      <c r="RN21" s="11"/>
      <c r="RO21" s="11"/>
      <c r="RP21" s="11"/>
      <c r="RQ21" s="11"/>
      <c r="RR21" s="11"/>
      <c r="RS21" s="11"/>
      <c r="RT21" s="11"/>
      <c r="RU21" s="11"/>
      <c r="RV21" s="11"/>
      <c r="RW21" s="11"/>
      <c r="RX21" s="11"/>
      <c r="RY21" s="11"/>
      <c r="RZ21" s="11"/>
      <c r="SA21" s="11"/>
      <c r="SB21" s="11"/>
      <c r="SC21" s="11"/>
      <c r="SD21" s="11"/>
      <c r="SE21" s="11"/>
      <c r="SF21" s="11"/>
      <c r="SG21" s="11"/>
      <c r="SH21" s="11"/>
      <c r="SI21" s="11"/>
      <c r="SJ21" s="11"/>
      <c r="SK21" s="11"/>
      <c r="SL21" s="11"/>
      <c r="SM21" s="11"/>
      <c r="SN21" s="11"/>
      <c r="SO21" s="11"/>
      <c r="SP21" s="11"/>
      <c r="SQ21" s="11"/>
      <c r="SR21" s="11"/>
      <c r="SS21" s="11"/>
      <c r="ST21" s="11"/>
      <c r="SU21" s="11"/>
      <c r="SV21" s="11"/>
      <c r="SW21" s="11"/>
      <c r="SX21" s="11"/>
      <c r="SY21" s="11"/>
      <c r="SZ21" s="11"/>
      <c r="TA21" s="11"/>
      <c r="TB21" s="11"/>
      <c r="TC21" s="11"/>
      <c r="TD21" s="11"/>
      <c r="TE21" s="11"/>
      <c r="TF21" s="11"/>
      <c r="TG21" s="11"/>
      <c r="TH21" s="11"/>
      <c r="TI21" s="11"/>
      <c r="TJ21" s="11"/>
      <c r="TK21" s="11"/>
      <c r="TL21" s="11"/>
      <c r="TM21" s="11"/>
      <c r="TN21" s="11"/>
      <c r="TO21" s="11"/>
      <c r="TP21" s="11"/>
      <c r="TQ21" s="11"/>
      <c r="TR21" s="11"/>
      <c r="TS21" s="11"/>
      <c r="TT21" s="11"/>
      <c r="TU21" s="11"/>
      <c r="TV21" s="11"/>
      <c r="TW21" s="11"/>
      <c r="TX21" s="11"/>
      <c r="TY21" s="11"/>
      <c r="TZ21" s="11"/>
      <c r="UA21" s="11"/>
      <c r="UB21" s="11"/>
      <c r="UC21" s="11"/>
      <c r="UD21" s="11"/>
      <c r="UE21" s="11"/>
      <c r="UF21" s="11"/>
      <c r="UG21" s="11"/>
      <c r="UH21" s="11"/>
      <c r="UI21" s="11"/>
      <c r="UJ21" s="11"/>
      <c r="UK21" s="11"/>
      <c r="UL21" s="11"/>
      <c r="UM21" s="11"/>
      <c r="UN21" s="11"/>
      <c r="UO21" s="11"/>
      <c r="UP21" s="11"/>
      <c r="UQ21" s="11"/>
      <c r="UR21" s="11"/>
      <c r="US21" s="11"/>
      <c r="UT21" s="11"/>
      <c r="UU21" s="11"/>
      <c r="UV21" s="11"/>
      <c r="UW21" s="11"/>
      <c r="UX21" s="11"/>
      <c r="UY21" s="11"/>
      <c r="UZ21" s="11"/>
      <c r="VA21" s="11"/>
      <c r="VB21" s="11"/>
      <c r="VC21" s="11"/>
      <c r="VD21" s="11"/>
      <c r="VE21" s="11"/>
      <c r="VF21" s="11"/>
      <c r="VG21" s="11"/>
      <c r="VH21" s="11"/>
      <c r="VI21" s="11"/>
      <c r="VJ21" s="11"/>
      <c r="VK21" s="11"/>
      <c r="VL21" s="11"/>
      <c r="VM21" s="11"/>
      <c r="VN21" s="11"/>
      <c r="VO21" s="11"/>
      <c r="VP21" s="11"/>
      <c r="VQ21" s="11"/>
      <c r="VR21" s="11"/>
      <c r="VS21" s="11"/>
      <c r="VT21" s="11"/>
      <c r="VU21" s="11"/>
      <c r="VV21" s="11"/>
      <c r="VW21" s="11"/>
      <c r="VX21" s="11"/>
      <c r="VY21" s="11"/>
      <c r="VZ21" s="11"/>
      <c r="WA21" s="11"/>
      <c r="WB21" s="11"/>
      <c r="WC21" s="11"/>
      <c r="WD21" s="11"/>
      <c r="WE21" s="11"/>
      <c r="WF21" s="11"/>
      <c r="WG21" s="11"/>
      <c r="WH21" s="11"/>
      <c r="WI21" s="11"/>
      <c r="WJ21" s="11"/>
      <c r="WK21" s="11"/>
      <c r="WL21" s="11"/>
      <c r="WM21" s="11"/>
      <c r="WN21" s="11"/>
      <c r="WO21" s="11"/>
      <c r="WP21" s="11"/>
      <c r="WQ21" s="11"/>
      <c r="WR21" s="11"/>
      <c r="WS21" s="11"/>
      <c r="WT21" s="11"/>
      <c r="WU21" s="11"/>
      <c r="WV21" s="11"/>
      <c r="WW21" s="11"/>
      <c r="WX21" s="11"/>
      <c r="WY21" s="11"/>
      <c r="WZ21" s="11"/>
      <c r="XA21" s="11"/>
      <c r="XB21" s="11"/>
      <c r="XC21" s="11"/>
      <c r="XD21" s="11"/>
      <c r="XE21" s="11"/>
      <c r="XF21" s="11"/>
      <c r="XG21" s="11"/>
      <c r="XH21" s="11"/>
      <c r="XI21" s="11"/>
      <c r="XJ21" s="11"/>
      <c r="XK21" s="11"/>
      <c r="XL21" s="11"/>
      <c r="XM21" s="11"/>
      <c r="XN21" s="11"/>
      <c r="XO21" s="11"/>
      <c r="XP21" s="11"/>
      <c r="XQ21" s="11"/>
      <c r="XR21" s="11"/>
      <c r="XS21" s="11"/>
      <c r="XT21" s="11"/>
      <c r="XU21" s="11"/>
      <c r="XV21" s="11"/>
      <c r="XW21" s="11"/>
      <c r="XX21" s="11"/>
      <c r="XY21" s="11"/>
      <c r="XZ21" s="11"/>
      <c r="YA21" s="11"/>
      <c r="YB21" s="11"/>
      <c r="YC21" s="11"/>
      <c r="YD21" s="11"/>
      <c r="YE21" s="11"/>
      <c r="YF21" s="11"/>
      <c r="YG21" s="11"/>
      <c r="YH21" s="11"/>
      <c r="YI21" s="11"/>
      <c r="YJ21" s="11"/>
      <c r="YK21" s="11"/>
      <c r="YL21" s="11"/>
      <c r="YM21" s="11"/>
      <c r="YN21" s="11"/>
      <c r="YO21" s="11"/>
      <c r="YP21" s="11"/>
      <c r="YQ21" s="11"/>
      <c r="YR21" s="11"/>
      <c r="YS21" s="11"/>
      <c r="YT21" s="11"/>
      <c r="YU21" s="11"/>
      <c r="YV21" s="11"/>
      <c r="YW21" s="11"/>
      <c r="YX21" s="11"/>
      <c r="YY21" s="11"/>
      <c r="YZ21" s="11"/>
      <c r="ZA21" s="11"/>
      <c r="ZB21" s="11"/>
      <c r="ZC21" s="11"/>
      <c r="ZD21" s="11"/>
      <c r="ZE21" s="11"/>
      <c r="ZF21" s="11"/>
      <c r="ZG21" s="11"/>
      <c r="ZH21" s="11"/>
      <c r="ZI21" s="11"/>
      <c r="ZJ21" s="11"/>
      <c r="ZK21" s="11"/>
      <c r="ZL21" s="11"/>
      <c r="ZM21" s="11"/>
      <c r="ZN21" s="11"/>
      <c r="ZO21" s="11"/>
      <c r="ZP21" s="11"/>
      <c r="ZQ21" s="11"/>
      <c r="ZR21" s="11"/>
      <c r="ZS21" s="11"/>
      <c r="ZT21" s="11"/>
      <c r="ZU21" s="11"/>
      <c r="ZV21" s="11"/>
      <c r="ZW21" s="11"/>
      <c r="ZX21" s="11"/>
      <c r="ZY21" s="11"/>
      <c r="ZZ21" s="11"/>
      <c r="AAA21" s="11"/>
      <c r="AAB21" s="11"/>
      <c r="AAC21" s="11"/>
      <c r="AAD21" s="11"/>
      <c r="AAE21" s="11"/>
      <c r="AAF21" s="11"/>
      <c r="AAG21" s="11"/>
      <c r="AAH21" s="11"/>
      <c r="AAI21" s="11"/>
      <c r="AAJ21" s="11"/>
      <c r="AAK21" s="11"/>
      <c r="AAL21" s="11"/>
      <c r="AAM21" s="11"/>
      <c r="AAN21" s="11"/>
      <c r="AAO21" s="11"/>
      <c r="AAP21" s="11"/>
      <c r="AAQ21" s="11"/>
      <c r="AAR21" s="11"/>
      <c r="AAS21" s="11"/>
      <c r="AAT21" s="11"/>
      <c r="AAU21" s="11"/>
      <c r="AAV21" s="11"/>
      <c r="AAW21" s="11"/>
      <c r="AAX21" s="11"/>
      <c r="AAY21" s="11"/>
      <c r="AAZ21" s="11"/>
      <c r="ABA21" s="11"/>
      <c r="ABB21" s="11"/>
      <c r="ABC21" s="11"/>
      <c r="ABD21" s="11"/>
      <c r="ABE21" s="11"/>
      <c r="ABF21" s="11"/>
      <c r="ABG21" s="11"/>
      <c r="ABH21" s="11"/>
      <c r="ABI21" s="11"/>
      <c r="ABJ21" s="11"/>
      <c r="ABK21" s="11"/>
      <c r="ABL21" s="11"/>
      <c r="ABM21" s="11"/>
      <c r="ABN21" s="11"/>
      <c r="ABO21" s="11"/>
      <c r="ABP21" s="11"/>
      <c r="ABQ21" s="11"/>
      <c r="ABR21" s="11"/>
      <c r="ABS21" s="11"/>
      <c r="ABT21" s="11"/>
      <c r="ABU21" s="11"/>
      <c r="ABV21" s="11"/>
      <c r="ABW21" s="11"/>
      <c r="ABX21" s="11"/>
      <c r="ABY21" s="11"/>
      <c r="ABZ21" s="11"/>
      <c r="ACA21" s="11"/>
      <c r="ACB21" s="11"/>
      <c r="ACC21" s="11"/>
      <c r="ACD21" s="11"/>
      <c r="ACE21" s="11"/>
      <c r="ACF21" s="11"/>
      <c r="ACG21" s="11"/>
      <c r="ACH21" s="11"/>
      <c r="ACI21" s="11"/>
      <c r="ACJ21" s="11"/>
      <c r="ACK21" s="11"/>
      <c r="ACL21" s="11"/>
      <c r="ACM21" s="11"/>
      <c r="ACN21" s="11"/>
      <c r="ACO21" s="11"/>
      <c r="ACP21" s="11"/>
      <c r="ACQ21" s="11"/>
      <c r="ACR21" s="11"/>
      <c r="ACS21" s="11"/>
      <c r="ACT21" s="11"/>
      <c r="ACU21" s="11"/>
      <c r="ACV21" s="11"/>
      <c r="ACW21" s="11"/>
      <c r="ACX21" s="11"/>
      <c r="ACY21" s="11"/>
      <c r="ACZ21" s="11"/>
      <c r="ADA21" s="11"/>
      <c r="ADB21" s="11"/>
      <c r="ADC21" s="11"/>
      <c r="ADD21" s="11"/>
      <c r="ADE21" s="11"/>
      <c r="ADF21" s="11"/>
      <c r="ADG21" s="11"/>
      <c r="ADH21" s="11"/>
      <c r="ADI21" s="11"/>
      <c r="ADJ21" s="11"/>
      <c r="ADK21" s="11"/>
      <c r="ADL21" s="11"/>
      <c r="ADM21" s="11"/>
      <c r="ADN21" s="11"/>
      <c r="ADO21" s="11"/>
      <c r="ADP21" s="11"/>
      <c r="ADQ21" s="11"/>
      <c r="ADR21" s="11"/>
      <c r="ADS21" s="11"/>
      <c r="ADT21" s="11"/>
      <c r="ADU21" s="11"/>
      <c r="ADV21" s="11"/>
      <c r="ADW21" s="11"/>
      <c r="ADX21" s="11"/>
      <c r="ADY21" s="11"/>
      <c r="ADZ21" s="11"/>
      <c r="AEA21" s="11"/>
      <c r="AEB21" s="11"/>
      <c r="AEC21" s="11"/>
      <c r="AED21" s="11"/>
      <c r="AEE21" s="11"/>
      <c r="AEF21" s="11"/>
      <c r="AEG21" s="11"/>
      <c r="AEH21" s="11"/>
      <c r="AEI21" s="11"/>
      <c r="AEJ21" s="11"/>
      <c r="AEK21" s="11"/>
      <c r="AEL21" s="11"/>
      <c r="AEM21" s="11"/>
      <c r="AEN21" s="11"/>
      <c r="AEO21" s="11"/>
      <c r="AEP21" s="11"/>
      <c r="AEQ21" s="11"/>
      <c r="AER21" s="11"/>
      <c r="AES21" s="11"/>
      <c r="AET21" s="11"/>
      <c r="AEU21" s="11"/>
      <c r="AEV21" s="11"/>
      <c r="AEW21" s="11"/>
      <c r="AEX21" s="11"/>
      <c r="AEY21" s="11"/>
      <c r="AEZ21" s="11"/>
      <c r="AFA21" s="11"/>
      <c r="AFB21" s="11"/>
      <c r="AFC21" s="11"/>
      <c r="AFD21" s="11"/>
      <c r="AFE21" s="11"/>
      <c r="AFF21" s="11"/>
      <c r="AFG21" s="11"/>
      <c r="AFH21" s="11"/>
      <c r="AFI21" s="11"/>
      <c r="AFJ21" s="11"/>
      <c r="AFK21" s="11"/>
      <c r="AFL21" s="11"/>
      <c r="AFM21" s="11"/>
      <c r="AFN21" s="11"/>
      <c r="AFO21" s="11"/>
      <c r="AFP21" s="11"/>
      <c r="AFQ21" s="11"/>
      <c r="AFR21" s="11"/>
      <c r="AFS21" s="11"/>
      <c r="AFT21" s="11"/>
      <c r="AFU21" s="11"/>
      <c r="AFV21" s="11"/>
      <c r="AFW21" s="11"/>
      <c r="AFX21" s="11"/>
      <c r="AFY21" s="11"/>
      <c r="AFZ21" s="11"/>
      <c r="AGA21" s="11"/>
      <c r="AGB21" s="11"/>
      <c r="AGC21" s="11"/>
      <c r="AGD21" s="11"/>
      <c r="AGE21" s="11"/>
      <c r="AGF21" s="11"/>
      <c r="AGG21" s="11"/>
      <c r="AGH21" s="11"/>
      <c r="AGI21" s="11"/>
      <c r="AGJ21" s="11"/>
      <c r="AGK21" s="11"/>
      <c r="AGL21" s="11"/>
      <c r="AGM21" s="11"/>
      <c r="AGN21" s="11"/>
      <c r="AGO21" s="11"/>
      <c r="AGP21" s="11"/>
      <c r="AGQ21" s="11"/>
      <c r="AGR21" s="11"/>
      <c r="AGS21" s="11"/>
      <c r="AGT21" s="11"/>
      <c r="AGU21" s="11"/>
      <c r="AGV21" s="11"/>
      <c r="AGW21" s="11"/>
      <c r="AGX21" s="11"/>
      <c r="AGY21" s="11"/>
      <c r="AGZ21" s="11"/>
      <c r="AHA21" s="11"/>
      <c r="AHB21" s="11"/>
      <c r="AHC21" s="11"/>
      <c r="AHD21" s="11"/>
      <c r="AHE21" s="11"/>
      <c r="AHF21" s="11"/>
      <c r="AHG21" s="11"/>
      <c r="AHH21" s="11"/>
      <c r="AHI21" s="11"/>
      <c r="AHJ21" s="11"/>
      <c r="AHK21" s="11"/>
      <c r="AHL21" s="11"/>
      <c r="AHM21" s="11"/>
      <c r="AHN21" s="11"/>
      <c r="AHO21" s="11"/>
      <c r="AHP21" s="11"/>
      <c r="AHQ21" s="11"/>
      <c r="AHR21" s="11"/>
      <c r="AHS21" s="11"/>
      <c r="AHT21" s="11"/>
      <c r="AHU21" s="11"/>
      <c r="AHV21" s="11"/>
      <c r="AHW21" s="11"/>
      <c r="AHX21" s="11"/>
      <c r="AHY21" s="11"/>
      <c r="AHZ21" s="11"/>
      <c r="AIA21" s="11"/>
      <c r="AIB21" s="11"/>
      <c r="AIC21" s="11"/>
      <c r="AID21" s="11"/>
      <c r="AIE21" s="11"/>
      <c r="AIF21" s="11"/>
      <c r="AIG21" s="11"/>
      <c r="AIH21" s="11"/>
      <c r="AII21" s="11"/>
      <c r="AIJ21" s="11"/>
      <c r="AIK21" s="11"/>
      <c r="AIL21" s="11"/>
      <c r="AIM21" s="11"/>
    </row>
    <row r="22">
      <c r="B22" s="35" t="s">
        <v>501</v>
      </c>
      <c r="C22" s="37"/>
      <c r="D22" s="37"/>
      <c r="E22" s="37"/>
      <c r="F22" s="37"/>
      <c r="G22" s="37"/>
      <c r="H22" s="37"/>
      <c r="I22" s="37"/>
      <c r="J22" s="37"/>
      <c r="K22" s="37"/>
      <c r="L22" s="37"/>
      <c r="M22" s="37"/>
      <c r="N22" s="36">
        <v>9556.0</v>
      </c>
      <c r="O22" s="37"/>
      <c r="P22" s="37"/>
      <c r="Q22" s="37"/>
      <c r="R22" s="37"/>
      <c r="S22" s="37"/>
      <c r="T22" s="37"/>
      <c r="U22" s="37"/>
      <c r="V22" s="37"/>
      <c r="W22" s="37"/>
      <c r="X22" s="36"/>
      <c r="Y22" s="37"/>
      <c r="Z22" s="37"/>
      <c r="AA22" s="37"/>
      <c r="AB22" s="37"/>
      <c r="AC22" s="37"/>
      <c r="AD22" s="37"/>
      <c r="AE22" s="37"/>
      <c r="AF22" s="36">
        <v>309.0</v>
      </c>
      <c r="AG22" s="37"/>
      <c r="AH22" s="37"/>
      <c r="AI22" s="37"/>
      <c r="AJ22" s="37"/>
      <c r="AK22" s="37"/>
      <c r="AL22" s="37"/>
      <c r="AM22" s="37"/>
      <c r="AN22" s="37"/>
      <c r="AO22" s="37"/>
      <c r="AP22" s="37"/>
      <c r="AQ22" s="37">
        <v>506000.0</v>
      </c>
      <c r="AR22" s="37"/>
      <c r="AS22" s="37"/>
      <c r="AT22" s="37"/>
      <c r="AU22" s="37"/>
      <c r="AV22" s="37"/>
      <c r="AW22" s="37"/>
      <c r="AX22" s="37"/>
      <c r="AY22" s="37"/>
      <c r="AZ22" s="36"/>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37"/>
      <c r="CT22" s="37"/>
      <c r="CU22" s="37"/>
      <c r="CV22" s="36">
        <v>1087.0</v>
      </c>
      <c r="CW22" s="37"/>
      <c r="CX22" s="37"/>
      <c r="CY22" s="37"/>
      <c r="CZ22" s="37"/>
      <c r="DA22" s="37"/>
      <c r="DB22" s="37"/>
      <c r="DC22" s="37"/>
      <c r="DD22" s="37"/>
      <c r="DE22" s="37"/>
      <c r="DF22" s="37"/>
      <c r="DG22" s="36">
        <v>33000.0</v>
      </c>
      <c r="DH22" s="37"/>
      <c r="DI22" s="37"/>
      <c r="DJ22" s="37"/>
      <c r="DK22" s="37"/>
      <c r="DL22" s="37"/>
      <c r="DM22" s="37"/>
      <c r="DN22" s="37"/>
      <c r="DO22" s="37"/>
      <c r="DP22" s="37"/>
      <c r="DQ22" s="37"/>
      <c r="DR22" s="37"/>
      <c r="DS22" s="37"/>
      <c r="DT22" s="37"/>
      <c r="DU22" s="36"/>
      <c r="DV22" s="37"/>
      <c r="DW22" s="37"/>
      <c r="DX22" s="37"/>
      <c r="DY22" s="37"/>
      <c r="DZ22" s="37"/>
      <c r="EA22" s="37"/>
      <c r="EB22" s="37"/>
      <c r="EC22" s="37"/>
      <c r="ED22" s="37"/>
      <c r="EE22" s="37"/>
      <c r="EF22" s="37"/>
      <c r="EG22" s="36"/>
      <c r="EH22" s="37"/>
      <c r="EI22" s="37"/>
      <c r="EJ22" s="38"/>
      <c r="EK22" s="37"/>
      <c r="EL22" s="37"/>
      <c r="EM22" s="37"/>
      <c r="EN22" s="37"/>
      <c r="EO22" s="37"/>
      <c r="EP22" s="37"/>
      <c r="EQ22" s="37"/>
      <c r="ER22" s="37"/>
      <c r="ES22" s="37"/>
      <c r="ET22" s="37"/>
      <c r="EU22" s="37"/>
      <c r="EV22" s="37"/>
      <c r="EW22" s="37"/>
      <c r="EX22" s="37"/>
      <c r="EY22" s="37"/>
      <c r="EZ22" s="37"/>
      <c r="FA22" s="37"/>
      <c r="FB22" s="37"/>
      <c r="FC22" s="37"/>
      <c r="FD22" s="37"/>
      <c r="FE22" s="37"/>
      <c r="FF22" s="37"/>
      <c r="FG22" s="37"/>
      <c r="FH22" s="37"/>
      <c r="FI22" s="37"/>
      <c r="FJ22" s="37"/>
      <c r="FK22" s="37"/>
      <c r="FL22" s="37"/>
      <c r="FM22" s="37"/>
      <c r="FN22" s="37"/>
      <c r="FO22" s="37"/>
      <c r="FP22" s="37"/>
      <c r="FQ22" s="37"/>
      <c r="FR22" s="37"/>
      <c r="FS22" s="37"/>
      <c r="FT22" s="37"/>
      <c r="FU22" s="37"/>
      <c r="FV22" s="37"/>
      <c r="FW22" s="37"/>
      <c r="FX22" s="37"/>
      <c r="FY22" s="37"/>
      <c r="FZ22" s="37"/>
      <c r="GA22" s="37"/>
      <c r="GB22" s="37"/>
      <c r="GC22" s="37"/>
      <c r="GD22" s="37"/>
      <c r="GE22" s="37"/>
      <c r="GF22" s="37"/>
      <c r="GG22" s="37"/>
      <c r="GH22" s="37"/>
      <c r="GI22" s="37"/>
      <c r="GJ22" s="37"/>
      <c r="GK22" s="37"/>
      <c r="GL22" s="37"/>
      <c r="GM22" s="37"/>
      <c r="GN22" s="37"/>
      <c r="GO22" s="37"/>
      <c r="GP22" s="37"/>
      <c r="GQ22" s="37"/>
      <c r="GR22" s="37"/>
      <c r="GS22" s="37"/>
      <c r="GT22" s="37"/>
      <c r="GU22" s="37"/>
      <c r="GV22" s="37"/>
      <c r="GW22" s="37"/>
      <c r="GX22" s="37"/>
      <c r="GY22" s="37"/>
      <c r="GZ22" s="37"/>
      <c r="HA22" s="37"/>
      <c r="HB22" s="37"/>
      <c r="HC22" s="37"/>
      <c r="HD22" s="37"/>
      <c r="HE22" s="37"/>
      <c r="HF22" s="37"/>
      <c r="HG22" s="37"/>
      <c r="HH22" s="37"/>
      <c r="HI22" s="37"/>
      <c r="HJ22" s="37"/>
      <c r="HK22" s="37"/>
      <c r="HL22" s="37"/>
      <c r="HM22" s="37"/>
      <c r="HN22" s="37"/>
      <c r="HO22" s="37"/>
      <c r="HP22" s="37"/>
      <c r="HQ22" s="37"/>
      <c r="HR22" s="37"/>
      <c r="HS22" s="37"/>
      <c r="HT22" s="37"/>
      <c r="HU22" s="37"/>
      <c r="HV22" s="37"/>
      <c r="HW22" s="37"/>
      <c r="HX22" s="37"/>
      <c r="HY22" s="37"/>
      <c r="HZ22" s="37"/>
      <c r="IA22" s="37"/>
      <c r="IB22" s="37"/>
      <c r="IC22" s="37"/>
      <c r="ID22" s="37"/>
      <c r="IE22" s="37"/>
      <c r="IF22" s="37"/>
      <c r="IG22" s="37"/>
      <c r="IH22" s="37"/>
      <c r="II22" s="37"/>
      <c r="IJ22" s="37"/>
      <c r="IK22" s="37"/>
      <c r="IL22" s="37"/>
      <c r="IM22" s="37"/>
      <c r="IN22" s="37"/>
      <c r="IO22" s="37"/>
      <c r="IP22" s="37"/>
      <c r="IQ22" s="37"/>
      <c r="IR22" s="37"/>
      <c r="IS22" s="37"/>
      <c r="IT22" s="37"/>
      <c r="IU22" s="37"/>
      <c r="IV22" s="37"/>
      <c r="IW22" s="37"/>
      <c r="IX22" s="37"/>
      <c r="IY22" s="37"/>
      <c r="IZ22" s="37"/>
      <c r="JA22" s="37"/>
      <c r="JB22" s="37"/>
      <c r="JC22" s="37"/>
      <c r="JD22" s="37"/>
      <c r="JE22" s="37"/>
      <c r="JF22" s="37"/>
      <c r="JG22" s="37"/>
      <c r="JH22" s="37"/>
      <c r="JI22" s="37"/>
      <c r="JJ22" s="37"/>
      <c r="JK22" s="37"/>
      <c r="JL22" s="37"/>
      <c r="JM22" s="37"/>
      <c r="JN22" s="37"/>
      <c r="JO22" s="37"/>
      <c r="JP22" s="37"/>
      <c r="JQ22" s="37"/>
      <c r="JR22" s="37"/>
      <c r="JS22" s="37"/>
      <c r="JT22" s="37"/>
      <c r="JU22" s="37"/>
      <c r="JV22" s="37"/>
      <c r="JW22" s="37"/>
      <c r="JX22" s="37"/>
      <c r="JY22" s="37"/>
      <c r="JZ22" s="37"/>
      <c r="KA22" s="37"/>
      <c r="KB22" s="37"/>
      <c r="KC22" s="37"/>
      <c r="KD22" s="37"/>
      <c r="KE22" s="37"/>
      <c r="KF22" s="37"/>
      <c r="KG22" s="37"/>
      <c r="KH22" s="37"/>
      <c r="KI22" s="37"/>
      <c r="KJ22" s="37"/>
      <c r="KK22" s="37"/>
      <c r="KL22" s="37"/>
      <c r="KM22" s="37"/>
      <c r="KN22" s="37"/>
      <c r="KO22" s="37"/>
      <c r="KP22" s="37"/>
      <c r="KQ22" s="37"/>
      <c r="KR22" s="37"/>
      <c r="KS22" s="37"/>
      <c r="KT22" s="37"/>
      <c r="KU22" s="37"/>
      <c r="KV22" s="37"/>
      <c r="KW22" s="37"/>
      <c r="KX22" s="37"/>
      <c r="KY22" s="37"/>
      <c r="KZ22" s="37"/>
      <c r="LA22" s="37"/>
      <c r="LB22" s="37"/>
      <c r="LC22" s="37"/>
      <c r="LD22" s="37"/>
      <c r="LE22" s="37"/>
      <c r="LF22" s="37"/>
      <c r="LG22" s="37"/>
      <c r="LH22" s="37"/>
      <c r="LI22" s="37"/>
      <c r="LJ22" s="37"/>
      <c r="LK22" s="37"/>
      <c r="LL22" s="37"/>
      <c r="LM22" s="37"/>
      <c r="LN22" s="37"/>
      <c r="LO22" s="37"/>
      <c r="LP22" s="37"/>
      <c r="LQ22" s="37"/>
      <c r="LR22" s="37"/>
      <c r="LS22" s="37"/>
      <c r="LT22" s="37"/>
      <c r="LU22" s="37"/>
      <c r="LV22" s="37"/>
      <c r="LW22" s="37"/>
      <c r="LX22" s="37"/>
      <c r="LY22" s="37"/>
      <c r="LZ22" s="37"/>
      <c r="MA22" s="37"/>
      <c r="MB22" s="37"/>
      <c r="MC22" s="37"/>
      <c r="MD22" s="37"/>
      <c r="ME22" s="37"/>
      <c r="MF22" s="37"/>
      <c r="MG22" s="37"/>
      <c r="MH22" s="37"/>
      <c r="MI22" s="37"/>
      <c r="MJ22" s="37"/>
      <c r="MK22" s="37"/>
      <c r="ML22" s="37"/>
      <c r="MM22" s="37"/>
      <c r="MN22" s="37"/>
      <c r="MO22" s="37"/>
      <c r="MP22" s="37"/>
      <c r="MQ22" s="37"/>
      <c r="MR22" s="37"/>
      <c r="MS22" s="37"/>
      <c r="MT22" s="37"/>
      <c r="MU22" s="37"/>
      <c r="MV22" s="37"/>
      <c r="MW22" s="37"/>
      <c r="MX22" s="37"/>
      <c r="MY22" s="37"/>
      <c r="MZ22" s="37"/>
      <c r="NA22" s="37"/>
      <c r="NB22" s="37"/>
      <c r="NC22" s="37"/>
      <c r="ND22" s="37"/>
      <c r="NE22" s="37"/>
      <c r="NF22" s="37"/>
      <c r="NG22" s="37"/>
      <c r="NH22" s="37"/>
      <c r="NI22" s="37"/>
      <c r="NJ22" s="37"/>
      <c r="NK22" s="37"/>
      <c r="NL22" s="37"/>
      <c r="NM22" s="37"/>
      <c r="NN22" s="37"/>
      <c r="NO22" s="37"/>
      <c r="NP22" s="37"/>
      <c r="NQ22" s="37"/>
      <c r="NR22" s="37"/>
      <c r="NS22" s="37"/>
      <c r="NT22" s="37"/>
      <c r="NU22" s="37"/>
      <c r="NV22" s="37"/>
      <c r="NW22" s="37"/>
      <c r="NX22" s="37"/>
      <c r="NY22" s="37"/>
      <c r="NZ22" s="37"/>
      <c r="OA22" s="37"/>
      <c r="OB22" s="37"/>
      <c r="OC22" s="37"/>
      <c r="OD22" s="37"/>
      <c r="OE22" s="37"/>
      <c r="OF22" s="37"/>
      <c r="OG22" s="37"/>
      <c r="OH22" s="37"/>
      <c r="OI22" s="37"/>
      <c r="OJ22" s="37"/>
      <c r="OK22" s="37"/>
      <c r="OL22" s="37"/>
      <c r="OM22" s="37"/>
      <c r="ON22" s="37"/>
      <c r="OO22" s="37"/>
      <c r="OP22" s="37"/>
      <c r="OQ22" s="37"/>
      <c r="OR22" s="37"/>
      <c r="OS22" s="37"/>
      <c r="OT22" s="37"/>
      <c r="OU22" s="37"/>
      <c r="OV22" s="37"/>
      <c r="OW22" s="37"/>
      <c r="OX22" s="37"/>
      <c r="OY22" s="37"/>
      <c r="OZ22" s="37"/>
      <c r="PA22" s="37"/>
      <c r="PB22" s="37"/>
      <c r="PC22" s="37"/>
      <c r="PD22" s="37"/>
      <c r="PE22" s="37"/>
      <c r="PF22" s="37"/>
      <c r="PG22" s="37"/>
      <c r="PH22" s="37"/>
      <c r="PI22" s="37"/>
      <c r="PJ22" s="37"/>
      <c r="PK22" s="37"/>
      <c r="PL22" s="37"/>
      <c r="PM22" s="37"/>
      <c r="PN22" s="37"/>
      <c r="PO22" s="37"/>
      <c r="PP22" s="37"/>
      <c r="PQ22" s="37"/>
      <c r="PR22" s="37"/>
      <c r="PS22" s="37"/>
      <c r="PT22" s="37"/>
      <c r="PU22" s="37"/>
      <c r="PV22" s="37"/>
      <c r="PW22" s="37"/>
      <c r="PX22" s="37"/>
      <c r="PY22" s="37"/>
      <c r="PZ22" s="37"/>
      <c r="QA22" s="37"/>
      <c r="QB22" s="37"/>
      <c r="QC22" s="37"/>
      <c r="QD22" s="37"/>
      <c r="QE22" s="37"/>
      <c r="QF22" s="37"/>
      <c r="QG22" s="37"/>
      <c r="QH22" s="37"/>
      <c r="QI22" s="37"/>
      <c r="QJ22" s="37"/>
      <c r="QK22" s="37"/>
      <c r="QL22" s="37"/>
      <c r="QM22" s="37"/>
      <c r="QN22" s="37"/>
      <c r="QO22" s="37"/>
      <c r="QP22" s="37"/>
      <c r="QQ22" s="37"/>
      <c r="QR22" s="37"/>
      <c r="QS22" s="37"/>
      <c r="QT22" s="37"/>
      <c r="QU22" s="37"/>
      <c r="QV22" s="37"/>
      <c r="QW22" s="37"/>
      <c r="QX22" s="37"/>
      <c r="QY22" s="37"/>
      <c r="QZ22" s="37"/>
      <c r="RA22" s="37"/>
      <c r="RB22" s="37"/>
      <c r="RC22" s="37"/>
      <c r="RD22" s="37"/>
      <c r="RE22" s="37"/>
      <c r="RF22" s="37"/>
      <c r="RG22" s="37"/>
      <c r="RH22" s="37"/>
      <c r="RI22" s="37"/>
      <c r="RJ22" s="37"/>
      <c r="RK22" s="37"/>
      <c r="RL22" s="37"/>
      <c r="RM22" s="37"/>
      <c r="RN22" s="37"/>
      <c r="RO22" s="37"/>
      <c r="RP22" s="37"/>
      <c r="RQ22" s="37"/>
      <c r="RR22" s="37"/>
      <c r="RS22" s="37"/>
      <c r="RT22" s="37"/>
      <c r="RU22" s="37"/>
      <c r="RV22" s="37"/>
      <c r="RW22" s="37"/>
      <c r="RX22" s="37"/>
      <c r="RY22" s="37"/>
      <c r="RZ22" s="37"/>
      <c r="SA22" s="37"/>
      <c r="SB22" s="37"/>
      <c r="SC22" s="37"/>
      <c r="SD22" s="37"/>
      <c r="SE22" s="37"/>
      <c r="SF22" s="37"/>
      <c r="SG22" s="37"/>
      <c r="SH22" s="37"/>
      <c r="SI22" s="37"/>
      <c r="SJ22" s="37"/>
      <c r="SK22" s="37"/>
      <c r="SL22" s="37"/>
      <c r="SM22" s="37"/>
      <c r="SN22" s="37"/>
      <c r="SO22" s="37"/>
      <c r="SP22" s="37"/>
      <c r="SQ22" s="37"/>
      <c r="SR22" s="37"/>
      <c r="SS22" s="37"/>
      <c r="ST22" s="37"/>
      <c r="SU22" s="37"/>
      <c r="SV22" s="37"/>
      <c r="SW22" s="37"/>
      <c r="SX22" s="37"/>
      <c r="SY22" s="37"/>
      <c r="SZ22" s="37"/>
      <c r="TA22" s="37"/>
      <c r="TB22" s="37"/>
      <c r="TC22" s="37"/>
      <c r="TD22" s="37"/>
      <c r="TE22" s="37"/>
      <c r="TF22" s="37"/>
      <c r="TG22" s="37"/>
      <c r="TH22" s="37"/>
      <c r="TI22" s="37"/>
      <c r="TJ22" s="37"/>
      <c r="TK22" s="37"/>
      <c r="TL22" s="37"/>
      <c r="TM22" s="37"/>
      <c r="TN22" s="37"/>
      <c r="TO22" s="37"/>
      <c r="TP22" s="37"/>
      <c r="TQ22" s="37"/>
      <c r="TR22" s="37"/>
      <c r="TS22" s="37"/>
      <c r="TT22" s="37"/>
      <c r="TU22" s="37"/>
      <c r="TV22" s="37"/>
      <c r="TW22" s="37"/>
      <c r="TX22" s="37"/>
      <c r="TY22" s="37"/>
      <c r="TZ22" s="37"/>
      <c r="UA22" s="37"/>
      <c r="UB22" s="37"/>
      <c r="UC22" s="37"/>
      <c r="UD22" s="37"/>
      <c r="UE22" s="37"/>
      <c r="UF22" s="37"/>
      <c r="UG22" s="37"/>
      <c r="UH22" s="37"/>
      <c r="UI22" s="37"/>
      <c r="UJ22" s="37"/>
      <c r="UK22" s="37"/>
      <c r="UL22" s="37"/>
      <c r="UM22" s="37"/>
      <c r="UN22" s="37"/>
      <c r="UO22" s="37"/>
      <c r="UP22" s="37"/>
      <c r="UQ22" s="37"/>
      <c r="UR22" s="37"/>
      <c r="US22" s="37"/>
      <c r="UT22" s="37"/>
      <c r="UU22" s="37"/>
      <c r="UV22" s="37"/>
      <c r="UW22" s="37"/>
      <c r="UX22" s="37"/>
      <c r="UY22" s="37"/>
      <c r="UZ22" s="37"/>
      <c r="VA22" s="37"/>
      <c r="VB22" s="37"/>
      <c r="VC22" s="37"/>
      <c r="VD22" s="37"/>
      <c r="VE22" s="37"/>
      <c r="VF22" s="37"/>
      <c r="VG22" s="37"/>
      <c r="VH22" s="37"/>
      <c r="VI22" s="37"/>
      <c r="VJ22" s="37"/>
      <c r="VK22" s="37"/>
      <c r="VL22" s="37"/>
      <c r="VM22" s="37"/>
      <c r="VN22" s="37"/>
      <c r="VO22" s="37"/>
      <c r="VP22" s="37"/>
      <c r="VQ22" s="37"/>
      <c r="VR22" s="37"/>
      <c r="VS22" s="37"/>
      <c r="VT22" s="37"/>
      <c r="VU22" s="37"/>
      <c r="VV22" s="37"/>
      <c r="VW22" s="37"/>
      <c r="VX22" s="37"/>
      <c r="VY22" s="37"/>
      <c r="VZ22" s="37"/>
      <c r="WA22" s="37"/>
      <c r="WB22" s="37"/>
      <c r="WC22" s="37"/>
      <c r="WD22" s="37"/>
      <c r="WE22" s="37"/>
      <c r="WF22" s="37"/>
      <c r="WG22" s="37"/>
      <c r="WH22" s="37"/>
      <c r="WI22" s="37"/>
      <c r="WJ22" s="37"/>
      <c r="WK22" s="37"/>
      <c r="WL22" s="37"/>
      <c r="WM22" s="37"/>
      <c r="WN22" s="37"/>
      <c r="WO22" s="37"/>
      <c r="WP22" s="37"/>
      <c r="WQ22" s="37"/>
      <c r="WR22" s="37"/>
      <c r="WS22" s="37"/>
      <c r="WT22" s="37"/>
      <c r="WU22" s="37"/>
      <c r="WV22" s="37"/>
      <c r="WW22" s="37"/>
      <c r="WX22" s="37"/>
      <c r="WY22" s="37"/>
      <c r="WZ22" s="37"/>
      <c r="XA22" s="37"/>
      <c r="XB22" s="37"/>
      <c r="XC22" s="37"/>
      <c r="XD22" s="37"/>
      <c r="XE22" s="37"/>
      <c r="XF22" s="37"/>
      <c r="XG22" s="37"/>
      <c r="XH22" s="37"/>
      <c r="XI22" s="37"/>
      <c r="XJ22" s="37"/>
      <c r="XK22" s="37"/>
      <c r="XL22" s="37"/>
      <c r="XM22" s="37"/>
      <c r="XN22" s="37"/>
      <c r="XO22" s="37"/>
      <c r="XP22" s="37"/>
      <c r="XQ22" s="37"/>
      <c r="XR22" s="37"/>
      <c r="XS22" s="37"/>
      <c r="XT22" s="37"/>
      <c r="XU22" s="37"/>
      <c r="XV22" s="37"/>
      <c r="XW22" s="37"/>
      <c r="XX22" s="37"/>
      <c r="XY22" s="37"/>
      <c r="XZ22" s="37"/>
      <c r="YA22" s="37"/>
      <c r="YB22" s="37"/>
      <c r="YC22" s="37"/>
      <c r="YD22" s="37"/>
      <c r="YE22" s="37"/>
      <c r="YF22" s="37"/>
      <c r="YG22" s="37"/>
      <c r="YH22" s="37"/>
      <c r="YI22" s="37"/>
      <c r="YJ22" s="37"/>
      <c r="YK22" s="37"/>
      <c r="YL22" s="37"/>
      <c r="YM22" s="37"/>
      <c r="YN22" s="37"/>
      <c r="YO22" s="37"/>
      <c r="YP22" s="37"/>
      <c r="YQ22" s="37"/>
      <c r="YR22" s="37"/>
      <c r="YS22" s="37"/>
      <c r="YT22" s="37"/>
      <c r="YU22" s="37"/>
      <c r="YV22" s="37"/>
      <c r="YW22" s="37"/>
      <c r="YX22" s="37"/>
      <c r="YY22" s="37"/>
      <c r="YZ22" s="37"/>
      <c r="ZA22" s="37"/>
      <c r="ZB22" s="37"/>
      <c r="ZC22" s="37"/>
      <c r="ZD22" s="37"/>
      <c r="ZE22" s="37"/>
      <c r="ZF22" s="37"/>
      <c r="ZG22" s="37"/>
      <c r="ZH22" s="37"/>
      <c r="ZI22" s="37"/>
      <c r="ZJ22" s="37"/>
      <c r="ZK22" s="37"/>
      <c r="ZL22" s="37"/>
      <c r="ZM22" s="37"/>
      <c r="ZN22" s="37"/>
      <c r="ZO22" s="37"/>
      <c r="ZP22" s="37"/>
      <c r="ZQ22" s="37"/>
      <c r="ZR22" s="37"/>
      <c r="ZS22" s="37"/>
      <c r="ZT22" s="37"/>
      <c r="ZU22" s="37"/>
      <c r="ZV22" s="37"/>
      <c r="ZW22" s="37"/>
      <c r="ZX22" s="37"/>
      <c r="ZY22" s="37"/>
      <c r="ZZ22" s="37"/>
      <c r="AAA22" s="37"/>
      <c r="AAB22" s="37"/>
      <c r="AAC22" s="37"/>
      <c r="AAD22" s="37"/>
      <c r="AAE22" s="37"/>
      <c r="AAF22" s="37"/>
      <c r="AAG22" s="37"/>
      <c r="AAH22" s="37"/>
      <c r="AAI22" s="37"/>
      <c r="AAJ22" s="37"/>
      <c r="AAK22" s="37"/>
      <c r="AAL22" s="37"/>
      <c r="AAM22" s="37"/>
      <c r="AAN22" s="37"/>
      <c r="AAO22" s="37"/>
      <c r="AAP22" s="37"/>
      <c r="AAQ22" s="37"/>
      <c r="AAR22" s="37"/>
      <c r="AAS22" s="37"/>
      <c r="AAT22" s="37"/>
      <c r="AAU22" s="37"/>
      <c r="AAV22" s="37"/>
      <c r="AAW22" s="37"/>
      <c r="AAX22" s="37"/>
      <c r="AAY22" s="37"/>
      <c r="AAZ22" s="37"/>
      <c r="ABA22" s="37"/>
      <c r="ABB22" s="37"/>
      <c r="ABC22" s="37"/>
      <c r="ABD22" s="37"/>
      <c r="ABE22" s="37"/>
      <c r="ABF22" s="37"/>
      <c r="ABG22" s="37"/>
      <c r="ABH22" s="37"/>
      <c r="ABI22" s="37"/>
      <c r="ABJ22" s="37"/>
      <c r="ABK22" s="37"/>
      <c r="ABL22" s="37"/>
      <c r="ABM22" s="37"/>
      <c r="ABN22" s="37"/>
      <c r="ABO22" s="37"/>
      <c r="ABP22" s="37"/>
      <c r="ABQ22" s="37"/>
      <c r="ABR22" s="37"/>
      <c r="ABS22" s="37"/>
      <c r="ABT22" s="37"/>
      <c r="ABU22" s="37"/>
      <c r="ABV22" s="37"/>
      <c r="ABW22" s="37"/>
      <c r="ABX22" s="37"/>
      <c r="ABY22" s="37"/>
      <c r="ABZ22" s="37"/>
      <c r="ACA22" s="37"/>
      <c r="ACB22" s="37"/>
      <c r="ACC22" s="37"/>
      <c r="ACD22" s="37"/>
      <c r="ACE22" s="37"/>
      <c r="ACF22" s="37"/>
      <c r="ACG22" s="37"/>
      <c r="ACH22" s="37"/>
      <c r="ACI22" s="37"/>
      <c r="ACJ22" s="37"/>
      <c r="ACK22" s="37"/>
      <c r="ACL22" s="37"/>
      <c r="ACM22" s="37"/>
      <c r="ACN22" s="37"/>
      <c r="ACO22" s="37"/>
      <c r="ACP22" s="37"/>
      <c r="ACQ22" s="37"/>
      <c r="ACR22" s="37"/>
      <c r="ACS22" s="37"/>
      <c r="ACT22" s="37"/>
      <c r="ACU22" s="37"/>
      <c r="ACV22" s="37"/>
      <c r="ACW22" s="37"/>
      <c r="ACX22" s="37"/>
      <c r="ACY22" s="37"/>
      <c r="ACZ22" s="37"/>
      <c r="ADA22" s="37"/>
      <c r="ADB22" s="37"/>
      <c r="ADC22" s="37"/>
      <c r="ADD22" s="37"/>
      <c r="ADE22" s="37"/>
      <c r="ADF22" s="37"/>
      <c r="ADG22" s="37"/>
      <c r="ADH22" s="37"/>
      <c r="ADI22" s="37"/>
      <c r="ADJ22" s="37"/>
      <c r="ADK22" s="37"/>
      <c r="ADL22" s="37"/>
      <c r="ADM22" s="37"/>
      <c r="ADN22" s="37"/>
      <c r="ADO22" s="37"/>
      <c r="ADP22" s="37"/>
      <c r="ADQ22" s="37"/>
      <c r="ADR22" s="37"/>
      <c r="ADS22" s="37"/>
      <c r="ADT22" s="37"/>
      <c r="ADU22" s="37"/>
      <c r="ADV22" s="37"/>
      <c r="ADW22" s="37"/>
      <c r="ADX22" s="37"/>
      <c r="ADY22" s="37"/>
      <c r="ADZ22" s="37"/>
      <c r="AEA22" s="37"/>
      <c r="AEB22" s="37"/>
      <c r="AEC22" s="37"/>
      <c r="AED22" s="37"/>
      <c r="AEE22" s="37"/>
      <c r="AEF22" s="37"/>
      <c r="AEG22" s="37"/>
      <c r="AEH22" s="37"/>
      <c r="AEI22" s="37"/>
      <c r="AEJ22" s="37"/>
      <c r="AEK22" s="37"/>
      <c r="AEL22" s="37"/>
      <c r="AEM22" s="37"/>
      <c r="AEN22" s="37"/>
      <c r="AEO22" s="37"/>
      <c r="AEP22" s="37"/>
      <c r="AEQ22" s="37"/>
      <c r="AER22" s="37"/>
      <c r="AES22" s="37"/>
      <c r="AET22" s="37"/>
      <c r="AEU22" s="37"/>
      <c r="AEV22" s="37"/>
      <c r="AEW22" s="37"/>
      <c r="AEX22" s="37"/>
      <c r="AEY22" s="37"/>
      <c r="AEZ22" s="37"/>
      <c r="AFA22" s="37"/>
      <c r="AFB22" s="37"/>
      <c r="AFC22" s="37"/>
      <c r="AFD22" s="37"/>
      <c r="AFE22" s="37"/>
      <c r="AFF22" s="37"/>
      <c r="AFG22" s="37"/>
      <c r="AFH22" s="37"/>
      <c r="AFI22" s="37"/>
      <c r="AFJ22" s="37"/>
      <c r="AFK22" s="37"/>
      <c r="AFL22" s="37"/>
      <c r="AFM22" s="37"/>
      <c r="AFN22" s="37"/>
      <c r="AFO22" s="37"/>
      <c r="AFP22" s="37"/>
      <c r="AFQ22" s="37"/>
      <c r="AFR22" s="37"/>
      <c r="AFS22" s="37"/>
      <c r="AFT22" s="37"/>
      <c r="AFU22" s="37"/>
      <c r="AFV22" s="37"/>
      <c r="AFW22" s="37"/>
      <c r="AFX22" s="37"/>
      <c r="AFY22" s="37"/>
      <c r="AFZ22" s="37"/>
      <c r="AGA22" s="37"/>
      <c r="AGB22" s="37"/>
      <c r="AGC22" s="37"/>
      <c r="AGD22" s="37"/>
      <c r="AGE22" s="37"/>
      <c r="AGF22" s="37"/>
      <c r="AGG22" s="37"/>
      <c r="AGH22" s="37"/>
      <c r="AGI22" s="37"/>
      <c r="AGJ22" s="37"/>
      <c r="AGK22" s="37"/>
      <c r="AGL22" s="37"/>
      <c r="AGM22" s="37"/>
      <c r="AGN22" s="37"/>
      <c r="AGO22" s="37"/>
      <c r="AGP22" s="37"/>
      <c r="AGQ22" s="37"/>
      <c r="AGR22" s="37"/>
      <c r="AGS22" s="37"/>
      <c r="AGT22" s="37"/>
      <c r="AGU22" s="37"/>
      <c r="AGV22" s="37"/>
      <c r="AGW22" s="37"/>
      <c r="AGX22" s="37"/>
      <c r="AGY22" s="37"/>
      <c r="AGZ22" s="37"/>
      <c r="AHA22" s="37"/>
      <c r="AHB22" s="37"/>
      <c r="AHC22" s="37"/>
      <c r="AHD22" s="37"/>
      <c r="AHE22" s="37"/>
      <c r="AHF22" s="37"/>
      <c r="AHG22" s="37"/>
      <c r="AHH22" s="37"/>
      <c r="AHI22" s="37"/>
      <c r="AHJ22" s="37"/>
      <c r="AHK22" s="37"/>
      <c r="AHL22" s="37"/>
      <c r="AHM22" s="37"/>
      <c r="AHN22" s="37"/>
      <c r="AHO22" s="37"/>
      <c r="AHP22" s="37"/>
      <c r="AHQ22" s="37"/>
      <c r="AHR22" s="37"/>
      <c r="AHS22" s="37"/>
      <c r="AHT22" s="37"/>
      <c r="AHU22" s="37"/>
      <c r="AHV22" s="37"/>
      <c r="AHW22" s="37"/>
      <c r="AHX22" s="37"/>
      <c r="AHY22" s="37"/>
      <c r="AHZ22" s="37"/>
      <c r="AIA22" s="37"/>
      <c r="AIB22" s="37"/>
      <c r="AIC22" s="37"/>
      <c r="AID22" s="37"/>
      <c r="AIE22" s="37"/>
      <c r="AIF22" s="37"/>
      <c r="AIG22" s="37"/>
      <c r="AIH22" s="37"/>
      <c r="AII22" s="37"/>
      <c r="AIJ22" s="37"/>
      <c r="AIK22" s="37"/>
      <c r="AIL22" s="37"/>
      <c r="AIM22" s="37"/>
    </row>
    <row r="23">
      <c r="A23" s="45" t="s">
        <v>512</v>
      </c>
      <c r="B23" s="7" t="s">
        <v>493</v>
      </c>
      <c r="C23" s="11"/>
      <c r="D23" s="11"/>
      <c r="E23" s="11"/>
      <c r="F23" s="11"/>
      <c r="G23" s="11"/>
      <c r="H23" s="11"/>
      <c r="I23" s="11"/>
      <c r="J23" s="11"/>
      <c r="K23" s="11"/>
      <c r="L23" s="11"/>
      <c r="M23" s="11"/>
      <c r="N23" s="10">
        <v>246705.0</v>
      </c>
      <c r="O23" s="11"/>
      <c r="P23" s="11"/>
      <c r="Q23" s="11"/>
      <c r="R23" s="11"/>
      <c r="S23" s="11"/>
      <c r="T23" s="11"/>
      <c r="U23" s="11"/>
      <c r="V23" s="11"/>
      <c r="W23" s="11"/>
      <c r="X23" s="10"/>
      <c r="Y23" s="11"/>
      <c r="Z23" s="11"/>
      <c r="AA23" s="11"/>
      <c r="AB23" s="11"/>
      <c r="AC23" s="11"/>
      <c r="AD23" s="11"/>
      <c r="AE23" s="11"/>
      <c r="AF23" s="11"/>
      <c r="AG23" s="11"/>
      <c r="AH23" s="11"/>
      <c r="AI23" s="11"/>
      <c r="AJ23" s="11"/>
      <c r="AK23" s="11"/>
      <c r="AL23" s="11"/>
      <c r="AM23" s="11"/>
      <c r="AN23" s="11"/>
      <c r="AO23" s="11"/>
      <c r="AP23" s="11"/>
      <c r="AQ23" s="10">
        <v>1410000.0</v>
      </c>
      <c r="AR23" s="11"/>
      <c r="AS23" s="11"/>
      <c r="AT23" s="11"/>
      <c r="AU23" s="11"/>
      <c r="AV23" s="11"/>
      <c r="AW23" s="11"/>
      <c r="AX23" s="11"/>
      <c r="AY23" s="11"/>
      <c r="AZ23" s="10"/>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0">
        <v>194000.0</v>
      </c>
      <c r="DH23" s="11"/>
      <c r="DI23" s="11"/>
      <c r="DJ23" s="11"/>
      <c r="DK23" s="11"/>
      <c r="DL23" s="11"/>
      <c r="DM23" s="11"/>
      <c r="DN23" s="11"/>
      <c r="DO23" s="11"/>
      <c r="DP23" s="11"/>
      <c r="DQ23" s="11"/>
      <c r="DR23" s="11"/>
      <c r="DS23" s="11"/>
      <c r="DT23" s="11"/>
      <c r="DU23" s="10">
        <v>38242.0</v>
      </c>
      <c r="DV23" s="11"/>
      <c r="DW23" s="11"/>
      <c r="DX23" s="11"/>
      <c r="DY23" s="11"/>
      <c r="DZ23" s="11"/>
      <c r="EA23" s="11"/>
      <c r="EB23" s="11"/>
      <c r="EC23" s="10">
        <v>52.0</v>
      </c>
      <c r="ED23" s="11"/>
      <c r="EE23" s="11"/>
      <c r="EG23" s="10">
        <v>252000.0</v>
      </c>
      <c r="EH23" s="10">
        <v>377.0</v>
      </c>
      <c r="EI23" s="10">
        <v>1007.0</v>
      </c>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c r="OE23" s="11"/>
      <c r="OF23" s="11"/>
      <c r="OG23" s="11"/>
      <c r="OH23" s="11"/>
      <c r="OI23" s="11"/>
      <c r="OJ23" s="11"/>
      <c r="OK23" s="11"/>
      <c r="OL23" s="11"/>
      <c r="OM23" s="11"/>
      <c r="ON23" s="11"/>
      <c r="OO23" s="11"/>
      <c r="OP23" s="11"/>
      <c r="OQ23" s="11"/>
      <c r="OR23" s="11"/>
      <c r="OS23" s="11"/>
      <c r="OT23" s="11"/>
      <c r="OU23" s="11"/>
      <c r="OV23" s="11"/>
      <c r="OW23" s="11"/>
      <c r="OX23" s="11"/>
      <c r="OY23" s="11"/>
      <c r="OZ23" s="11"/>
      <c r="PA23" s="11"/>
      <c r="PB23" s="11"/>
      <c r="PC23" s="11"/>
      <c r="PD23" s="11"/>
      <c r="PE23" s="11"/>
      <c r="PF23" s="11"/>
      <c r="PG23" s="11"/>
      <c r="PH23" s="11"/>
      <c r="PI23" s="11"/>
      <c r="PJ23" s="11"/>
      <c r="PK23" s="11"/>
      <c r="PL23" s="11"/>
      <c r="PM23" s="11"/>
      <c r="PN23" s="11"/>
      <c r="PO23" s="11"/>
      <c r="PP23" s="11"/>
      <c r="PQ23" s="11"/>
      <c r="PR23" s="11"/>
      <c r="PS23" s="11"/>
      <c r="PT23" s="11"/>
      <c r="PU23" s="11"/>
      <c r="PV23" s="11"/>
      <c r="PW23" s="11"/>
      <c r="PX23" s="11"/>
      <c r="PY23" s="11"/>
      <c r="PZ23" s="11"/>
      <c r="QA23" s="11"/>
      <c r="QB23" s="11"/>
      <c r="QC23" s="11"/>
      <c r="QD23" s="11"/>
      <c r="QE23" s="11"/>
      <c r="QF23" s="11"/>
      <c r="QG23" s="11"/>
      <c r="QH23" s="11"/>
      <c r="QI23" s="11"/>
      <c r="QJ23" s="11"/>
      <c r="QK23" s="11"/>
      <c r="QL23" s="11"/>
      <c r="QM23" s="11"/>
      <c r="QN23" s="11"/>
      <c r="QO23" s="11"/>
      <c r="QP23" s="11"/>
      <c r="QQ23" s="11"/>
      <c r="QR23" s="11"/>
      <c r="QS23" s="11"/>
      <c r="QT23" s="11"/>
      <c r="QU23" s="11"/>
      <c r="QV23" s="11"/>
      <c r="QW23" s="11"/>
      <c r="QX23" s="11"/>
      <c r="QY23" s="11"/>
      <c r="QZ23" s="11"/>
      <c r="RA23" s="11"/>
      <c r="RB23" s="11"/>
      <c r="RC23" s="11"/>
      <c r="RD23" s="11"/>
      <c r="RE23" s="11"/>
      <c r="RF23" s="11"/>
      <c r="RG23" s="11"/>
      <c r="RH23" s="11"/>
      <c r="RI23" s="11"/>
      <c r="RJ23" s="11"/>
      <c r="RK23" s="11"/>
      <c r="RL23" s="11"/>
      <c r="RM23" s="11"/>
      <c r="RN23" s="11"/>
      <c r="RO23" s="11"/>
      <c r="RP23" s="11"/>
      <c r="RQ23" s="11"/>
      <c r="RR23" s="11"/>
      <c r="RS23" s="11"/>
      <c r="RT23" s="11"/>
      <c r="RU23" s="11"/>
      <c r="RV23" s="11"/>
      <c r="RW23" s="11"/>
      <c r="RX23" s="11"/>
      <c r="RY23" s="11"/>
      <c r="RZ23" s="11"/>
      <c r="SA23" s="11"/>
      <c r="SB23" s="11"/>
      <c r="SC23" s="11"/>
      <c r="SD23" s="11"/>
      <c r="SE23" s="11"/>
      <c r="SF23" s="11"/>
      <c r="SG23" s="11"/>
      <c r="SH23" s="11"/>
      <c r="SI23" s="11"/>
      <c r="SJ23" s="11"/>
      <c r="SK23" s="11"/>
      <c r="SL23" s="11"/>
      <c r="SM23" s="11"/>
      <c r="SN23" s="11"/>
      <c r="SO23" s="11"/>
      <c r="SP23" s="11"/>
      <c r="SQ23" s="11"/>
      <c r="SR23" s="11"/>
      <c r="SS23" s="11"/>
      <c r="ST23" s="11"/>
      <c r="SU23" s="11"/>
      <c r="SV23" s="11"/>
      <c r="SW23" s="11"/>
      <c r="SX23" s="11"/>
      <c r="SY23" s="11"/>
      <c r="SZ23" s="11"/>
      <c r="TA23" s="11"/>
      <c r="TB23" s="11"/>
      <c r="TC23" s="11"/>
      <c r="TD23" s="11"/>
      <c r="TE23" s="11"/>
      <c r="TF23" s="11"/>
      <c r="TG23" s="11"/>
      <c r="TH23" s="11"/>
      <c r="TI23" s="11"/>
      <c r="TJ23" s="11"/>
      <c r="TK23" s="11"/>
      <c r="TL23" s="11"/>
      <c r="TM23" s="11"/>
      <c r="TN23" s="11"/>
      <c r="TO23" s="11"/>
      <c r="TP23" s="11"/>
      <c r="TQ23" s="11"/>
      <c r="TR23" s="11"/>
      <c r="TS23" s="11"/>
      <c r="TT23" s="11"/>
      <c r="TU23" s="11"/>
      <c r="TV23" s="11"/>
      <c r="TW23" s="11"/>
      <c r="TX23" s="11"/>
      <c r="TY23" s="11"/>
      <c r="TZ23" s="11"/>
      <c r="UA23" s="11"/>
      <c r="UB23" s="11"/>
      <c r="UC23" s="11"/>
      <c r="UD23" s="11"/>
      <c r="UE23" s="11"/>
      <c r="UF23" s="11"/>
      <c r="UG23" s="11"/>
      <c r="UH23" s="11"/>
      <c r="UI23" s="11"/>
      <c r="UJ23" s="11"/>
      <c r="UK23" s="11"/>
      <c r="UL23" s="11"/>
      <c r="UM23" s="11"/>
      <c r="UN23" s="11"/>
      <c r="UO23" s="11"/>
      <c r="UP23" s="11"/>
      <c r="UQ23" s="11"/>
      <c r="UR23" s="11"/>
      <c r="US23" s="11"/>
      <c r="UT23" s="11"/>
      <c r="UU23" s="11"/>
      <c r="UV23" s="11"/>
      <c r="UW23" s="11"/>
      <c r="UX23" s="11"/>
      <c r="UY23" s="11"/>
      <c r="UZ23" s="11"/>
      <c r="VA23" s="11"/>
      <c r="VB23" s="11"/>
      <c r="VC23" s="11"/>
      <c r="VD23" s="11"/>
      <c r="VE23" s="11"/>
      <c r="VF23" s="11"/>
      <c r="VG23" s="11"/>
      <c r="VH23" s="11"/>
      <c r="VI23" s="11"/>
      <c r="VJ23" s="11"/>
      <c r="VK23" s="11"/>
      <c r="VL23" s="11"/>
      <c r="VM23" s="11"/>
      <c r="VN23" s="11"/>
      <c r="VO23" s="11"/>
      <c r="VP23" s="11"/>
      <c r="VQ23" s="11"/>
      <c r="VR23" s="11"/>
      <c r="VS23" s="11"/>
      <c r="VT23" s="11"/>
      <c r="VU23" s="11"/>
      <c r="VV23" s="11"/>
      <c r="VW23" s="11"/>
      <c r="VX23" s="11"/>
      <c r="VY23" s="11"/>
      <c r="VZ23" s="11"/>
      <c r="WA23" s="11"/>
      <c r="WB23" s="11"/>
      <c r="WC23" s="11"/>
      <c r="WD23" s="11"/>
      <c r="WE23" s="11"/>
      <c r="WF23" s="11"/>
      <c r="WG23" s="11"/>
      <c r="WH23" s="11"/>
      <c r="WI23" s="11"/>
      <c r="WJ23" s="11"/>
      <c r="WK23" s="11"/>
      <c r="WL23" s="11"/>
      <c r="WM23" s="11"/>
      <c r="WN23" s="11"/>
      <c r="WO23" s="11"/>
      <c r="WP23" s="11"/>
      <c r="WQ23" s="11"/>
      <c r="WR23" s="11"/>
      <c r="WS23" s="11"/>
      <c r="WT23" s="11"/>
      <c r="WU23" s="11"/>
      <c r="WV23" s="11"/>
      <c r="WW23" s="11"/>
      <c r="WX23" s="11"/>
      <c r="WY23" s="11"/>
      <c r="WZ23" s="11"/>
      <c r="XA23" s="11"/>
      <c r="XB23" s="11"/>
      <c r="XC23" s="11"/>
      <c r="XD23" s="11"/>
      <c r="XE23" s="11"/>
      <c r="XF23" s="11"/>
      <c r="XG23" s="11"/>
      <c r="XH23" s="11"/>
      <c r="XI23" s="11"/>
      <c r="XJ23" s="11"/>
      <c r="XK23" s="11"/>
      <c r="XL23" s="11"/>
      <c r="XM23" s="11"/>
      <c r="XN23" s="11"/>
      <c r="XO23" s="11"/>
      <c r="XP23" s="11"/>
      <c r="XQ23" s="11"/>
      <c r="XR23" s="11"/>
      <c r="XS23" s="11"/>
      <c r="XT23" s="11"/>
      <c r="XU23" s="11"/>
      <c r="XV23" s="11"/>
      <c r="XW23" s="11"/>
      <c r="XX23" s="11"/>
      <c r="XY23" s="11"/>
      <c r="XZ23" s="11"/>
      <c r="YA23" s="11"/>
      <c r="YB23" s="11"/>
      <c r="YC23" s="11"/>
      <c r="YD23" s="11"/>
      <c r="YE23" s="11"/>
      <c r="YF23" s="11"/>
      <c r="YG23" s="11"/>
      <c r="YH23" s="11"/>
      <c r="YI23" s="11"/>
      <c r="YJ23" s="11"/>
      <c r="YK23" s="11"/>
      <c r="YL23" s="11"/>
      <c r="YM23" s="11"/>
      <c r="YN23" s="11"/>
      <c r="YO23" s="11"/>
      <c r="YP23" s="11"/>
      <c r="YQ23" s="11"/>
      <c r="YR23" s="11"/>
      <c r="YS23" s="11"/>
      <c r="YT23" s="11"/>
      <c r="YU23" s="11"/>
      <c r="YV23" s="11"/>
      <c r="YW23" s="11"/>
      <c r="YX23" s="11"/>
      <c r="YY23" s="11"/>
      <c r="YZ23" s="11"/>
      <c r="ZA23" s="11"/>
      <c r="ZB23" s="11"/>
      <c r="ZC23" s="11"/>
      <c r="ZD23" s="11"/>
      <c r="ZE23" s="11"/>
      <c r="ZF23" s="11"/>
      <c r="ZG23" s="11"/>
      <c r="ZH23" s="11"/>
      <c r="ZI23" s="11"/>
      <c r="ZJ23" s="11"/>
      <c r="ZK23" s="11"/>
      <c r="ZL23" s="11"/>
      <c r="ZM23" s="11"/>
      <c r="ZN23" s="11"/>
      <c r="ZO23" s="11"/>
      <c r="ZP23" s="11"/>
      <c r="ZQ23" s="11"/>
      <c r="ZR23" s="11"/>
      <c r="ZS23" s="11"/>
      <c r="ZT23" s="11"/>
      <c r="ZU23" s="11"/>
      <c r="ZV23" s="11"/>
      <c r="ZW23" s="11"/>
      <c r="ZX23" s="11"/>
      <c r="ZY23" s="11"/>
      <c r="ZZ23" s="11"/>
      <c r="AAA23" s="11"/>
      <c r="AAB23" s="11"/>
      <c r="AAC23" s="11"/>
      <c r="AAD23" s="11"/>
      <c r="AAE23" s="11"/>
      <c r="AAF23" s="11"/>
      <c r="AAG23" s="11"/>
      <c r="AAH23" s="11"/>
      <c r="AAI23" s="11"/>
      <c r="AAJ23" s="11"/>
      <c r="AAK23" s="11"/>
      <c r="AAL23" s="11"/>
      <c r="AAM23" s="11"/>
      <c r="AAN23" s="11"/>
      <c r="AAO23" s="11"/>
      <c r="AAP23" s="11"/>
      <c r="AAQ23" s="11"/>
      <c r="AAR23" s="11"/>
      <c r="AAS23" s="11"/>
      <c r="AAT23" s="11"/>
      <c r="AAU23" s="11"/>
      <c r="AAV23" s="11"/>
      <c r="AAW23" s="11"/>
      <c r="AAX23" s="11"/>
      <c r="AAY23" s="11"/>
      <c r="AAZ23" s="11"/>
      <c r="ABA23" s="11"/>
      <c r="ABB23" s="11"/>
      <c r="ABC23" s="11"/>
      <c r="ABD23" s="11"/>
      <c r="ABE23" s="11"/>
      <c r="ABF23" s="11"/>
      <c r="ABG23" s="11"/>
      <c r="ABH23" s="11"/>
      <c r="ABI23" s="11"/>
      <c r="ABJ23" s="11"/>
      <c r="ABK23" s="11"/>
      <c r="ABL23" s="11"/>
      <c r="ABM23" s="11"/>
      <c r="ABN23" s="11"/>
      <c r="ABO23" s="11"/>
      <c r="ABP23" s="11"/>
      <c r="ABQ23" s="11"/>
      <c r="ABR23" s="11"/>
      <c r="ABS23" s="11"/>
      <c r="ABT23" s="11"/>
      <c r="ABU23" s="11"/>
      <c r="ABV23" s="11"/>
      <c r="ABW23" s="11"/>
      <c r="ABX23" s="11"/>
      <c r="ABY23" s="11"/>
      <c r="ABZ23" s="11"/>
      <c r="ACA23" s="11"/>
      <c r="ACB23" s="11"/>
      <c r="ACC23" s="11"/>
      <c r="ACD23" s="11"/>
      <c r="ACE23" s="11"/>
      <c r="ACF23" s="11"/>
      <c r="ACG23" s="11"/>
      <c r="ACH23" s="11"/>
      <c r="ACI23" s="11"/>
      <c r="ACJ23" s="11"/>
      <c r="ACK23" s="11"/>
      <c r="ACL23" s="11"/>
      <c r="ACM23" s="11"/>
      <c r="ACN23" s="11"/>
      <c r="ACO23" s="11"/>
      <c r="ACP23" s="11"/>
      <c r="ACQ23" s="11"/>
      <c r="ACR23" s="11"/>
      <c r="ACS23" s="11"/>
      <c r="ACT23" s="11"/>
      <c r="ACU23" s="11"/>
      <c r="ACV23" s="11"/>
      <c r="ACW23" s="11"/>
      <c r="ACX23" s="11"/>
      <c r="ACY23" s="11"/>
      <c r="ACZ23" s="11"/>
      <c r="ADA23" s="11"/>
      <c r="ADB23" s="11"/>
      <c r="ADC23" s="11"/>
      <c r="ADD23" s="11"/>
      <c r="ADE23" s="11"/>
      <c r="ADF23" s="11"/>
      <c r="ADG23" s="11"/>
      <c r="ADH23" s="11"/>
      <c r="ADI23" s="11"/>
      <c r="ADJ23" s="11"/>
      <c r="ADK23" s="11"/>
      <c r="ADL23" s="11"/>
      <c r="ADM23" s="11"/>
      <c r="ADN23" s="11"/>
      <c r="ADO23" s="11"/>
      <c r="ADP23" s="11"/>
      <c r="ADQ23" s="11"/>
      <c r="ADR23" s="11"/>
      <c r="ADS23" s="11"/>
      <c r="ADT23" s="11"/>
      <c r="ADU23" s="11"/>
      <c r="ADV23" s="11"/>
      <c r="ADW23" s="11"/>
      <c r="ADX23" s="11"/>
      <c r="ADY23" s="11"/>
      <c r="ADZ23" s="11"/>
      <c r="AEA23" s="11"/>
      <c r="AEB23" s="11"/>
      <c r="AEC23" s="11"/>
      <c r="AED23" s="11"/>
      <c r="AEE23" s="11"/>
      <c r="AEF23" s="11"/>
      <c r="AEG23" s="11"/>
      <c r="AEH23" s="11"/>
      <c r="AEI23" s="11"/>
      <c r="AEJ23" s="11"/>
      <c r="AEK23" s="11"/>
      <c r="AEL23" s="11"/>
      <c r="AEM23" s="11"/>
      <c r="AEN23" s="11"/>
      <c r="AEO23" s="11"/>
      <c r="AEP23" s="11"/>
      <c r="AEQ23" s="11"/>
      <c r="AER23" s="11"/>
      <c r="AES23" s="11"/>
      <c r="AET23" s="11"/>
      <c r="AEU23" s="11"/>
      <c r="AEV23" s="11"/>
      <c r="AEW23" s="11"/>
      <c r="AEX23" s="11"/>
      <c r="AEY23" s="11"/>
      <c r="AEZ23" s="11"/>
      <c r="AFA23" s="11"/>
      <c r="AFB23" s="11"/>
      <c r="AFC23" s="11"/>
      <c r="AFD23" s="11"/>
      <c r="AFE23" s="11"/>
      <c r="AFF23" s="11"/>
      <c r="AFG23" s="11"/>
      <c r="AFH23" s="11"/>
      <c r="AFI23" s="11"/>
      <c r="AFJ23" s="11"/>
      <c r="AFK23" s="11"/>
      <c r="AFL23" s="11"/>
      <c r="AFM23" s="11"/>
      <c r="AFN23" s="11"/>
      <c r="AFO23" s="11"/>
      <c r="AFP23" s="11"/>
      <c r="AFQ23" s="11"/>
      <c r="AFR23" s="11"/>
      <c r="AFS23" s="11"/>
      <c r="AFT23" s="11"/>
      <c r="AFU23" s="11"/>
      <c r="AFV23" s="11"/>
      <c r="AFW23" s="11"/>
      <c r="AFX23" s="11"/>
      <c r="AFY23" s="11"/>
      <c r="AFZ23" s="11"/>
      <c r="AGA23" s="11"/>
      <c r="AGB23" s="11"/>
      <c r="AGC23" s="11"/>
      <c r="AGD23" s="11"/>
      <c r="AGE23" s="11"/>
      <c r="AGF23" s="11"/>
      <c r="AGG23" s="11"/>
      <c r="AGH23" s="11"/>
      <c r="AGI23" s="11"/>
      <c r="AGJ23" s="11"/>
      <c r="AGK23" s="11"/>
      <c r="AGL23" s="11"/>
      <c r="AGM23" s="11"/>
      <c r="AGN23" s="11"/>
      <c r="AGO23" s="11"/>
      <c r="AGP23" s="11"/>
      <c r="AGQ23" s="11"/>
      <c r="AGR23" s="11"/>
      <c r="AGS23" s="11"/>
      <c r="AGT23" s="11"/>
      <c r="AGU23" s="11"/>
      <c r="AGV23" s="11"/>
      <c r="AGW23" s="11"/>
      <c r="AGX23" s="11"/>
      <c r="AGY23" s="11"/>
      <c r="AGZ23" s="11"/>
      <c r="AHA23" s="11"/>
      <c r="AHB23" s="11"/>
      <c r="AHC23" s="11"/>
      <c r="AHD23" s="11"/>
      <c r="AHE23" s="11"/>
      <c r="AHF23" s="11"/>
      <c r="AHG23" s="11"/>
      <c r="AHH23" s="11"/>
      <c r="AHI23" s="11"/>
      <c r="AHJ23" s="11"/>
      <c r="AHK23" s="11"/>
      <c r="AHL23" s="11"/>
      <c r="AHM23" s="11"/>
      <c r="AHN23" s="11"/>
      <c r="AHO23" s="11"/>
      <c r="AHP23" s="11"/>
      <c r="AHQ23" s="11"/>
      <c r="AHR23" s="11"/>
      <c r="AHS23" s="11"/>
      <c r="AHT23" s="11"/>
      <c r="AHU23" s="11"/>
      <c r="AHV23" s="11"/>
      <c r="AHW23" s="11"/>
      <c r="AHX23" s="11"/>
      <c r="AHY23" s="11"/>
      <c r="AHZ23" s="11"/>
      <c r="AIA23" s="11"/>
      <c r="AIB23" s="11"/>
      <c r="AIC23" s="11"/>
      <c r="AID23" s="11"/>
      <c r="AIE23" s="11"/>
      <c r="AIF23" s="11"/>
      <c r="AIG23" s="11"/>
      <c r="AIH23" s="11"/>
      <c r="AII23" s="11"/>
      <c r="AIJ23" s="11"/>
      <c r="AIK23" s="11"/>
      <c r="AIL23" s="11"/>
      <c r="AIM23" s="11"/>
    </row>
    <row r="24">
      <c r="B24" s="7" t="s">
        <v>494</v>
      </c>
      <c r="C24" s="11"/>
      <c r="D24" s="11"/>
      <c r="E24" s="11"/>
      <c r="F24" s="11"/>
      <c r="G24" s="11"/>
      <c r="H24" s="11"/>
      <c r="I24" s="11"/>
      <c r="J24" s="11"/>
      <c r="K24" s="11"/>
      <c r="L24" s="11"/>
      <c r="M24" s="11"/>
      <c r="N24" s="10">
        <v>207003.0</v>
      </c>
      <c r="O24" s="11"/>
      <c r="P24" s="11"/>
      <c r="Q24" s="11"/>
      <c r="R24" s="11"/>
      <c r="S24" s="11"/>
      <c r="T24" s="11"/>
      <c r="U24" s="11"/>
      <c r="V24" s="11"/>
      <c r="W24" s="11"/>
      <c r="X24" s="10"/>
      <c r="Y24" s="11"/>
      <c r="Z24" s="11"/>
      <c r="AA24" s="11"/>
      <c r="AB24" s="11"/>
      <c r="AC24" s="11"/>
      <c r="AD24" s="11"/>
      <c r="AE24" s="11"/>
      <c r="AF24" s="11"/>
      <c r="AG24" s="11"/>
      <c r="AH24" s="11"/>
      <c r="AI24" s="11"/>
      <c r="AJ24" s="11"/>
      <c r="AK24" s="11"/>
      <c r="AL24" s="11"/>
      <c r="AM24" s="11"/>
      <c r="AN24" s="11"/>
      <c r="AO24" s="11"/>
      <c r="AP24" s="11"/>
      <c r="AQ24" s="10">
        <v>1172000.0</v>
      </c>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0">
        <v>35000.0</v>
      </c>
      <c r="DH24" s="11"/>
      <c r="DI24" s="11"/>
      <c r="DJ24" s="11"/>
      <c r="DK24" s="11"/>
      <c r="DL24" s="11"/>
      <c r="DM24" s="11"/>
      <c r="DN24" s="11"/>
      <c r="DO24" s="11"/>
      <c r="DP24" s="11"/>
      <c r="DQ24" s="11"/>
      <c r="DR24" s="11"/>
      <c r="DS24" s="11"/>
      <c r="DT24" s="11"/>
      <c r="DU24" s="10">
        <v>138985.0</v>
      </c>
      <c r="DV24" s="11"/>
      <c r="DW24" s="11"/>
      <c r="DX24" s="11"/>
      <c r="DY24" s="11"/>
      <c r="DZ24" s="11"/>
      <c r="EA24" s="11"/>
      <c r="EB24" s="11"/>
      <c r="EC24" s="11"/>
      <c r="ED24" s="11"/>
      <c r="EE24" s="11"/>
      <c r="EF24" s="11"/>
      <c r="EG24" s="10">
        <v>115000.0</v>
      </c>
      <c r="EH24" s="10">
        <v>3870.0</v>
      </c>
      <c r="EI24" s="10">
        <v>11012.0</v>
      </c>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row>
    <row r="25">
      <c r="B25" s="7" t="s">
        <v>495</v>
      </c>
      <c r="C25" s="11"/>
      <c r="D25" s="11"/>
      <c r="E25" s="11"/>
      <c r="F25" s="11"/>
      <c r="G25" s="11"/>
      <c r="H25" s="11"/>
      <c r="I25" s="11"/>
      <c r="J25" s="11"/>
      <c r="K25" s="11"/>
      <c r="L25" s="11"/>
      <c r="M25" s="11"/>
      <c r="N25" s="10">
        <v>21135.0</v>
      </c>
      <c r="O25" s="11"/>
      <c r="P25" s="11"/>
      <c r="Q25" s="11"/>
      <c r="R25" s="11"/>
      <c r="S25" s="11"/>
      <c r="T25" s="11"/>
      <c r="U25" s="11"/>
      <c r="V25" s="11"/>
      <c r="W25" s="11"/>
      <c r="X25" s="10"/>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0"/>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0">
        <v>22000.0</v>
      </c>
      <c r="DH25" s="11"/>
      <c r="DI25" s="11"/>
      <c r="DJ25" s="11"/>
      <c r="DK25" s="11"/>
      <c r="DL25" s="11"/>
      <c r="DM25" s="11"/>
      <c r="DN25" s="11"/>
      <c r="DO25" s="11"/>
      <c r="DP25" s="11"/>
      <c r="DQ25" s="11"/>
      <c r="DR25" s="11"/>
      <c r="DS25" s="11"/>
      <c r="DT25" s="11"/>
      <c r="DU25" s="10">
        <v>57685.0</v>
      </c>
      <c r="DV25" s="11"/>
      <c r="DW25" s="11"/>
      <c r="DX25" s="11"/>
      <c r="DY25" s="11"/>
      <c r="DZ25" s="11"/>
      <c r="EA25" s="11"/>
      <c r="EB25" s="11"/>
      <c r="EC25" s="10">
        <v>1564.0</v>
      </c>
      <c r="ED25" s="11"/>
      <c r="EE25" s="11"/>
      <c r="EF25" s="11"/>
      <c r="EG25" s="11"/>
      <c r="EH25" s="11"/>
      <c r="EI25" s="10">
        <v>1986.0</v>
      </c>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c r="OE25" s="11"/>
      <c r="OF25" s="11"/>
      <c r="OG25" s="11"/>
      <c r="OH25" s="11"/>
      <c r="OI25" s="11"/>
      <c r="OJ25" s="11"/>
      <c r="OK25" s="11"/>
      <c r="OL25" s="11"/>
      <c r="OM25" s="11"/>
      <c r="ON25" s="11"/>
      <c r="OO25" s="11"/>
      <c r="OP25" s="11"/>
      <c r="OQ25" s="11"/>
      <c r="OR25" s="11"/>
      <c r="OS25" s="11"/>
      <c r="OT25" s="11"/>
      <c r="OU25" s="11"/>
      <c r="OV25" s="11"/>
      <c r="OW25" s="11"/>
      <c r="OX25" s="11"/>
      <c r="OY25" s="11"/>
      <c r="OZ25" s="11"/>
      <c r="PA25" s="11"/>
      <c r="PB25" s="11"/>
      <c r="PC25" s="11"/>
      <c r="PD25" s="11"/>
      <c r="PE25" s="11"/>
      <c r="PF25" s="11"/>
      <c r="PG25" s="11"/>
      <c r="PH25" s="11"/>
      <c r="PI25" s="11"/>
      <c r="PJ25" s="11"/>
      <c r="PK25" s="11"/>
      <c r="PL25" s="11"/>
      <c r="PM25" s="11"/>
      <c r="PN25" s="11"/>
      <c r="PO25" s="11"/>
      <c r="PP25" s="11"/>
      <c r="PQ25" s="11"/>
      <c r="PR25" s="11"/>
      <c r="PS25" s="11"/>
      <c r="PT25" s="11"/>
      <c r="PU25" s="11"/>
      <c r="PV25" s="11"/>
      <c r="PW25" s="11"/>
      <c r="PX25" s="11"/>
      <c r="PY25" s="11"/>
      <c r="PZ25" s="11"/>
      <c r="QA25" s="11"/>
      <c r="QB25" s="11"/>
      <c r="QC25" s="11"/>
      <c r="QD25" s="11"/>
      <c r="QE25" s="11"/>
      <c r="QF25" s="11"/>
      <c r="QG25" s="11"/>
      <c r="QH25" s="11"/>
      <c r="QI25" s="11"/>
      <c r="QJ25" s="11"/>
      <c r="QK25" s="11"/>
      <c r="QL25" s="11"/>
      <c r="QM25" s="11"/>
      <c r="QN25" s="11"/>
      <c r="QO25" s="11"/>
      <c r="QP25" s="11"/>
      <c r="QQ25" s="11"/>
      <c r="QR25" s="11"/>
      <c r="QS25" s="11"/>
      <c r="QT25" s="11"/>
      <c r="QU25" s="11"/>
      <c r="QV25" s="11"/>
      <c r="QW25" s="11"/>
      <c r="QX25" s="11"/>
      <c r="QY25" s="11"/>
      <c r="QZ25" s="11"/>
      <c r="RA25" s="11"/>
      <c r="RB25" s="11"/>
      <c r="RC25" s="11"/>
      <c r="RD25" s="11"/>
      <c r="RE25" s="11"/>
      <c r="RF25" s="11"/>
      <c r="RG25" s="11"/>
      <c r="RH25" s="11"/>
      <c r="RI25" s="11"/>
      <c r="RJ25" s="11"/>
      <c r="RK25" s="11"/>
      <c r="RL25" s="11"/>
      <c r="RM25" s="11"/>
      <c r="RN25" s="11"/>
      <c r="RO25" s="11"/>
      <c r="RP25" s="11"/>
      <c r="RQ25" s="11"/>
      <c r="RR25" s="11"/>
      <c r="RS25" s="11"/>
      <c r="RT25" s="11"/>
      <c r="RU25" s="11"/>
      <c r="RV25" s="11"/>
      <c r="RW25" s="11"/>
      <c r="RX25" s="11"/>
      <c r="RY25" s="11"/>
      <c r="RZ25" s="11"/>
      <c r="SA25" s="11"/>
      <c r="SB25" s="11"/>
      <c r="SC25" s="11"/>
      <c r="SD25" s="11"/>
      <c r="SE25" s="11"/>
      <c r="SF25" s="11"/>
      <c r="SG25" s="11"/>
      <c r="SH25" s="11"/>
      <c r="SI25" s="11"/>
      <c r="SJ25" s="11"/>
      <c r="SK25" s="11"/>
      <c r="SL25" s="11"/>
      <c r="SM25" s="11"/>
      <c r="SN25" s="11"/>
      <c r="SO25" s="11"/>
      <c r="SP25" s="11"/>
      <c r="SQ25" s="11"/>
      <c r="SR25" s="11"/>
      <c r="SS25" s="11"/>
      <c r="ST25" s="11"/>
      <c r="SU25" s="11"/>
      <c r="SV25" s="11"/>
      <c r="SW25" s="11"/>
      <c r="SX25" s="11"/>
      <c r="SY25" s="11"/>
      <c r="SZ25" s="11"/>
      <c r="TA25" s="11"/>
      <c r="TB25" s="11"/>
      <c r="TC25" s="11"/>
      <c r="TD25" s="11"/>
      <c r="TE25" s="11"/>
      <c r="TF25" s="11"/>
      <c r="TG25" s="11"/>
      <c r="TH25" s="11"/>
      <c r="TI25" s="11"/>
      <c r="TJ25" s="11"/>
      <c r="TK25" s="11"/>
      <c r="TL25" s="11"/>
      <c r="TM25" s="11"/>
      <c r="TN25" s="11"/>
      <c r="TO25" s="11"/>
      <c r="TP25" s="11"/>
      <c r="TQ25" s="11"/>
      <c r="TR25" s="11"/>
      <c r="TS25" s="11"/>
      <c r="TT25" s="11"/>
      <c r="TU25" s="11"/>
      <c r="TV25" s="11"/>
      <c r="TW25" s="11"/>
      <c r="TX25" s="11"/>
      <c r="TY25" s="11"/>
      <c r="TZ25" s="11"/>
      <c r="UA25" s="11"/>
      <c r="UB25" s="11"/>
      <c r="UC25" s="11"/>
      <c r="UD25" s="11"/>
      <c r="UE25" s="11"/>
      <c r="UF25" s="11"/>
      <c r="UG25" s="11"/>
      <c r="UH25" s="11"/>
      <c r="UI25" s="11"/>
      <c r="UJ25" s="11"/>
      <c r="UK25" s="11"/>
      <c r="UL25" s="11"/>
      <c r="UM25" s="11"/>
      <c r="UN25" s="11"/>
      <c r="UO25" s="11"/>
      <c r="UP25" s="11"/>
      <c r="UQ25" s="11"/>
      <c r="UR25" s="11"/>
      <c r="US25" s="11"/>
      <c r="UT25" s="11"/>
      <c r="UU25" s="11"/>
      <c r="UV25" s="11"/>
      <c r="UW25" s="11"/>
      <c r="UX25" s="11"/>
      <c r="UY25" s="11"/>
      <c r="UZ25" s="11"/>
      <c r="VA25" s="11"/>
      <c r="VB25" s="11"/>
      <c r="VC25" s="11"/>
      <c r="VD25" s="11"/>
      <c r="VE25" s="11"/>
      <c r="VF25" s="11"/>
      <c r="VG25" s="11"/>
      <c r="VH25" s="11"/>
      <c r="VI25" s="11"/>
      <c r="VJ25" s="11"/>
      <c r="VK25" s="11"/>
      <c r="VL25" s="11"/>
      <c r="VM25" s="11"/>
      <c r="VN25" s="11"/>
      <c r="VO25" s="11"/>
      <c r="VP25" s="11"/>
      <c r="VQ25" s="11"/>
      <c r="VR25" s="11"/>
      <c r="VS25" s="11"/>
      <c r="VT25" s="11"/>
      <c r="VU25" s="11"/>
      <c r="VV25" s="11"/>
      <c r="VW25" s="11"/>
      <c r="VX25" s="11"/>
      <c r="VY25" s="11"/>
      <c r="VZ25" s="11"/>
      <c r="WA25" s="11"/>
      <c r="WB25" s="11"/>
      <c r="WC25" s="11"/>
      <c r="WD25" s="11"/>
      <c r="WE25" s="11"/>
      <c r="WF25" s="11"/>
      <c r="WG25" s="11"/>
      <c r="WH25" s="11"/>
      <c r="WI25" s="11"/>
      <c r="WJ25" s="11"/>
      <c r="WK25" s="11"/>
      <c r="WL25" s="11"/>
      <c r="WM25" s="11"/>
      <c r="WN25" s="11"/>
      <c r="WO25" s="11"/>
      <c r="WP25" s="11"/>
      <c r="WQ25" s="11"/>
      <c r="WR25" s="11"/>
      <c r="WS25" s="11"/>
      <c r="WT25" s="11"/>
      <c r="WU25" s="11"/>
      <c r="WV25" s="11"/>
      <c r="WW25" s="11"/>
      <c r="WX25" s="11"/>
      <c r="WY25" s="11"/>
      <c r="WZ25" s="11"/>
      <c r="XA25" s="11"/>
      <c r="XB25" s="11"/>
      <c r="XC25" s="11"/>
      <c r="XD25" s="11"/>
      <c r="XE25" s="11"/>
      <c r="XF25" s="11"/>
      <c r="XG25" s="11"/>
      <c r="XH25" s="11"/>
      <c r="XI25" s="11"/>
      <c r="XJ25" s="11"/>
      <c r="XK25" s="11"/>
      <c r="XL25" s="11"/>
      <c r="XM25" s="11"/>
      <c r="XN25" s="11"/>
      <c r="XO25" s="11"/>
      <c r="XP25" s="11"/>
      <c r="XQ25" s="11"/>
      <c r="XR25" s="11"/>
      <c r="XS25" s="11"/>
      <c r="XT25" s="11"/>
      <c r="XU25" s="11"/>
      <c r="XV25" s="11"/>
      <c r="XW25" s="11"/>
      <c r="XX25" s="11"/>
      <c r="XY25" s="11"/>
      <c r="XZ25" s="11"/>
      <c r="YA25" s="11"/>
      <c r="YB25" s="11"/>
      <c r="YC25" s="11"/>
      <c r="YD25" s="11"/>
      <c r="YE25" s="11"/>
      <c r="YF25" s="11"/>
      <c r="YG25" s="11"/>
      <c r="YH25" s="11"/>
      <c r="YI25" s="11"/>
      <c r="YJ25" s="11"/>
      <c r="YK25" s="11"/>
      <c r="YL25" s="11"/>
      <c r="YM25" s="11"/>
      <c r="YN25" s="11"/>
      <c r="YO25" s="11"/>
      <c r="YP25" s="11"/>
      <c r="YQ25" s="11"/>
      <c r="YR25" s="11"/>
      <c r="YS25" s="11"/>
      <c r="YT25" s="11"/>
      <c r="YU25" s="11"/>
      <c r="YV25" s="11"/>
      <c r="YW25" s="11"/>
      <c r="YX25" s="11"/>
      <c r="YY25" s="11"/>
      <c r="YZ25" s="11"/>
      <c r="ZA25" s="11"/>
      <c r="ZB25" s="11"/>
      <c r="ZC25" s="11"/>
      <c r="ZD25" s="11"/>
      <c r="ZE25" s="11"/>
      <c r="ZF25" s="11"/>
      <c r="ZG25" s="11"/>
      <c r="ZH25" s="11"/>
      <c r="ZI25" s="11"/>
      <c r="ZJ25" s="11"/>
      <c r="ZK25" s="11"/>
      <c r="ZL25" s="11"/>
      <c r="ZM25" s="11"/>
      <c r="ZN25" s="11"/>
      <c r="ZO25" s="11"/>
      <c r="ZP25" s="11"/>
      <c r="ZQ25" s="11"/>
      <c r="ZR25" s="11"/>
      <c r="ZS25" s="11"/>
      <c r="ZT25" s="11"/>
      <c r="ZU25" s="11"/>
      <c r="ZV25" s="11"/>
      <c r="ZW25" s="11"/>
      <c r="ZX25" s="11"/>
      <c r="ZY25" s="11"/>
      <c r="ZZ25" s="11"/>
      <c r="AAA25" s="11"/>
      <c r="AAB25" s="11"/>
      <c r="AAC25" s="11"/>
      <c r="AAD25" s="11"/>
      <c r="AAE25" s="11"/>
      <c r="AAF25" s="11"/>
      <c r="AAG25" s="11"/>
      <c r="AAH25" s="11"/>
      <c r="AAI25" s="11"/>
      <c r="AAJ25" s="11"/>
      <c r="AAK25" s="11"/>
      <c r="AAL25" s="11"/>
      <c r="AAM25" s="11"/>
      <c r="AAN25" s="11"/>
      <c r="AAO25" s="11"/>
      <c r="AAP25" s="11"/>
      <c r="AAQ25" s="11"/>
      <c r="AAR25" s="11"/>
      <c r="AAS25" s="11"/>
      <c r="AAT25" s="11"/>
      <c r="AAU25" s="11"/>
      <c r="AAV25" s="11"/>
      <c r="AAW25" s="11"/>
      <c r="AAX25" s="11"/>
      <c r="AAY25" s="11"/>
      <c r="AAZ25" s="11"/>
      <c r="ABA25" s="11"/>
      <c r="ABB25" s="11"/>
      <c r="ABC25" s="11"/>
      <c r="ABD25" s="11"/>
      <c r="ABE25" s="11"/>
      <c r="ABF25" s="11"/>
      <c r="ABG25" s="11"/>
      <c r="ABH25" s="11"/>
      <c r="ABI25" s="11"/>
      <c r="ABJ25" s="11"/>
      <c r="ABK25" s="11"/>
      <c r="ABL25" s="11"/>
      <c r="ABM25" s="11"/>
      <c r="ABN25" s="11"/>
      <c r="ABO25" s="11"/>
      <c r="ABP25" s="11"/>
      <c r="ABQ25" s="11"/>
      <c r="ABR25" s="11"/>
      <c r="ABS25" s="11"/>
      <c r="ABT25" s="11"/>
      <c r="ABU25" s="11"/>
      <c r="ABV25" s="11"/>
      <c r="ABW25" s="11"/>
      <c r="ABX25" s="11"/>
      <c r="ABY25" s="11"/>
      <c r="ABZ25" s="11"/>
      <c r="ACA25" s="11"/>
      <c r="ACB25" s="11"/>
      <c r="ACC25" s="11"/>
      <c r="ACD25" s="11"/>
      <c r="ACE25" s="11"/>
      <c r="ACF25" s="11"/>
      <c r="ACG25" s="11"/>
      <c r="ACH25" s="11"/>
      <c r="ACI25" s="11"/>
      <c r="ACJ25" s="11"/>
      <c r="ACK25" s="11"/>
      <c r="ACL25" s="11"/>
      <c r="ACM25" s="11"/>
      <c r="ACN25" s="11"/>
      <c r="ACO25" s="11"/>
      <c r="ACP25" s="11"/>
      <c r="ACQ25" s="11"/>
      <c r="ACR25" s="11"/>
      <c r="ACS25" s="11"/>
      <c r="ACT25" s="11"/>
      <c r="ACU25" s="11"/>
      <c r="ACV25" s="11"/>
      <c r="ACW25" s="11"/>
      <c r="ACX25" s="11"/>
      <c r="ACY25" s="11"/>
      <c r="ACZ25" s="11"/>
      <c r="ADA25" s="11"/>
      <c r="ADB25" s="11"/>
      <c r="ADC25" s="11"/>
      <c r="ADD25" s="11"/>
      <c r="ADE25" s="11"/>
      <c r="ADF25" s="11"/>
      <c r="ADG25" s="11"/>
      <c r="ADH25" s="11"/>
      <c r="ADI25" s="11"/>
      <c r="ADJ25" s="11"/>
      <c r="ADK25" s="11"/>
      <c r="ADL25" s="11"/>
      <c r="ADM25" s="11"/>
      <c r="ADN25" s="11"/>
      <c r="ADO25" s="11"/>
      <c r="ADP25" s="11"/>
      <c r="ADQ25" s="11"/>
      <c r="ADR25" s="11"/>
      <c r="ADS25" s="11"/>
      <c r="ADT25" s="11"/>
      <c r="ADU25" s="11"/>
      <c r="ADV25" s="11"/>
      <c r="ADW25" s="11"/>
      <c r="ADX25" s="11"/>
      <c r="ADY25" s="11"/>
      <c r="ADZ25" s="11"/>
      <c r="AEA25" s="11"/>
      <c r="AEB25" s="11"/>
      <c r="AEC25" s="11"/>
      <c r="AED25" s="11"/>
      <c r="AEE25" s="11"/>
      <c r="AEF25" s="11"/>
      <c r="AEG25" s="11"/>
      <c r="AEH25" s="11"/>
      <c r="AEI25" s="11"/>
      <c r="AEJ25" s="11"/>
      <c r="AEK25" s="11"/>
      <c r="AEL25" s="11"/>
      <c r="AEM25" s="11"/>
      <c r="AEN25" s="11"/>
      <c r="AEO25" s="11"/>
      <c r="AEP25" s="11"/>
      <c r="AEQ25" s="11"/>
      <c r="AER25" s="11"/>
      <c r="AES25" s="11"/>
      <c r="AET25" s="11"/>
      <c r="AEU25" s="11"/>
      <c r="AEV25" s="11"/>
      <c r="AEW25" s="11"/>
      <c r="AEX25" s="11"/>
      <c r="AEY25" s="11"/>
      <c r="AEZ25" s="11"/>
      <c r="AFA25" s="11"/>
      <c r="AFB25" s="11"/>
      <c r="AFC25" s="11"/>
      <c r="AFD25" s="11"/>
      <c r="AFE25" s="11"/>
      <c r="AFF25" s="11"/>
      <c r="AFG25" s="11"/>
      <c r="AFH25" s="11"/>
      <c r="AFI25" s="11"/>
      <c r="AFJ25" s="11"/>
      <c r="AFK25" s="11"/>
      <c r="AFL25" s="11"/>
      <c r="AFM25" s="11"/>
      <c r="AFN25" s="11"/>
      <c r="AFO25" s="11"/>
      <c r="AFP25" s="11"/>
      <c r="AFQ25" s="11"/>
      <c r="AFR25" s="11"/>
      <c r="AFS25" s="11"/>
      <c r="AFT25" s="11"/>
      <c r="AFU25" s="11"/>
      <c r="AFV25" s="11"/>
      <c r="AFW25" s="11"/>
      <c r="AFX25" s="11"/>
      <c r="AFY25" s="11"/>
      <c r="AFZ25" s="11"/>
      <c r="AGA25" s="11"/>
      <c r="AGB25" s="11"/>
      <c r="AGC25" s="11"/>
      <c r="AGD25" s="11"/>
      <c r="AGE25" s="11"/>
      <c r="AGF25" s="11"/>
      <c r="AGG25" s="11"/>
      <c r="AGH25" s="11"/>
      <c r="AGI25" s="11"/>
      <c r="AGJ25" s="11"/>
      <c r="AGK25" s="11"/>
      <c r="AGL25" s="11"/>
      <c r="AGM25" s="11"/>
      <c r="AGN25" s="11"/>
      <c r="AGO25" s="11"/>
      <c r="AGP25" s="11"/>
      <c r="AGQ25" s="11"/>
      <c r="AGR25" s="11"/>
      <c r="AGS25" s="11"/>
      <c r="AGT25" s="11"/>
      <c r="AGU25" s="11"/>
      <c r="AGV25" s="11"/>
      <c r="AGW25" s="11"/>
      <c r="AGX25" s="11"/>
      <c r="AGY25" s="11"/>
      <c r="AGZ25" s="11"/>
      <c r="AHA25" s="11"/>
      <c r="AHB25" s="11"/>
      <c r="AHC25" s="11"/>
      <c r="AHD25" s="11"/>
      <c r="AHE25" s="11"/>
      <c r="AHF25" s="11"/>
      <c r="AHG25" s="11"/>
      <c r="AHH25" s="11"/>
      <c r="AHI25" s="11"/>
      <c r="AHJ25" s="11"/>
      <c r="AHK25" s="11"/>
      <c r="AHL25" s="11"/>
      <c r="AHM25" s="11"/>
      <c r="AHN25" s="11"/>
      <c r="AHO25" s="11"/>
      <c r="AHP25" s="11"/>
      <c r="AHQ25" s="11"/>
      <c r="AHR25" s="11"/>
      <c r="AHS25" s="11"/>
      <c r="AHT25" s="11"/>
      <c r="AHU25" s="11"/>
      <c r="AHV25" s="11"/>
      <c r="AHW25" s="11"/>
      <c r="AHX25" s="11"/>
      <c r="AHY25" s="11"/>
      <c r="AHZ25" s="11"/>
      <c r="AIA25" s="11"/>
      <c r="AIB25" s="11"/>
      <c r="AIC25" s="11"/>
      <c r="AID25" s="11"/>
      <c r="AIE25" s="11"/>
      <c r="AIF25" s="11"/>
      <c r="AIG25" s="11"/>
      <c r="AIH25" s="11"/>
      <c r="AII25" s="11"/>
      <c r="AIJ25" s="11"/>
      <c r="AIK25" s="11"/>
      <c r="AIL25" s="11"/>
      <c r="AIM25" s="11"/>
    </row>
    <row r="26">
      <c r="B26" s="7" t="s">
        <v>496</v>
      </c>
      <c r="C26" s="11"/>
      <c r="D26" s="11"/>
      <c r="E26" s="11"/>
      <c r="F26" s="11"/>
      <c r="G26" s="11"/>
      <c r="H26" s="11"/>
      <c r="I26" s="11"/>
      <c r="J26" s="11"/>
      <c r="K26" s="11"/>
      <c r="L26" s="11"/>
      <c r="M26" s="11"/>
      <c r="N26" s="10"/>
      <c r="O26" s="11"/>
      <c r="P26" s="11"/>
      <c r="Q26" s="11"/>
      <c r="R26" s="11"/>
      <c r="S26" s="11"/>
      <c r="T26" s="11"/>
      <c r="U26" s="11"/>
      <c r="V26" s="11"/>
      <c r="W26" s="11"/>
      <c r="X26" s="10"/>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0"/>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0"/>
      <c r="DH26" s="11"/>
      <c r="DI26" s="11"/>
      <c r="DJ26" s="11"/>
      <c r="DK26" s="11"/>
      <c r="DL26" s="11"/>
      <c r="DM26" s="11"/>
      <c r="DN26" s="11"/>
      <c r="DO26" s="11"/>
      <c r="DP26" s="11"/>
      <c r="DQ26" s="11"/>
      <c r="DR26" s="11"/>
      <c r="DS26" s="11"/>
      <c r="DT26" s="11"/>
      <c r="DU26" s="10"/>
      <c r="DV26" s="11"/>
      <c r="DW26" s="11"/>
      <c r="DX26" s="11"/>
      <c r="DY26" s="11"/>
      <c r="DZ26" s="11"/>
      <c r="EA26" s="11"/>
      <c r="EB26" s="11"/>
      <c r="EC26" s="11"/>
      <c r="ED26" s="11"/>
      <c r="EE26" s="11"/>
      <c r="EF26" s="10">
        <v>5410.0</v>
      </c>
      <c r="EG26" s="11"/>
      <c r="EH26" s="11"/>
      <c r="EI26" s="10"/>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c r="OE26" s="11"/>
      <c r="OF26" s="11"/>
      <c r="OG26" s="11"/>
      <c r="OH26" s="11"/>
      <c r="OI26" s="11"/>
      <c r="OJ26" s="11"/>
      <c r="OK26" s="11"/>
      <c r="OL26" s="11"/>
      <c r="OM26" s="11"/>
      <c r="ON26" s="11"/>
      <c r="OO26" s="11"/>
      <c r="OP26" s="11"/>
      <c r="OQ26" s="11"/>
      <c r="OR26" s="11"/>
      <c r="OS26" s="11"/>
      <c r="OT26" s="11"/>
      <c r="OU26" s="11"/>
      <c r="OV26" s="11"/>
      <c r="OW26" s="11"/>
      <c r="OX26" s="11"/>
      <c r="OY26" s="11"/>
      <c r="OZ26" s="11"/>
      <c r="PA26" s="11"/>
      <c r="PB26" s="11"/>
      <c r="PC26" s="11"/>
      <c r="PD26" s="11"/>
      <c r="PE26" s="11"/>
      <c r="PF26" s="11"/>
      <c r="PG26" s="11"/>
      <c r="PH26" s="11"/>
      <c r="PI26" s="11"/>
      <c r="PJ26" s="11"/>
      <c r="PK26" s="11"/>
      <c r="PL26" s="11"/>
      <c r="PM26" s="11"/>
      <c r="PN26" s="11"/>
      <c r="PO26" s="11"/>
      <c r="PP26" s="11"/>
      <c r="PQ26" s="11"/>
      <c r="PR26" s="11"/>
      <c r="PS26" s="11"/>
      <c r="PT26" s="11"/>
      <c r="PU26" s="11"/>
      <c r="PV26" s="11"/>
      <c r="PW26" s="11"/>
      <c r="PX26" s="11"/>
      <c r="PY26" s="11"/>
      <c r="PZ26" s="11"/>
      <c r="QA26" s="11"/>
      <c r="QB26" s="11"/>
      <c r="QC26" s="11"/>
      <c r="QD26" s="11"/>
      <c r="QE26" s="11"/>
      <c r="QF26" s="11"/>
      <c r="QG26" s="11"/>
      <c r="QH26" s="11"/>
      <c r="QI26" s="11"/>
      <c r="QJ26" s="11"/>
      <c r="QK26" s="11"/>
      <c r="QL26" s="11"/>
      <c r="QM26" s="11"/>
      <c r="QN26" s="11"/>
      <c r="QO26" s="11"/>
      <c r="QP26" s="11"/>
      <c r="QQ26" s="11"/>
      <c r="QR26" s="11"/>
      <c r="QS26" s="11"/>
      <c r="QT26" s="11"/>
      <c r="QU26" s="11"/>
      <c r="QV26" s="11"/>
      <c r="QW26" s="11"/>
      <c r="QX26" s="11"/>
      <c r="QY26" s="11"/>
      <c r="QZ26" s="11"/>
      <c r="RA26" s="11"/>
      <c r="RB26" s="11"/>
      <c r="RC26" s="11"/>
      <c r="RD26" s="11"/>
      <c r="RE26" s="11"/>
      <c r="RF26" s="11"/>
      <c r="RG26" s="11"/>
      <c r="RH26" s="11"/>
      <c r="RI26" s="11"/>
      <c r="RJ26" s="11"/>
      <c r="RK26" s="11"/>
      <c r="RL26" s="11"/>
      <c r="RM26" s="11"/>
      <c r="RN26" s="11"/>
      <c r="RO26" s="11"/>
      <c r="RP26" s="11"/>
      <c r="RQ26" s="11"/>
      <c r="RR26" s="11"/>
      <c r="RS26" s="11"/>
      <c r="RT26" s="11"/>
      <c r="RU26" s="11"/>
      <c r="RV26" s="11"/>
      <c r="RW26" s="11"/>
      <c r="RX26" s="11"/>
      <c r="RY26" s="11"/>
      <c r="RZ26" s="11"/>
      <c r="SA26" s="11"/>
      <c r="SB26" s="11"/>
      <c r="SC26" s="11"/>
      <c r="SD26" s="11"/>
      <c r="SE26" s="11"/>
      <c r="SF26" s="11"/>
      <c r="SG26" s="11"/>
      <c r="SH26" s="11"/>
      <c r="SI26" s="11"/>
      <c r="SJ26" s="11"/>
      <c r="SK26" s="11"/>
      <c r="SL26" s="11"/>
      <c r="SM26" s="11"/>
      <c r="SN26" s="11"/>
      <c r="SO26" s="11"/>
      <c r="SP26" s="11"/>
      <c r="SQ26" s="11"/>
      <c r="SR26" s="11"/>
      <c r="SS26" s="11"/>
      <c r="ST26" s="11"/>
      <c r="SU26" s="11"/>
      <c r="SV26" s="11"/>
      <c r="SW26" s="11"/>
      <c r="SX26" s="11"/>
      <c r="SY26" s="11"/>
      <c r="SZ26" s="11"/>
      <c r="TA26" s="11"/>
      <c r="TB26" s="11"/>
      <c r="TC26" s="11"/>
      <c r="TD26" s="11"/>
      <c r="TE26" s="11"/>
      <c r="TF26" s="11"/>
      <c r="TG26" s="11"/>
      <c r="TH26" s="11"/>
      <c r="TI26" s="11"/>
      <c r="TJ26" s="11"/>
      <c r="TK26" s="11"/>
      <c r="TL26" s="11"/>
      <c r="TM26" s="11"/>
      <c r="TN26" s="11"/>
      <c r="TO26" s="11"/>
      <c r="TP26" s="11"/>
      <c r="TQ26" s="11"/>
      <c r="TR26" s="11"/>
      <c r="TS26" s="11"/>
      <c r="TT26" s="11"/>
      <c r="TU26" s="11"/>
      <c r="TV26" s="11"/>
      <c r="TW26" s="11"/>
      <c r="TX26" s="11"/>
      <c r="TY26" s="11"/>
      <c r="TZ26" s="11"/>
      <c r="UA26" s="11"/>
      <c r="UB26" s="11"/>
      <c r="UC26" s="11"/>
      <c r="UD26" s="11"/>
      <c r="UE26" s="11"/>
      <c r="UF26" s="11"/>
      <c r="UG26" s="11"/>
      <c r="UH26" s="11"/>
      <c r="UI26" s="11"/>
      <c r="UJ26" s="11"/>
      <c r="UK26" s="11"/>
      <c r="UL26" s="11"/>
      <c r="UM26" s="11"/>
      <c r="UN26" s="11"/>
      <c r="UO26" s="11"/>
      <c r="UP26" s="11"/>
      <c r="UQ26" s="11"/>
      <c r="UR26" s="11"/>
      <c r="US26" s="11"/>
      <c r="UT26" s="11"/>
      <c r="UU26" s="11"/>
      <c r="UV26" s="11"/>
      <c r="UW26" s="11"/>
      <c r="UX26" s="11"/>
      <c r="UY26" s="11"/>
      <c r="UZ26" s="11"/>
      <c r="VA26" s="11"/>
      <c r="VB26" s="11"/>
      <c r="VC26" s="11"/>
      <c r="VD26" s="11"/>
      <c r="VE26" s="11"/>
      <c r="VF26" s="11"/>
      <c r="VG26" s="11"/>
      <c r="VH26" s="11"/>
      <c r="VI26" s="11"/>
      <c r="VJ26" s="11"/>
      <c r="VK26" s="11"/>
      <c r="VL26" s="11"/>
      <c r="VM26" s="11"/>
      <c r="VN26" s="11"/>
      <c r="VO26" s="11"/>
      <c r="VP26" s="11"/>
      <c r="VQ26" s="11"/>
      <c r="VR26" s="11"/>
      <c r="VS26" s="11"/>
      <c r="VT26" s="11"/>
      <c r="VU26" s="11"/>
      <c r="VV26" s="11"/>
      <c r="VW26" s="11"/>
      <c r="VX26" s="11"/>
      <c r="VY26" s="11"/>
      <c r="VZ26" s="11"/>
      <c r="WA26" s="11"/>
      <c r="WB26" s="11"/>
      <c r="WC26" s="11"/>
      <c r="WD26" s="11"/>
      <c r="WE26" s="11"/>
      <c r="WF26" s="11"/>
      <c r="WG26" s="11"/>
      <c r="WH26" s="11"/>
      <c r="WI26" s="11"/>
      <c r="WJ26" s="11"/>
      <c r="WK26" s="11"/>
      <c r="WL26" s="11"/>
      <c r="WM26" s="11"/>
      <c r="WN26" s="11"/>
      <c r="WO26" s="11"/>
      <c r="WP26" s="11"/>
      <c r="WQ26" s="11"/>
      <c r="WR26" s="11"/>
      <c r="WS26" s="11"/>
      <c r="WT26" s="11"/>
      <c r="WU26" s="11"/>
      <c r="WV26" s="11"/>
      <c r="WW26" s="11"/>
      <c r="WX26" s="11"/>
      <c r="WY26" s="11"/>
      <c r="WZ26" s="11"/>
      <c r="XA26" s="11"/>
      <c r="XB26" s="11"/>
      <c r="XC26" s="11"/>
      <c r="XD26" s="11"/>
      <c r="XE26" s="11"/>
      <c r="XF26" s="11"/>
      <c r="XG26" s="11"/>
      <c r="XH26" s="11"/>
      <c r="XI26" s="11"/>
      <c r="XJ26" s="11"/>
      <c r="XK26" s="11"/>
      <c r="XL26" s="11"/>
      <c r="XM26" s="11"/>
      <c r="XN26" s="11"/>
      <c r="XO26" s="11"/>
      <c r="XP26" s="11"/>
      <c r="XQ26" s="11"/>
      <c r="XR26" s="11"/>
      <c r="XS26" s="11"/>
      <c r="XT26" s="11"/>
      <c r="XU26" s="11"/>
      <c r="XV26" s="11"/>
      <c r="XW26" s="11"/>
      <c r="XX26" s="11"/>
      <c r="XY26" s="11"/>
      <c r="XZ26" s="11"/>
      <c r="YA26" s="11"/>
      <c r="YB26" s="11"/>
      <c r="YC26" s="11"/>
      <c r="YD26" s="11"/>
      <c r="YE26" s="11"/>
      <c r="YF26" s="11"/>
      <c r="YG26" s="11"/>
      <c r="YH26" s="11"/>
      <c r="YI26" s="11"/>
      <c r="YJ26" s="11"/>
      <c r="YK26" s="11"/>
      <c r="YL26" s="11"/>
      <c r="YM26" s="11"/>
      <c r="YN26" s="11"/>
      <c r="YO26" s="11"/>
      <c r="YP26" s="11"/>
      <c r="YQ26" s="11"/>
      <c r="YR26" s="11"/>
      <c r="YS26" s="11"/>
      <c r="YT26" s="11"/>
      <c r="YU26" s="11"/>
      <c r="YV26" s="11"/>
      <c r="YW26" s="11"/>
      <c r="YX26" s="11"/>
      <c r="YY26" s="11"/>
      <c r="YZ26" s="11"/>
      <c r="ZA26" s="11"/>
      <c r="ZB26" s="11"/>
      <c r="ZC26" s="11"/>
      <c r="ZD26" s="11"/>
      <c r="ZE26" s="11"/>
      <c r="ZF26" s="11"/>
      <c r="ZG26" s="11"/>
      <c r="ZH26" s="11"/>
      <c r="ZI26" s="11"/>
      <c r="ZJ26" s="11"/>
      <c r="ZK26" s="11"/>
      <c r="ZL26" s="11"/>
      <c r="ZM26" s="11"/>
      <c r="ZN26" s="11"/>
      <c r="ZO26" s="11"/>
      <c r="ZP26" s="11"/>
      <c r="ZQ26" s="11"/>
      <c r="ZR26" s="11"/>
      <c r="ZS26" s="11"/>
      <c r="ZT26" s="11"/>
      <c r="ZU26" s="11"/>
      <c r="ZV26" s="11"/>
      <c r="ZW26" s="11"/>
      <c r="ZX26" s="11"/>
      <c r="ZY26" s="11"/>
      <c r="ZZ26" s="11"/>
      <c r="AAA26" s="11"/>
      <c r="AAB26" s="11"/>
      <c r="AAC26" s="11"/>
      <c r="AAD26" s="11"/>
      <c r="AAE26" s="11"/>
      <c r="AAF26" s="11"/>
      <c r="AAG26" s="11"/>
      <c r="AAH26" s="11"/>
      <c r="AAI26" s="11"/>
      <c r="AAJ26" s="11"/>
      <c r="AAK26" s="11"/>
      <c r="AAL26" s="11"/>
      <c r="AAM26" s="11"/>
      <c r="AAN26" s="11"/>
      <c r="AAO26" s="11"/>
      <c r="AAP26" s="11"/>
      <c r="AAQ26" s="11"/>
      <c r="AAR26" s="11"/>
      <c r="AAS26" s="11"/>
      <c r="AAT26" s="11"/>
      <c r="AAU26" s="11"/>
      <c r="AAV26" s="11"/>
      <c r="AAW26" s="11"/>
      <c r="AAX26" s="11"/>
      <c r="AAY26" s="11"/>
      <c r="AAZ26" s="11"/>
      <c r="ABA26" s="11"/>
      <c r="ABB26" s="11"/>
      <c r="ABC26" s="11"/>
      <c r="ABD26" s="11"/>
      <c r="ABE26" s="11"/>
      <c r="ABF26" s="11"/>
      <c r="ABG26" s="11"/>
      <c r="ABH26" s="11"/>
      <c r="ABI26" s="11"/>
      <c r="ABJ26" s="11"/>
      <c r="ABK26" s="11"/>
      <c r="ABL26" s="11"/>
      <c r="ABM26" s="11"/>
      <c r="ABN26" s="11"/>
      <c r="ABO26" s="11"/>
      <c r="ABP26" s="11"/>
      <c r="ABQ26" s="11"/>
      <c r="ABR26" s="11"/>
      <c r="ABS26" s="11"/>
      <c r="ABT26" s="11"/>
      <c r="ABU26" s="11"/>
      <c r="ABV26" s="11"/>
      <c r="ABW26" s="11"/>
      <c r="ABX26" s="11"/>
      <c r="ABY26" s="11"/>
      <c r="ABZ26" s="11"/>
      <c r="ACA26" s="11"/>
      <c r="ACB26" s="11"/>
      <c r="ACC26" s="11"/>
      <c r="ACD26" s="11"/>
      <c r="ACE26" s="11"/>
      <c r="ACF26" s="11"/>
      <c r="ACG26" s="11"/>
      <c r="ACH26" s="11"/>
      <c r="ACI26" s="11"/>
      <c r="ACJ26" s="11"/>
      <c r="ACK26" s="11"/>
      <c r="ACL26" s="11"/>
      <c r="ACM26" s="11"/>
      <c r="ACN26" s="11"/>
      <c r="ACO26" s="11"/>
      <c r="ACP26" s="11"/>
      <c r="ACQ26" s="11"/>
      <c r="ACR26" s="11"/>
      <c r="ACS26" s="11"/>
      <c r="ACT26" s="11"/>
      <c r="ACU26" s="11"/>
      <c r="ACV26" s="11"/>
      <c r="ACW26" s="11"/>
      <c r="ACX26" s="11"/>
      <c r="ACY26" s="11"/>
      <c r="ACZ26" s="11"/>
      <c r="ADA26" s="11"/>
      <c r="ADB26" s="11"/>
      <c r="ADC26" s="11"/>
      <c r="ADD26" s="11"/>
      <c r="ADE26" s="11"/>
      <c r="ADF26" s="11"/>
      <c r="ADG26" s="11"/>
      <c r="ADH26" s="11"/>
      <c r="ADI26" s="11"/>
      <c r="ADJ26" s="11"/>
      <c r="ADK26" s="11"/>
      <c r="ADL26" s="11"/>
      <c r="ADM26" s="11"/>
      <c r="ADN26" s="11"/>
      <c r="ADO26" s="11"/>
      <c r="ADP26" s="11"/>
      <c r="ADQ26" s="11"/>
      <c r="ADR26" s="11"/>
      <c r="ADS26" s="11"/>
      <c r="ADT26" s="11"/>
      <c r="ADU26" s="11"/>
      <c r="ADV26" s="11"/>
      <c r="ADW26" s="11"/>
      <c r="ADX26" s="11"/>
      <c r="ADY26" s="11"/>
      <c r="ADZ26" s="11"/>
      <c r="AEA26" s="11"/>
      <c r="AEB26" s="11"/>
      <c r="AEC26" s="11"/>
      <c r="AED26" s="11"/>
      <c r="AEE26" s="11"/>
      <c r="AEF26" s="11"/>
      <c r="AEG26" s="11"/>
      <c r="AEH26" s="11"/>
      <c r="AEI26" s="11"/>
      <c r="AEJ26" s="11"/>
      <c r="AEK26" s="11"/>
      <c r="AEL26" s="11"/>
      <c r="AEM26" s="11"/>
      <c r="AEN26" s="11"/>
      <c r="AEO26" s="11"/>
      <c r="AEP26" s="11"/>
      <c r="AEQ26" s="11"/>
      <c r="AER26" s="11"/>
      <c r="AES26" s="11"/>
      <c r="AET26" s="11"/>
      <c r="AEU26" s="11"/>
      <c r="AEV26" s="11"/>
      <c r="AEW26" s="11"/>
      <c r="AEX26" s="11"/>
      <c r="AEY26" s="11"/>
      <c r="AEZ26" s="11"/>
      <c r="AFA26" s="11"/>
      <c r="AFB26" s="11"/>
      <c r="AFC26" s="11"/>
      <c r="AFD26" s="11"/>
      <c r="AFE26" s="11"/>
      <c r="AFF26" s="11"/>
      <c r="AFG26" s="11"/>
      <c r="AFH26" s="11"/>
      <c r="AFI26" s="11"/>
      <c r="AFJ26" s="11"/>
      <c r="AFK26" s="11"/>
      <c r="AFL26" s="11"/>
      <c r="AFM26" s="11"/>
      <c r="AFN26" s="11"/>
      <c r="AFO26" s="11"/>
      <c r="AFP26" s="11"/>
      <c r="AFQ26" s="11"/>
      <c r="AFR26" s="11"/>
      <c r="AFS26" s="11"/>
      <c r="AFT26" s="11"/>
      <c r="AFU26" s="11"/>
      <c r="AFV26" s="11"/>
      <c r="AFW26" s="11"/>
      <c r="AFX26" s="11"/>
      <c r="AFY26" s="11"/>
      <c r="AFZ26" s="11"/>
      <c r="AGA26" s="11"/>
      <c r="AGB26" s="11"/>
      <c r="AGC26" s="11"/>
      <c r="AGD26" s="11"/>
      <c r="AGE26" s="11"/>
      <c r="AGF26" s="11"/>
      <c r="AGG26" s="11"/>
      <c r="AGH26" s="11"/>
      <c r="AGI26" s="11"/>
      <c r="AGJ26" s="11"/>
      <c r="AGK26" s="11"/>
      <c r="AGL26" s="11"/>
      <c r="AGM26" s="11"/>
      <c r="AGN26" s="11"/>
      <c r="AGO26" s="11"/>
      <c r="AGP26" s="11"/>
      <c r="AGQ26" s="11"/>
      <c r="AGR26" s="11"/>
      <c r="AGS26" s="11"/>
      <c r="AGT26" s="11"/>
      <c r="AGU26" s="11"/>
      <c r="AGV26" s="11"/>
      <c r="AGW26" s="11"/>
      <c r="AGX26" s="11"/>
      <c r="AGY26" s="11"/>
      <c r="AGZ26" s="11"/>
      <c r="AHA26" s="11"/>
      <c r="AHB26" s="11"/>
      <c r="AHC26" s="11"/>
      <c r="AHD26" s="11"/>
      <c r="AHE26" s="11"/>
      <c r="AHF26" s="11"/>
      <c r="AHG26" s="11"/>
      <c r="AHH26" s="11"/>
      <c r="AHI26" s="11"/>
      <c r="AHJ26" s="11"/>
      <c r="AHK26" s="11"/>
      <c r="AHL26" s="11"/>
      <c r="AHM26" s="11"/>
      <c r="AHN26" s="11"/>
      <c r="AHO26" s="11"/>
      <c r="AHP26" s="11"/>
      <c r="AHQ26" s="11"/>
      <c r="AHR26" s="11"/>
      <c r="AHS26" s="11"/>
      <c r="AHT26" s="11"/>
      <c r="AHU26" s="11"/>
      <c r="AHV26" s="11"/>
      <c r="AHW26" s="11"/>
      <c r="AHX26" s="11"/>
      <c r="AHY26" s="11"/>
      <c r="AHZ26" s="11"/>
      <c r="AIA26" s="11"/>
      <c r="AIB26" s="11"/>
      <c r="AIC26" s="11"/>
      <c r="AID26" s="11"/>
      <c r="AIE26" s="11"/>
      <c r="AIF26" s="11"/>
      <c r="AIG26" s="11"/>
      <c r="AIH26" s="11"/>
      <c r="AII26" s="11"/>
      <c r="AIJ26" s="11"/>
      <c r="AIK26" s="11"/>
      <c r="AIL26" s="11"/>
      <c r="AIM26" s="11"/>
    </row>
    <row r="27">
      <c r="B27" s="7" t="s">
        <v>497</v>
      </c>
      <c r="C27" s="11"/>
      <c r="D27" s="11"/>
      <c r="E27" s="11"/>
      <c r="F27" s="11"/>
      <c r="G27" s="11"/>
      <c r="H27" s="11"/>
      <c r="I27" s="11"/>
      <c r="J27" s="11"/>
      <c r="K27" s="11"/>
      <c r="L27" s="11"/>
      <c r="M27" s="11"/>
      <c r="N27" s="10">
        <v>6017727.0</v>
      </c>
      <c r="O27" s="11"/>
      <c r="P27" s="11"/>
      <c r="Q27" s="11"/>
      <c r="R27" s="11"/>
      <c r="S27" s="11"/>
      <c r="T27" s="11"/>
      <c r="U27" s="11"/>
      <c r="V27" s="11"/>
      <c r="W27" s="11"/>
      <c r="X27" s="10"/>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0"/>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0">
        <v>1706000.0</v>
      </c>
      <c r="DH27" s="11"/>
      <c r="DI27" s="11"/>
      <c r="DJ27" s="11"/>
      <c r="DK27" s="11"/>
      <c r="DL27" s="11"/>
      <c r="DM27" s="11"/>
      <c r="DN27" s="11"/>
      <c r="DO27" s="11"/>
      <c r="DP27" s="11"/>
      <c r="DQ27" s="11"/>
      <c r="DR27" s="11"/>
      <c r="DS27" s="11"/>
      <c r="DT27" s="11"/>
      <c r="DU27" s="10">
        <v>2.8023724E7</v>
      </c>
      <c r="DV27" s="11"/>
      <c r="DW27" s="11"/>
      <c r="DX27" s="11"/>
      <c r="DY27" s="11"/>
      <c r="DZ27" s="11"/>
      <c r="EA27" s="11"/>
      <c r="EB27" s="11"/>
      <c r="EC27" s="43">
        <v>86025.0</v>
      </c>
      <c r="ED27" s="11"/>
      <c r="EE27" s="11"/>
      <c r="EF27" s="11"/>
      <c r="EG27" s="10">
        <v>2.86E8</v>
      </c>
      <c r="EH27" s="10">
        <v>7762.0</v>
      </c>
      <c r="EI27" s="10">
        <v>36154.0</v>
      </c>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c r="OE27" s="11"/>
      <c r="OF27" s="11"/>
      <c r="OG27" s="11"/>
      <c r="OH27" s="11"/>
      <c r="OI27" s="11"/>
      <c r="OJ27" s="11"/>
      <c r="OK27" s="11"/>
      <c r="OL27" s="11"/>
      <c r="OM27" s="11"/>
      <c r="ON27" s="11"/>
      <c r="OO27" s="11"/>
      <c r="OP27" s="11"/>
      <c r="OQ27" s="11"/>
      <c r="OR27" s="11"/>
      <c r="OS27" s="11"/>
      <c r="OT27" s="11"/>
      <c r="OU27" s="11"/>
      <c r="OV27" s="11"/>
      <c r="OW27" s="11"/>
      <c r="OX27" s="11"/>
      <c r="OY27" s="11"/>
      <c r="OZ27" s="11"/>
      <c r="PA27" s="11"/>
      <c r="PB27" s="11"/>
      <c r="PC27" s="11"/>
      <c r="PD27" s="11"/>
      <c r="PE27" s="11"/>
      <c r="PF27" s="11"/>
      <c r="PG27" s="11"/>
      <c r="PH27" s="11"/>
      <c r="PI27" s="11"/>
      <c r="PJ27" s="11"/>
      <c r="PK27" s="11"/>
      <c r="PL27" s="11"/>
      <c r="PM27" s="11"/>
      <c r="PN27" s="11"/>
      <c r="PO27" s="11"/>
      <c r="PP27" s="11"/>
      <c r="PQ27" s="11"/>
      <c r="PR27" s="11"/>
      <c r="PS27" s="11"/>
      <c r="PT27" s="11"/>
      <c r="PU27" s="11"/>
      <c r="PV27" s="11"/>
      <c r="PW27" s="11"/>
      <c r="PX27" s="11"/>
      <c r="PY27" s="11"/>
      <c r="PZ27" s="11"/>
      <c r="QA27" s="11"/>
      <c r="QB27" s="11"/>
      <c r="QC27" s="11"/>
      <c r="QD27" s="11"/>
      <c r="QE27" s="11"/>
      <c r="QF27" s="11"/>
      <c r="QG27" s="11"/>
      <c r="QH27" s="11"/>
      <c r="QI27" s="11"/>
      <c r="QJ27" s="11"/>
      <c r="QK27" s="11"/>
      <c r="QL27" s="11"/>
      <c r="QM27" s="11"/>
      <c r="QN27" s="11"/>
      <c r="QO27" s="11"/>
      <c r="QP27" s="11"/>
      <c r="QQ27" s="11"/>
      <c r="QR27" s="11"/>
      <c r="QS27" s="11"/>
      <c r="QT27" s="11"/>
      <c r="QU27" s="11"/>
      <c r="QV27" s="11"/>
      <c r="QW27" s="11"/>
      <c r="QX27" s="11"/>
      <c r="QY27" s="11"/>
      <c r="QZ27" s="11"/>
      <c r="RA27" s="11"/>
      <c r="RB27" s="11"/>
      <c r="RC27" s="11"/>
      <c r="RD27" s="11"/>
      <c r="RE27" s="11"/>
      <c r="RF27" s="11"/>
      <c r="RG27" s="11"/>
      <c r="RH27" s="11"/>
      <c r="RI27" s="11"/>
      <c r="RJ27" s="11"/>
      <c r="RK27" s="11"/>
      <c r="RL27" s="11"/>
      <c r="RM27" s="11"/>
      <c r="RN27" s="11"/>
      <c r="RO27" s="11"/>
      <c r="RP27" s="11"/>
      <c r="RQ27" s="11"/>
      <c r="RR27" s="11"/>
      <c r="RS27" s="11"/>
      <c r="RT27" s="11"/>
      <c r="RU27" s="11"/>
      <c r="RV27" s="11"/>
      <c r="RW27" s="11"/>
      <c r="RX27" s="11"/>
      <c r="RY27" s="11"/>
      <c r="RZ27" s="11"/>
      <c r="SA27" s="11"/>
      <c r="SB27" s="11"/>
      <c r="SC27" s="11"/>
      <c r="SD27" s="11"/>
      <c r="SE27" s="11"/>
      <c r="SF27" s="11"/>
      <c r="SG27" s="11"/>
      <c r="SH27" s="11"/>
      <c r="SI27" s="11"/>
      <c r="SJ27" s="11"/>
      <c r="SK27" s="11"/>
      <c r="SL27" s="11"/>
      <c r="SM27" s="11"/>
      <c r="SN27" s="11"/>
      <c r="SO27" s="11"/>
      <c r="SP27" s="11"/>
      <c r="SQ27" s="11"/>
      <c r="SR27" s="11"/>
      <c r="SS27" s="11"/>
      <c r="ST27" s="11"/>
      <c r="SU27" s="11"/>
      <c r="SV27" s="11"/>
      <c r="SW27" s="11"/>
      <c r="SX27" s="11"/>
      <c r="SY27" s="11"/>
      <c r="SZ27" s="11"/>
      <c r="TA27" s="11"/>
      <c r="TB27" s="11"/>
      <c r="TC27" s="11"/>
      <c r="TD27" s="11"/>
      <c r="TE27" s="11"/>
      <c r="TF27" s="11"/>
      <c r="TG27" s="11"/>
      <c r="TH27" s="11"/>
      <c r="TI27" s="11"/>
      <c r="TJ27" s="11"/>
      <c r="TK27" s="11"/>
      <c r="TL27" s="11"/>
      <c r="TM27" s="11"/>
      <c r="TN27" s="11"/>
      <c r="TO27" s="11"/>
      <c r="TP27" s="11"/>
      <c r="TQ27" s="11"/>
      <c r="TR27" s="11"/>
      <c r="TS27" s="11"/>
      <c r="TT27" s="11"/>
      <c r="TU27" s="11"/>
      <c r="TV27" s="11"/>
      <c r="TW27" s="11"/>
      <c r="TX27" s="11"/>
      <c r="TY27" s="11"/>
      <c r="TZ27" s="11"/>
      <c r="UA27" s="11"/>
      <c r="UB27" s="11"/>
      <c r="UC27" s="11"/>
      <c r="UD27" s="11"/>
      <c r="UE27" s="11"/>
      <c r="UF27" s="11"/>
      <c r="UG27" s="11"/>
      <c r="UH27" s="11"/>
      <c r="UI27" s="11"/>
      <c r="UJ27" s="11"/>
      <c r="UK27" s="11"/>
      <c r="UL27" s="11"/>
      <c r="UM27" s="11"/>
      <c r="UN27" s="11"/>
      <c r="UO27" s="11"/>
      <c r="UP27" s="11"/>
      <c r="UQ27" s="11"/>
      <c r="UR27" s="11"/>
      <c r="US27" s="11"/>
      <c r="UT27" s="11"/>
      <c r="UU27" s="11"/>
      <c r="UV27" s="11"/>
      <c r="UW27" s="11"/>
      <c r="UX27" s="11"/>
      <c r="UY27" s="11"/>
      <c r="UZ27" s="11"/>
      <c r="VA27" s="11"/>
      <c r="VB27" s="11"/>
      <c r="VC27" s="11"/>
      <c r="VD27" s="11"/>
      <c r="VE27" s="11"/>
      <c r="VF27" s="11"/>
      <c r="VG27" s="11"/>
      <c r="VH27" s="11"/>
      <c r="VI27" s="11"/>
      <c r="VJ27" s="11"/>
      <c r="VK27" s="11"/>
      <c r="VL27" s="11"/>
      <c r="VM27" s="11"/>
      <c r="VN27" s="11"/>
      <c r="VO27" s="11"/>
      <c r="VP27" s="11"/>
      <c r="VQ27" s="11"/>
      <c r="VR27" s="11"/>
      <c r="VS27" s="11"/>
      <c r="VT27" s="11"/>
      <c r="VU27" s="11"/>
      <c r="VV27" s="11"/>
      <c r="VW27" s="11"/>
      <c r="VX27" s="11"/>
      <c r="VY27" s="11"/>
      <c r="VZ27" s="11"/>
      <c r="WA27" s="11"/>
      <c r="WB27" s="11"/>
      <c r="WC27" s="11"/>
      <c r="WD27" s="11"/>
      <c r="WE27" s="11"/>
      <c r="WF27" s="11"/>
      <c r="WG27" s="11"/>
      <c r="WH27" s="11"/>
      <c r="WI27" s="11"/>
      <c r="WJ27" s="11"/>
      <c r="WK27" s="11"/>
      <c r="WL27" s="11"/>
      <c r="WM27" s="11"/>
      <c r="WN27" s="11"/>
      <c r="WO27" s="11"/>
      <c r="WP27" s="11"/>
      <c r="WQ27" s="11"/>
      <c r="WR27" s="11"/>
      <c r="WS27" s="11"/>
      <c r="WT27" s="11"/>
      <c r="WU27" s="11"/>
      <c r="WV27" s="11"/>
      <c r="WW27" s="11"/>
      <c r="WX27" s="11"/>
      <c r="WY27" s="11"/>
      <c r="WZ27" s="11"/>
      <c r="XA27" s="11"/>
      <c r="XB27" s="11"/>
      <c r="XC27" s="11"/>
      <c r="XD27" s="11"/>
      <c r="XE27" s="11"/>
      <c r="XF27" s="11"/>
      <c r="XG27" s="11"/>
      <c r="XH27" s="11"/>
      <c r="XI27" s="11"/>
      <c r="XJ27" s="11"/>
      <c r="XK27" s="11"/>
      <c r="XL27" s="11"/>
      <c r="XM27" s="11"/>
      <c r="XN27" s="11"/>
      <c r="XO27" s="11"/>
      <c r="XP27" s="11"/>
      <c r="XQ27" s="11"/>
      <c r="XR27" s="11"/>
      <c r="XS27" s="11"/>
      <c r="XT27" s="11"/>
      <c r="XU27" s="11"/>
      <c r="XV27" s="11"/>
      <c r="XW27" s="11"/>
      <c r="XX27" s="11"/>
      <c r="XY27" s="11"/>
      <c r="XZ27" s="11"/>
      <c r="YA27" s="11"/>
      <c r="YB27" s="11"/>
      <c r="YC27" s="11"/>
      <c r="YD27" s="11"/>
      <c r="YE27" s="11"/>
      <c r="YF27" s="11"/>
      <c r="YG27" s="11"/>
      <c r="YH27" s="11"/>
      <c r="YI27" s="11"/>
      <c r="YJ27" s="11"/>
      <c r="YK27" s="11"/>
      <c r="YL27" s="11"/>
      <c r="YM27" s="11"/>
      <c r="YN27" s="11"/>
      <c r="YO27" s="11"/>
      <c r="YP27" s="11"/>
      <c r="YQ27" s="11"/>
      <c r="YR27" s="11"/>
      <c r="YS27" s="11"/>
      <c r="YT27" s="11"/>
      <c r="YU27" s="11"/>
      <c r="YV27" s="11"/>
      <c r="YW27" s="11"/>
      <c r="YX27" s="11"/>
      <c r="YY27" s="11"/>
      <c r="YZ27" s="11"/>
      <c r="ZA27" s="11"/>
      <c r="ZB27" s="11"/>
      <c r="ZC27" s="11"/>
      <c r="ZD27" s="11"/>
      <c r="ZE27" s="11"/>
      <c r="ZF27" s="11"/>
      <c r="ZG27" s="11"/>
      <c r="ZH27" s="11"/>
      <c r="ZI27" s="11"/>
      <c r="ZJ27" s="11"/>
      <c r="ZK27" s="11"/>
      <c r="ZL27" s="11"/>
      <c r="ZM27" s="11"/>
      <c r="ZN27" s="11"/>
      <c r="ZO27" s="11"/>
      <c r="ZP27" s="11"/>
      <c r="ZQ27" s="11"/>
      <c r="ZR27" s="11"/>
      <c r="ZS27" s="11"/>
      <c r="ZT27" s="11"/>
      <c r="ZU27" s="11"/>
      <c r="ZV27" s="11"/>
      <c r="ZW27" s="11"/>
      <c r="ZX27" s="11"/>
      <c r="ZY27" s="11"/>
      <c r="ZZ27" s="11"/>
      <c r="AAA27" s="11"/>
      <c r="AAB27" s="11"/>
      <c r="AAC27" s="11"/>
      <c r="AAD27" s="11"/>
      <c r="AAE27" s="11"/>
      <c r="AAF27" s="11"/>
      <c r="AAG27" s="11"/>
      <c r="AAH27" s="11"/>
      <c r="AAI27" s="11"/>
      <c r="AAJ27" s="11"/>
      <c r="AAK27" s="11"/>
      <c r="AAL27" s="11"/>
      <c r="AAM27" s="11"/>
      <c r="AAN27" s="11"/>
      <c r="AAO27" s="11"/>
      <c r="AAP27" s="11"/>
      <c r="AAQ27" s="11"/>
      <c r="AAR27" s="11"/>
      <c r="AAS27" s="11"/>
      <c r="AAT27" s="11"/>
      <c r="AAU27" s="11"/>
      <c r="AAV27" s="11"/>
      <c r="AAW27" s="11"/>
      <c r="AAX27" s="11"/>
      <c r="AAY27" s="11"/>
      <c r="AAZ27" s="11"/>
      <c r="ABA27" s="11"/>
      <c r="ABB27" s="11"/>
      <c r="ABC27" s="11"/>
      <c r="ABD27" s="11"/>
      <c r="ABE27" s="11"/>
      <c r="ABF27" s="11"/>
      <c r="ABG27" s="11"/>
      <c r="ABH27" s="11"/>
      <c r="ABI27" s="11"/>
      <c r="ABJ27" s="11"/>
      <c r="ABK27" s="11"/>
      <c r="ABL27" s="11"/>
      <c r="ABM27" s="11"/>
      <c r="ABN27" s="11"/>
      <c r="ABO27" s="11"/>
      <c r="ABP27" s="11"/>
      <c r="ABQ27" s="11"/>
      <c r="ABR27" s="11"/>
      <c r="ABS27" s="11"/>
      <c r="ABT27" s="11"/>
      <c r="ABU27" s="11"/>
      <c r="ABV27" s="11"/>
      <c r="ABW27" s="11"/>
      <c r="ABX27" s="11"/>
      <c r="ABY27" s="11"/>
      <c r="ABZ27" s="11"/>
      <c r="ACA27" s="11"/>
      <c r="ACB27" s="11"/>
      <c r="ACC27" s="11"/>
      <c r="ACD27" s="11"/>
      <c r="ACE27" s="11"/>
      <c r="ACF27" s="11"/>
      <c r="ACG27" s="11"/>
      <c r="ACH27" s="11"/>
      <c r="ACI27" s="11"/>
      <c r="ACJ27" s="11"/>
      <c r="ACK27" s="11"/>
      <c r="ACL27" s="11"/>
      <c r="ACM27" s="11"/>
      <c r="ACN27" s="11"/>
      <c r="ACO27" s="11"/>
      <c r="ACP27" s="11"/>
      <c r="ACQ27" s="11"/>
      <c r="ACR27" s="11"/>
      <c r="ACS27" s="11"/>
      <c r="ACT27" s="11"/>
      <c r="ACU27" s="11"/>
      <c r="ACV27" s="11"/>
      <c r="ACW27" s="11"/>
      <c r="ACX27" s="11"/>
      <c r="ACY27" s="11"/>
      <c r="ACZ27" s="11"/>
      <c r="ADA27" s="11"/>
      <c r="ADB27" s="11"/>
      <c r="ADC27" s="11"/>
      <c r="ADD27" s="11"/>
      <c r="ADE27" s="11"/>
      <c r="ADF27" s="11"/>
      <c r="ADG27" s="11"/>
      <c r="ADH27" s="11"/>
      <c r="ADI27" s="11"/>
      <c r="ADJ27" s="11"/>
      <c r="ADK27" s="11"/>
      <c r="ADL27" s="11"/>
      <c r="ADM27" s="11"/>
      <c r="ADN27" s="11"/>
      <c r="ADO27" s="11"/>
      <c r="ADP27" s="11"/>
      <c r="ADQ27" s="11"/>
      <c r="ADR27" s="11"/>
      <c r="ADS27" s="11"/>
      <c r="ADT27" s="11"/>
      <c r="ADU27" s="11"/>
      <c r="ADV27" s="11"/>
      <c r="ADW27" s="11"/>
      <c r="ADX27" s="11"/>
      <c r="ADY27" s="11"/>
      <c r="ADZ27" s="11"/>
      <c r="AEA27" s="11"/>
      <c r="AEB27" s="11"/>
      <c r="AEC27" s="11"/>
      <c r="AED27" s="11"/>
      <c r="AEE27" s="11"/>
      <c r="AEF27" s="11"/>
      <c r="AEG27" s="11"/>
      <c r="AEH27" s="11"/>
      <c r="AEI27" s="11"/>
      <c r="AEJ27" s="11"/>
      <c r="AEK27" s="11"/>
      <c r="AEL27" s="11"/>
      <c r="AEM27" s="11"/>
      <c r="AEN27" s="11"/>
      <c r="AEO27" s="11"/>
      <c r="AEP27" s="11"/>
      <c r="AEQ27" s="11"/>
      <c r="AER27" s="11"/>
      <c r="AES27" s="11"/>
      <c r="AET27" s="11"/>
      <c r="AEU27" s="11"/>
      <c r="AEV27" s="11"/>
      <c r="AEW27" s="11"/>
      <c r="AEX27" s="11"/>
      <c r="AEY27" s="11"/>
      <c r="AEZ27" s="11"/>
      <c r="AFA27" s="11"/>
      <c r="AFB27" s="11"/>
      <c r="AFC27" s="11"/>
      <c r="AFD27" s="11"/>
      <c r="AFE27" s="11"/>
      <c r="AFF27" s="11"/>
      <c r="AFG27" s="11"/>
      <c r="AFH27" s="11"/>
      <c r="AFI27" s="11"/>
      <c r="AFJ27" s="11"/>
      <c r="AFK27" s="11"/>
      <c r="AFL27" s="11"/>
      <c r="AFM27" s="11"/>
      <c r="AFN27" s="11"/>
      <c r="AFO27" s="11"/>
      <c r="AFP27" s="11"/>
      <c r="AFQ27" s="11"/>
      <c r="AFR27" s="11"/>
      <c r="AFS27" s="11"/>
      <c r="AFT27" s="11"/>
      <c r="AFU27" s="11"/>
      <c r="AFV27" s="11"/>
      <c r="AFW27" s="11"/>
      <c r="AFX27" s="11"/>
      <c r="AFY27" s="11"/>
      <c r="AFZ27" s="11"/>
      <c r="AGA27" s="11"/>
      <c r="AGB27" s="11"/>
      <c r="AGC27" s="11"/>
      <c r="AGD27" s="11"/>
      <c r="AGE27" s="11"/>
      <c r="AGF27" s="11"/>
      <c r="AGG27" s="11"/>
      <c r="AGH27" s="11"/>
      <c r="AGI27" s="11"/>
      <c r="AGJ27" s="11"/>
      <c r="AGK27" s="11"/>
      <c r="AGL27" s="11"/>
      <c r="AGM27" s="11"/>
      <c r="AGN27" s="11"/>
      <c r="AGO27" s="11"/>
      <c r="AGP27" s="11"/>
      <c r="AGQ27" s="11"/>
      <c r="AGR27" s="11"/>
      <c r="AGS27" s="11"/>
      <c r="AGT27" s="11"/>
      <c r="AGU27" s="11"/>
      <c r="AGV27" s="11"/>
      <c r="AGW27" s="11"/>
      <c r="AGX27" s="11"/>
      <c r="AGY27" s="11"/>
      <c r="AGZ27" s="11"/>
      <c r="AHA27" s="11"/>
      <c r="AHB27" s="11"/>
      <c r="AHC27" s="11"/>
      <c r="AHD27" s="11"/>
      <c r="AHE27" s="11"/>
      <c r="AHF27" s="11"/>
      <c r="AHG27" s="11"/>
      <c r="AHH27" s="11"/>
      <c r="AHI27" s="11"/>
      <c r="AHJ27" s="11"/>
      <c r="AHK27" s="11"/>
      <c r="AHL27" s="11"/>
      <c r="AHM27" s="11"/>
      <c r="AHN27" s="11"/>
      <c r="AHO27" s="11"/>
      <c r="AHP27" s="11"/>
      <c r="AHQ27" s="11"/>
      <c r="AHR27" s="11"/>
      <c r="AHS27" s="11"/>
      <c r="AHT27" s="11"/>
      <c r="AHU27" s="11"/>
      <c r="AHV27" s="11"/>
      <c r="AHW27" s="11"/>
      <c r="AHX27" s="11"/>
      <c r="AHY27" s="11"/>
      <c r="AHZ27" s="11"/>
      <c r="AIA27" s="11"/>
      <c r="AIB27" s="11"/>
      <c r="AIC27" s="11"/>
      <c r="AID27" s="11"/>
      <c r="AIE27" s="11"/>
      <c r="AIF27" s="11"/>
      <c r="AIG27" s="11"/>
      <c r="AIH27" s="11"/>
      <c r="AII27" s="11"/>
      <c r="AIJ27" s="11"/>
      <c r="AIK27" s="11"/>
      <c r="AIL27" s="11"/>
      <c r="AIM27" s="11"/>
    </row>
    <row r="28">
      <c r="B28" s="7" t="s">
        <v>500</v>
      </c>
      <c r="C28" s="11"/>
      <c r="D28" s="11"/>
      <c r="E28" s="11"/>
      <c r="F28" s="11"/>
      <c r="G28" s="11"/>
      <c r="H28" s="11"/>
      <c r="I28" s="11"/>
      <c r="J28" s="11"/>
      <c r="K28" s="11"/>
      <c r="L28" s="11"/>
      <c r="M28" s="11"/>
      <c r="N28" s="11"/>
      <c r="O28" s="11"/>
      <c r="P28" s="11"/>
      <c r="Q28" s="11"/>
      <c r="R28" s="11"/>
      <c r="S28" s="11"/>
      <c r="T28" s="11"/>
      <c r="U28" s="11"/>
      <c r="V28" s="11"/>
      <c r="W28" s="11"/>
      <c r="X28" s="10"/>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0"/>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43">
        <v>87641.0</v>
      </c>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c r="OE28" s="11"/>
      <c r="OF28" s="11"/>
      <c r="OG28" s="11"/>
      <c r="OH28" s="11"/>
      <c r="OI28" s="11"/>
      <c r="OJ28" s="11"/>
      <c r="OK28" s="11"/>
      <c r="OL28" s="11"/>
      <c r="OM28" s="11"/>
      <c r="ON28" s="11"/>
      <c r="OO28" s="11"/>
      <c r="OP28" s="11"/>
      <c r="OQ28" s="11"/>
      <c r="OR28" s="11"/>
      <c r="OS28" s="11"/>
      <c r="OT28" s="11"/>
      <c r="OU28" s="11"/>
      <c r="OV28" s="11"/>
      <c r="OW28" s="11"/>
      <c r="OX28" s="11"/>
      <c r="OY28" s="11"/>
      <c r="OZ28" s="11"/>
      <c r="PA28" s="11"/>
      <c r="PB28" s="11"/>
      <c r="PC28" s="11"/>
      <c r="PD28" s="11"/>
      <c r="PE28" s="11"/>
      <c r="PF28" s="11"/>
      <c r="PG28" s="11"/>
      <c r="PH28" s="11"/>
      <c r="PI28" s="11"/>
      <c r="PJ28" s="11"/>
      <c r="PK28" s="11"/>
      <c r="PL28" s="11"/>
      <c r="PM28" s="11"/>
      <c r="PN28" s="11"/>
      <c r="PO28" s="11"/>
      <c r="PP28" s="11"/>
      <c r="PQ28" s="11"/>
      <c r="PR28" s="11"/>
      <c r="PS28" s="11"/>
      <c r="PT28" s="11"/>
      <c r="PU28" s="11"/>
      <c r="PV28" s="11"/>
      <c r="PW28" s="11"/>
      <c r="PX28" s="11"/>
      <c r="PY28" s="11"/>
      <c r="PZ28" s="11"/>
      <c r="QA28" s="11"/>
      <c r="QB28" s="11"/>
      <c r="QC28" s="11"/>
      <c r="QD28" s="11"/>
      <c r="QE28" s="11"/>
      <c r="QF28" s="11"/>
      <c r="QG28" s="11"/>
      <c r="QH28" s="11"/>
      <c r="QI28" s="11"/>
      <c r="QJ28" s="11"/>
      <c r="QK28" s="11"/>
      <c r="QL28" s="11"/>
      <c r="QM28" s="11"/>
      <c r="QN28" s="11"/>
      <c r="QO28" s="11"/>
      <c r="QP28" s="11"/>
      <c r="QQ28" s="11"/>
      <c r="QR28" s="11"/>
      <c r="QS28" s="11"/>
      <c r="QT28" s="11"/>
      <c r="QU28" s="11"/>
      <c r="QV28" s="11"/>
      <c r="QW28" s="11"/>
      <c r="QX28" s="11"/>
      <c r="QY28" s="11"/>
      <c r="QZ28" s="11"/>
      <c r="RA28" s="11"/>
      <c r="RB28" s="11"/>
      <c r="RC28" s="11"/>
      <c r="RD28" s="11"/>
      <c r="RE28" s="11"/>
      <c r="RF28" s="11"/>
      <c r="RG28" s="11"/>
      <c r="RH28" s="11"/>
      <c r="RI28" s="11"/>
      <c r="RJ28" s="11"/>
      <c r="RK28" s="11"/>
      <c r="RL28" s="11"/>
      <c r="RM28" s="11"/>
      <c r="RN28" s="11"/>
      <c r="RO28" s="11"/>
      <c r="RP28" s="11"/>
      <c r="RQ28" s="11"/>
      <c r="RR28" s="11"/>
      <c r="RS28" s="11"/>
      <c r="RT28" s="11"/>
      <c r="RU28" s="11"/>
      <c r="RV28" s="11"/>
      <c r="RW28" s="11"/>
      <c r="RX28" s="11"/>
      <c r="RY28" s="11"/>
      <c r="RZ28" s="11"/>
      <c r="SA28" s="11"/>
      <c r="SB28" s="11"/>
      <c r="SC28" s="11"/>
      <c r="SD28" s="11"/>
      <c r="SE28" s="11"/>
      <c r="SF28" s="11"/>
      <c r="SG28" s="11"/>
      <c r="SH28" s="11"/>
      <c r="SI28" s="11"/>
      <c r="SJ28" s="11"/>
      <c r="SK28" s="11"/>
      <c r="SL28" s="11"/>
      <c r="SM28" s="11"/>
      <c r="SN28" s="11"/>
      <c r="SO28" s="11"/>
      <c r="SP28" s="11"/>
      <c r="SQ28" s="11"/>
      <c r="SR28" s="11"/>
      <c r="SS28" s="11"/>
      <c r="ST28" s="11"/>
      <c r="SU28" s="11"/>
      <c r="SV28" s="11"/>
      <c r="SW28" s="11"/>
      <c r="SX28" s="11"/>
      <c r="SY28" s="11"/>
      <c r="SZ28" s="11"/>
      <c r="TA28" s="11"/>
      <c r="TB28" s="11"/>
      <c r="TC28" s="11"/>
      <c r="TD28" s="11"/>
      <c r="TE28" s="11"/>
      <c r="TF28" s="11"/>
      <c r="TG28" s="11"/>
      <c r="TH28" s="11"/>
      <c r="TI28" s="11"/>
      <c r="TJ28" s="11"/>
      <c r="TK28" s="11"/>
      <c r="TL28" s="11"/>
      <c r="TM28" s="11"/>
      <c r="TN28" s="11"/>
      <c r="TO28" s="11"/>
      <c r="TP28" s="11"/>
      <c r="TQ28" s="11"/>
      <c r="TR28" s="11"/>
      <c r="TS28" s="11"/>
      <c r="TT28" s="11"/>
      <c r="TU28" s="11"/>
      <c r="TV28" s="11"/>
      <c r="TW28" s="11"/>
      <c r="TX28" s="11"/>
      <c r="TY28" s="11"/>
      <c r="TZ28" s="11"/>
      <c r="UA28" s="11"/>
      <c r="UB28" s="11"/>
      <c r="UC28" s="11"/>
      <c r="UD28" s="11"/>
      <c r="UE28" s="11"/>
      <c r="UF28" s="11"/>
      <c r="UG28" s="11"/>
      <c r="UH28" s="11"/>
      <c r="UI28" s="11"/>
      <c r="UJ28" s="11"/>
      <c r="UK28" s="11"/>
      <c r="UL28" s="11"/>
      <c r="UM28" s="11"/>
      <c r="UN28" s="11"/>
      <c r="UO28" s="11"/>
      <c r="UP28" s="11"/>
      <c r="UQ28" s="11"/>
      <c r="UR28" s="11"/>
      <c r="US28" s="11"/>
      <c r="UT28" s="11"/>
      <c r="UU28" s="11"/>
      <c r="UV28" s="11"/>
      <c r="UW28" s="11"/>
      <c r="UX28" s="11"/>
      <c r="UY28" s="11"/>
      <c r="UZ28" s="11"/>
      <c r="VA28" s="11"/>
      <c r="VB28" s="11"/>
      <c r="VC28" s="11"/>
      <c r="VD28" s="11"/>
      <c r="VE28" s="11"/>
      <c r="VF28" s="11"/>
      <c r="VG28" s="11"/>
      <c r="VH28" s="11"/>
      <c r="VI28" s="11"/>
      <c r="VJ28" s="11"/>
      <c r="VK28" s="11"/>
      <c r="VL28" s="11"/>
      <c r="VM28" s="11"/>
      <c r="VN28" s="11"/>
      <c r="VO28" s="11"/>
      <c r="VP28" s="11"/>
      <c r="VQ28" s="11"/>
      <c r="VR28" s="11"/>
      <c r="VS28" s="11"/>
      <c r="VT28" s="11"/>
      <c r="VU28" s="11"/>
      <c r="VV28" s="11"/>
      <c r="VW28" s="11"/>
      <c r="VX28" s="11"/>
      <c r="VY28" s="11"/>
      <c r="VZ28" s="11"/>
      <c r="WA28" s="11"/>
      <c r="WB28" s="11"/>
      <c r="WC28" s="11"/>
      <c r="WD28" s="11"/>
      <c r="WE28" s="11"/>
      <c r="WF28" s="11"/>
      <c r="WG28" s="11"/>
      <c r="WH28" s="11"/>
      <c r="WI28" s="11"/>
      <c r="WJ28" s="11"/>
      <c r="WK28" s="11"/>
      <c r="WL28" s="11"/>
      <c r="WM28" s="11"/>
      <c r="WN28" s="11"/>
      <c r="WO28" s="11"/>
      <c r="WP28" s="11"/>
      <c r="WQ28" s="11"/>
      <c r="WR28" s="11"/>
      <c r="WS28" s="11"/>
      <c r="WT28" s="11"/>
      <c r="WU28" s="11"/>
      <c r="WV28" s="11"/>
      <c r="WW28" s="11"/>
      <c r="WX28" s="11"/>
      <c r="WY28" s="11"/>
      <c r="WZ28" s="11"/>
      <c r="XA28" s="11"/>
      <c r="XB28" s="11"/>
      <c r="XC28" s="11"/>
      <c r="XD28" s="11"/>
      <c r="XE28" s="11"/>
      <c r="XF28" s="11"/>
      <c r="XG28" s="11"/>
      <c r="XH28" s="11"/>
      <c r="XI28" s="11"/>
      <c r="XJ28" s="11"/>
      <c r="XK28" s="11"/>
      <c r="XL28" s="11"/>
      <c r="XM28" s="11"/>
      <c r="XN28" s="11"/>
      <c r="XO28" s="11"/>
      <c r="XP28" s="11"/>
      <c r="XQ28" s="11"/>
      <c r="XR28" s="11"/>
      <c r="XS28" s="11"/>
      <c r="XT28" s="11"/>
      <c r="XU28" s="11"/>
      <c r="XV28" s="11"/>
      <c r="XW28" s="11"/>
      <c r="XX28" s="11"/>
      <c r="XY28" s="11"/>
      <c r="XZ28" s="11"/>
      <c r="YA28" s="11"/>
      <c r="YB28" s="11"/>
      <c r="YC28" s="11"/>
      <c r="YD28" s="11"/>
      <c r="YE28" s="11"/>
      <c r="YF28" s="11"/>
      <c r="YG28" s="11"/>
      <c r="YH28" s="11"/>
      <c r="YI28" s="11"/>
      <c r="YJ28" s="11"/>
      <c r="YK28" s="11"/>
      <c r="YL28" s="11"/>
      <c r="YM28" s="11"/>
      <c r="YN28" s="11"/>
      <c r="YO28" s="11"/>
      <c r="YP28" s="11"/>
      <c r="YQ28" s="11"/>
      <c r="YR28" s="11"/>
      <c r="YS28" s="11"/>
      <c r="YT28" s="11"/>
      <c r="YU28" s="11"/>
      <c r="YV28" s="11"/>
      <c r="YW28" s="11"/>
      <c r="YX28" s="11"/>
      <c r="YY28" s="11"/>
      <c r="YZ28" s="11"/>
      <c r="ZA28" s="11"/>
      <c r="ZB28" s="11"/>
      <c r="ZC28" s="11"/>
      <c r="ZD28" s="11"/>
      <c r="ZE28" s="11"/>
      <c r="ZF28" s="11"/>
      <c r="ZG28" s="11"/>
      <c r="ZH28" s="11"/>
      <c r="ZI28" s="11"/>
      <c r="ZJ28" s="11"/>
      <c r="ZK28" s="11"/>
      <c r="ZL28" s="11"/>
      <c r="ZM28" s="11"/>
      <c r="ZN28" s="11"/>
      <c r="ZO28" s="11"/>
      <c r="ZP28" s="11"/>
      <c r="ZQ28" s="11"/>
      <c r="ZR28" s="11"/>
      <c r="ZS28" s="11"/>
      <c r="ZT28" s="11"/>
      <c r="ZU28" s="11"/>
      <c r="ZV28" s="11"/>
      <c r="ZW28" s="11"/>
      <c r="ZX28" s="11"/>
      <c r="ZY28" s="11"/>
      <c r="ZZ28" s="11"/>
      <c r="AAA28" s="11"/>
      <c r="AAB28" s="11"/>
      <c r="AAC28" s="11"/>
      <c r="AAD28" s="11"/>
      <c r="AAE28" s="11"/>
      <c r="AAF28" s="11"/>
      <c r="AAG28" s="11"/>
      <c r="AAH28" s="11"/>
      <c r="AAI28" s="11"/>
      <c r="AAJ28" s="11"/>
      <c r="AAK28" s="11"/>
      <c r="AAL28" s="11"/>
      <c r="AAM28" s="11"/>
      <c r="AAN28" s="11"/>
      <c r="AAO28" s="11"/>
      <c r="AAP28" s="11"/>
      <c r="AAQ28" s="11"/>
      <c r="AAR28" s="11"/>
      <c r="AAS28" s="11"/>
      <c r="AAT28" s="11"/>
      <c r="AAU28" s="11"/>
      <c r="AAV28" s="11"/>
      <c r="AAW28" s="11"/>
      <c r="AAX28" s="11"/>
      <c r="AAY28" s="11"/>
      <c r="AAZ28" s="11"/>
      <c r="ABA28" s="11"/>
      <c r="ABB28" s="11"/>
      <c r="ABC28" s="11"/>
      <c r="ABD28" s="11"/>
      <c r="ABE28" s="11"/>
      <c r="ABF28" s="11"/>
      <c r="ABG28" s="11"/>
      <c r="ABH28" s="11"/>
      <c r="ABI28" s="11"/>
      <c r="ABJ28" s="11"/>
      <c r="ABK28" s="11"/>
      <c r="ABL28" s="11"/>
      <c r="ABM28" s="11"/>
      <c r="ABN28" s="11"/>
      <c r="ABO28" s="11"/>
      <c r="ABP28" s="11"/>
      <c r="ABQ28" s="11"/>
      <c r="ABR28" s="11"/>
      <c r="ABS28" s="11"/>
      <c r="ABT28" s="11"/>
      <c r="ABU28" s="11"/>
      <c r="ABV28" s="11"/>
      <c r="ABW28" s="11"/>
      <c r="ABX28" s="11"/>
      <c r="ABY28" s="11"/>
      <c r="ABZ28" s="11"/>
      <c r="ACA28" s="11"/>
      <c r="ACB28" s="11"/>
      <c r="ACC28" s="11"/>
      <c r="ACD28" s="11"/>
      <c r="ACE28" s="11"/>
      <c r="ACF28" s="11"/>
      <c r="ACG28" s="11"/>
      <c r="ACH28" s="11"/>
      <c r="ACI28" s="11"/>
      <c r="ACJ28" s="11"/>
      <c r="ACK28" s="11"/>
      <c r="ACL28" s="11"/>
      <c r="ACM28" s="11"/>
      <c r="ACN28" s="11"/>
      <c r="ACO28" s="11"/>
      <c r="ACP28" s="11"/>
      <c r="ACQ28" s="11"/>
      <c r="ACR28" s="11"/>
      <c r="ACS28" s="11"/>
      <c r="ACT28" s="11"/>
      <c r="ACU28" s="11"/>
      <c r="ACV28" s="11"/>
      <c r="ACW28" s="11"/>
      <c r="ACX28" s="11"/>
      <c r="ACY28" s="11"/>
      <c r="ACZ28" s="11"/>
      <c r="ADA28" s="11"/>
      <c r="ADB28" s="11"/>
      <c r="ADC28" s="11"/>
      <c r="ADD28" s="11"/>
      <c r="ADE28" s="11"/>
      <c r="ADF28" s="11"/>
      <c r="ADG28" s="11"/>
      <c r="ADH28" s="11"/>
      <c r="ADI28" s="11"/>
      <c r="ADJ28" s="11"/>
      <c r="ADK28" s="11"/>
      <c r="ADL28" s="11"/>
      <c r="ADM28" s="11"/>
      <c r="ADN28" s="11"/>
      <c r="ADO28" s="11"/>
      <c r="ADP28" s="11"/>
      <c r="ADQ28" s="11"/>
      <c r="ADR28" s="11"/>
      <c r="ADS28" s="11"/>
      <c r="ADT28" s="11"/>
      <c r="ADU28" s="11"/>
      <c r="ADV28" s="11"/>
      <c r="ADW28" s="11"/>
      <c r="ADX28" s="11"/>
      <c r="ADY28" s="11"/>
      <c r="ADZ28" s="11"/>
      <c r="AEA28" s="11"/>
      <c r="AEB28" s="11"/>
      <c r="AEC28" s="11"/>
      <c r="AED28" s="11"/>
      <c r="AEE28" s="11"/>
      <c r="AEF28" s="11"/>
      <c r="AEG28" s="11"/>
      <c r="AEH28" s="11"/>
      <c r="AEI28" s="11"/>
      <c r="AEJ28" s="11"/>
      <c r="AEK28" s="11"/>
      <c r="AEL28" s="11"/>
      <c r="AEM28" s="11"/>
      <c r="AEN28" s="11"/>
      <c r="AEO28" s="11"/>
      <c r="AEP28" s="11"/>
      <c r="AEQ28" s="11"/>
      <c r="AER28" s="11"/>
      <c r="AES28" s="11"/>
      <c r="AET28" s="11"/>
      <c r="AEU28" s="11"/>
      <c r="AEV28" s="11"/>
      <c r="AEW28" s="11"/>
      <c r="AEX28" s="11"/>
      <c r="AEY28" s="11"/>
      <c r="AEZ28" s="11"/>
      <c r="AFA28" s="11"/>
      <c r="AFB28" s="11"/>
      <c r="AFC28" s="11"/>
      <c r="AFD28" s="11"/>
      <c r="AFE28" s="11"/>
      <c r="AFF28" s="11"/>
      <c r="AFG28" s="11"/>
      <c r="AFH28" s="11"/>
      <c r="AFI28" s="11"/>
      <c r="AFJ28" s="11"/>
      <c r="AFK28" s="11"/>
      <c r="AFL28" s="11"/>
      <c r="AFM28" s="11"/>
      <c r="AFN28" s="11"/>
      <c r="AFO28" s="11"/>
      <c r="AFP28" s="11"/>
      <c r="AFQ28" s="11"/>
      <c r="AFR28" s="11"/>
      <c r="AFS28" s="11"/>
      <c r="AFT28" s="11"/>
      <c r="AFU28" s="11"/>
      <c r="AFV28" s="11"/>
      <c r="AFW28" s="11"/>
      <c r="AFX28" s="11"/>
      <c r="AFY28" s="11"/>
      <c r="AFZ28" s="11"/>
      <c r="AGA28" s="11"/>
      <c r="AGB28" s="11"/>
      <c r="AGC28" s="11"/>
      <c r="AGD28" s="11"/>
      <c r="AGE28" s="11"/>
      <c r="AGF28" s="11"/>
      <c r="AGG28" s="11"/>
      <c r="AGH28" s="11"/>
      <c r="AGI28" s="11"/>
      <c r="AGJ28" s="11"/>
      <c r="AGK28" s="11"/>
      <c r="AGL28" s="11"/>
      <c r="AGM28" s="11"/>
      <c r="AGN28" s="11"/>
      <c r="AGO28" s="11"/>
      <c r="AGP28" s="11"/>
      <c r="AGQ28" s="11"/>
      <c r="AGR28" s="11"/>
      <c r="AGS28" s="11"/>
      <c r="AGT28" s="11"/>
      <c r="AGU28" s="11"/>
      <c r="AGV28" s="11"/>
      <c r="AGW28" s="11"/>
      <c r="AGX28" s="11"/>
      <c r="AGY28" s="11"/>
      <c r="AGZ28" s="11"/>
      <c r="AHA28" s="11"/>
      <c r="AHB28" s="11"/>
      <c r="AHC28" s="11"/>
      <c r="AHD28" s="11"/>
      <c r="AHE28" s="11"/>
      <c r="AHF28" s="11"/>
      <c r="AHG28" s="11"/>
      <c r="AHH28" s="11"/>
      <c r="AHI28" s="11"/>
      <c r="AHJ28" s="11"/>
      <c r="AHK28" s="11"/>
      <c r="AHL28" s="11"/>
      <c r="AHM28" s="11"/>
      <c r="AHN28" s="11"/>
      <c r="AHO28" s="11"/>
      <c r="AHP28" s="11"/>
      <c r="AHQ28" s="11"/>
      <c r="AHR28" s="11"/>
      <c r="AHS28" s="11"/>
      <c r="AHT28" s="11"/>
      <c r="AHU28" s="11"/>
      <c r="AHV28" s="11"/>
      <c r="AHW28" s="11"/>
      <c r="AHX28" s="11"/>
      <c r="AHY28" s="11"/>
      <c r="AHZ28" s="11"/>
      <c r="AIA28" s="11"/>
      <c r="AIB28" s="11"/>
      <c r="AIC28" s="11"/>
      <c r="AID28" s="11"/>
      <c r="AIE28" s="11"/>
      <c r="AIF28" s="11"/>
      <c r="AIG28" s="11"/>
      <c r="AIH28" s="11"/>
      <c r="AII28" s="11"/>
      <c r="AIJ28" s="11"/>
      <c r="AIK28" s="11"/>
      <c r="AIL28" s="11"/>
      <c r="AIM28" s="11"/>
    </row>
    <row r="29">
      <c r="B29" s="7" t="s">
        <v>501</v>
      </c>
      <c r="C29" s="11"/>
      <c r="D29" s="11"/>
      <c r="E29" s="11"/>
      <c r="F29" s="11"/>
      <c r="G29" s="11"/>
      <c r="H29" s="11"/>
      <c r="I29" s="11"/>
      <c r="J29" s="11"/>
      <c r="K29" s="11"/>
      <c r="L29" s="11"/>
      <c r="M29" s="11"/>
      <c r="N29" s="10">
        <v>8919.0</v>
      </c>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0"/>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0">
        <v>22000.0</v>
      </c>
      <c r="DH29" s="11"/>
      <c r="DI29" s="11"/>
      <c r="DJ29" s="11"/>
      <c r="DK29" s="11"/>
      <c r="DL29" s="11"/>
      <c r="DM29" s="11"/>
      <c r="DN29" s="11"/>
      <c r="DO29" s="11"/>
      <c r="DP29" s="11"/>
      <c r="DQ29" s="11"/>
      <c r="DR29" s="11"/>
      <c r="DS29" s="11"/>
      <c r="DT29" s="11"/>
      <c r="DU29" s="11"/>
      <c r="DV29" s="11"/>
      <c r="DW29" s="11"/>
      <c r="DX29" s="11"/>
      <c r="DY29" s="11"/>
      <c r="DZ29" s="11"/>
      <c r="EA29" s="11"/>
      <c r="EB29" s="11"/>
      <c r="EC29" s="10"/>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c r="OE29" s="11"/>
      <c r="OF29" s="11"/>
      <c r="OG29" s="11"/>
      <c r="OH29" s="11"/>
      <c r="OI29" s="11"/>
      <c r="OJ29" s="11"/>
      <c r="OK29" s="11"/>
      <c r="OL29" s="11"/>
      <c r="OM29" s="11"/>
      <c r="ON29" s="11"/>
      <c r="OO29" s="11"/>
      <c r="OP29" s="11"/>
      <c r="OQ29" s="11"/>
      <c r="OR29" s="11"/>
      <c r="OS29" s="11"/>
      <c r="OT29" s="11"/>
      <c r="OU29" s="11"/>
      <c r="OV29" s="11"/>
      <c r="OW29" s="11"/>
      <c r="OX29" s="11"/>
      <c r="OY29" s="11"/>
      <c r="OZ29" s="11"/>
      <c r="PA29" s="11"/>
      <c r="PB29" s="11"/>
      <c r="PC29" s="11"/>
      <c r="PD29" s="11"/>
      <c r="PE29" s="11"/>
      <c r="PF29" s="11"/>
      <c r="PG29" s="11"/>
      <c r="PH29" s="11"/>
      <c r="PI29" s="11"/>
      <c r="PJ29" s="11"/>
      <c r="PK29" s="11"/>
      <c r="PL29" s="11"/>
      <c r="PM29" s="11"/>
      <c r="PN29" s="11"/>
      <c r="PO29" s="11"/>
      <c r="PP29" s="11"/>
      <c r="PQ29" s="11"/>
      <c r="PR29" s="11"/>
      <c r="PS29" s="11"/>
      <c r="PT29" s="11"/>
      <c r="PU29" s="11"/>
      <c r="PV29" s="11"/>
      <c r="PW29" s="11"/>
      <c r="PX29" s="11"/>
      <c r="PY29" s="11"/>
      <c r="PZ29" s="11"/>
      <c r="QA29" s="11"/>
      <c r="QB29" s="11"/>
      <c r="QC29" s="11"/>
      <c r="QD29" s="11"/>
      <c r="QE29" s="11"/>
      <c r="QF29" s="11"/>
      <c r="QG29" s="11"/>
      <c r="QH29" s="11"/>
      <c r="QI29" s="11"/>
      <c r="QJ29" s="11"/>
      <c r="QK29" s="11"/>
      <c r="QL29" s="11"/>
      <c r="QM29" s="11"/>
      <c r="QN29" s="11"/>
      <c r="QO29" s="11"/>
      <c r="QP29" s="11"/>
      <c r="QQ29" s="11"/>
      <c r="QR29" s="11"/>
      <c r="QS29" s="11"/>
      <c r="QT29" s="11"/>
      <c r="QU29" s="11"/>
      <c r="QV29" s="11"/>
      <c r="QW29" s="11"/>
      <c r="QX29" s="11"/>
      <c r="QY29" s="11"/>
      <c r="QZ29" s="11"/>
      <c r="RA29" s="11"/>
      <c r="RB29" s="11"/>
      <c r="RC29" s="11"/>
      <c r="RD29" s="11"/>
      <c r="RE29" s="11"/>
      <c r="RF29" s="11"/>
      <c r="RG29" s="11"/>
      <c r="RH29" s="11"/>
      <c r="RI29" s="11"/>
      <c r="RJ29" s="11"/>
      <c r="RK29" s="11"/>
      <c r="RL29" s="11"/>
      <c r="RM29" s="11"/>
      <c r="RN29" s="11"/>
      <c r="RO29" s="11"/>
      <c r="RP29" s="11"/>
      <c r="RQ29" s="11"/>
      <c r="RR29" s="11"/>
      <c r="RS29" s="11"/>
      <c r="RT29" s="11"/>
      <c r="RU29" s="11"/>
      <c r="RV29" s="11"/>
      <c r="RW29" s="11"/>
      <c r="RX29" s="11"/>
      <c r="RY29" s="11"/>
      <c r="RZ29" s="11"/>
      <c r="SA29" s="11"/>
      <c r="SB29" s="11"/>
      <c r="SC29" s="11"/>
      <c r="SD29" s="11"/>
      <c r="SE29" s="11"/>
      <c r="SF29" s="11"/>
      <c r="SG29" s="11"/>
      <c r="SH29" s="11"/>
      <c r="SI29" s="11"/>
      <c r="SJ29" s="11"/>
      <c r="SK29" s="11"/>
      <c r="SL29" s="11"/>
      <c r="SM29" s="11"/>
      <c r="SN29" s="11"/>
      <c r="SO29" s="11"/>
      <c r="SP29" s="11"/>
      <c r="SQ29" s="11"/>
      <c r="SR29" s="11"/>
      <c r="SS29" s="11"/>
      <c r="ST29" s="11"/>
      <c r="SU29" s="11"/>
      <c r="SV29" s="11"/>
      <c r="SW29" s="11"/>
      <c r="SX29" s="11"/>
      <c r="SY29" s="11"/>
      <c r="SZ29" s="11"/>
      <c r="TA29" s="11"/>
      <c r="TB29" s="11"/>
      <c r="TC29" s="11"/>
      <c r="TD29" s="11"/>
      <c r="TE29" s="11"/>
      <c r="TF29" s="11"/>
      <c r="TG29" s="11"/>
      <c r="TH29" s="11"/>
      <c r="TI29" s="11"/>
      <c r="TJ29" s="11"/>
      <c r="TK29" s="11"/>
      <c r="TL29" s="11"/>
      <c r="TM29" s="11"/>
      <c r="TN29" s="11"/>
      <c r="TO29" s="11"/>
      <c r="TP29" s="11"/>
      <c r="TQ29" s="11"/>
      <c r="TR29" s="11"/>
      <c r="TS29" s="11"/>
      <c r="TT29" s="11"/>
      <c r="TU29" s="11"/>
      <c r="TV29" s="11"/>
      <c r="TW29" s="11"/>
      <c r="TX29" s="11"/>
      <c r="TY29" s="11"/>
      <c r="TZ29" s="11"/>
      <c r="UA29" s="11"/>
      <c r="UB29" s="11"/>
      <c r="UC29" s="11"/>
      <c r="UD29" s="11"/>
      <c r="UE29" s="11"/>
      <c r="UF29" s="11"/>
      <c r="UG29" s="11"/>
      <c r="UH29" s="11"/>
      <c r="UI29" s="11"/>
      <c r="UJ29" s="11"/>
      <c r="UK29" s="11"/>
      <c r="UL29" s="11"/>
      <c r="UM29" s="11"/>
      <c r="UN29" s="11"/>
      <c r="UO29" s="11"/>
      <c r="UP29" s="11"/>
      <c r="UQ29" s="11"/>
      <c r="UR29" s="11"/>
      <c r="US29" s="11"/>
      <c r="UT29" s="11"/>
      <c r="UU29" s="11"/>
      <c r="UV29" s="11"/>
      <c r="UW29" s="11"/>
      <c r="UX29" s="11"/>
      <c r="UY29" s="11"/>
      <c r="UZ29" s="11"/>
      <c r="VA29" s="11"/>
      <c r="VB29" s="11"/>
      <c r="VC29" s="11"/>
      <c r="VD29" s="11"/>
      <c r="VE29" s="11"/>
      <c r="VF29" s="11"/>
      <c r="VG29" s="11"/>
      <c r="VH29" s="11"/>
      <c r="VI29" s="11"/>
      <c r="VJ29" s="11"/>
      <c r="VK29" s="11"/>
      <c r="VL29" s="11"/>
      <c r="VM29" s="11"/>
      <c r="VN29" s="11"/>
      <c r="VO29" s="11"/>
      <c r="VP29" s="11"/>
      <c r="VQ29" s="11"/>
      <c r="VR29" s="11"/>
      <c r="VS29" s="11"/>
      <c r="VT29" s="11"/>
      <c r="VU29" s="11"/>
      <c r="VV29" s="11"/>
      <c r="VW29" s="11"/>
      <c r="VX29" s="11"/>
      <c r="VY29" s="11"/>
      <c r="VZ29" s="11"/>
      <c r="WA29" s="11"/>
      <c r="WB29" s="11"/>
      <c r="WC29" s="11"/>
      <c r="WD29" s="11"/>
      <c r="WE29" s="11"/>
      <c r="WF29" s="11"/>
      <c r="WG29" s="11"/>
      <c r="WH29" s="11"/>
      <c r="WI29" s="11"/>
      <c r="WJ29" s="11"/>
      <c r="WK29" s="11"/>
      <c r="WL29" s="11"/>
      <c r="WM29" s="11"/>
      <c r="WN29" s="11"/>
      <c r="WO29" s="11"/>
      <c r="WP29" s="11"/>
      <c r="WQ29" s="11"/>
      <c r="WR29" s="11"/>
      <c r="WS29" s="11"/>
      <c r="WT29" s="11"/>
      <c r="WU29" s="11"/>
      <c r="WV29" s="11"/>
      <c r="WW29" s="11"/>
      <c r="WX29" s="11"/>
      <c r="WY29" s="11"/>
      <c r="WZ29" s="11"/>
      <c r="XA29" s="11"/>
      <c r="XB29" s="11"/>
      <c r="XC29" s="11"/>
      <c r="XD29" s="11"/>
      <c r="XE29" s="11"/>
      <c r="XF29" s="11"/>
      <c r="XG29" s="11"/>
      <c r="XH29" s="11"/>
      <c r="XI29" s="11"/>
      <c r="XJ29" s="11"/>
      <c r="XK29" s="11"/>
      <c r="XL29" s="11"/>
      <c r="XM29" s="11"/>
      <c r="XN29" s="11"/>
      <c r="XO29" s="11"/>
      <c r="XP29" s="11"/>
      <c r="XQ29" s="11"/>
      <c r="XR29" s="11"/>
      <c r="XS29" s="11"/>
      <c r="XT29" s="11"/>
      <c r="XU29" s="11"/>
      <c r="XV29" s="11"/>
      <c r="XW29" s="11"/>
      <c r="XX29" s="11"/>
      <c r="XY29" s="11"/>
      <c r="XZ29" s="11"/>
      <c r="YA29" s="11"/>
      <c r="YB29" s="11"/>
      <c r="YC29" s="11"/>
      <c r="YD29" s="11"/>
      <c r="YE29" s="11"/>
      <c r="YF29" s="11"/>
      <c r="YG29" s="11"/>
      <c r="YH29" s="11"/>
      <c r="YI29" s="11"/>
      <c r="YJ29" s="11"/>
      <c r="YK29" s="11"/>
      <c r="YL29" s="11"/>
      <c r="YM29" s="11"/>
      <c r="YN29" s="11"/>
      <c r="YO29" s="11"/>
      <c r="YP29" s="11"/>
      <c r="YQ29" s="11"/>
      <c r="YR29" s="11"/>
      <c r="YS29" s="11"/>
      <c r="YT29" s="11"/>
      <c r="YU29" s="11"/>
      <c r="YV29" s="11"/>
      <c r="YW29" s="11"/>
      <c r="YX29" s="11"/>
      <c r="YY29" s="11"/>
      <c r="YZ29" s="11"/>
      <c r="ZA29" s="11"/>
      <c r="ZB29" s="11"/>
      <c r="ZC29" s="11"/>
      <c r="ZD29" s="11"/>
      <c r="ZE29" s="11"/>
      <c r="ZF29" s="11"/>
      <c r="ZG29" s="11"/>
      <c r="ZH29" s="11"/>
      <c r="ZI29" s="11"/>
      <c r="ZJ29" s="11"/>
      <c r="ZK29" s="11"/>
      <c r="ZL29" s="11"/>
      <c r="ZM29" s="11"/>
      <c r="ZN29" s="11"/>
      <c r="ZO29" s="11"/>
      <c r="ZP29" s="11"/>
      <c r="ZQ29" s="11"/>
      <c r="ZR29" s="11"/>
      <c r="ZS29" s="11"/>
      <c r="ZT29" s="11"/>
      <c r="ZU29" s="11"/>
      <c r="ZV29" s="11"/>
      <c r="ZW29" s="11"/>
      <c r="ZX29" s="11"/>
      <c r="ZY29" s="11"/>
      <c r="ZZ29" s="11"/>
      <c r="AAA29" s="11"/>
      <c r="AAB29" s="11"/>
      <c r="AAC29" s="11"/>
      <c r="AAD29" s="11"/>
      <c r="AAE29" s="11"/>
      <c r="AAF29" s="11"/>
      <c r="AAG29" s="11"/>
      <c r="AAH29" s="11"/>
      <c r="AAI29" s="11"/>
      <c r="AAJ29" s="11"/>
      <c r="AAK29" s="11"/>
      <c r="AAL29" s="11"/>
      <c r="AAM29" s="11"/>
      <c r="AAN29" s="11"/>
      <c r="AAO29" s="11"/>
      <c r="AAP29" s="11"/>
      <c r="AAQ29" s="11"/>
      <c r="AAR29" s="11"/>
      <c r="AAS29" s="11"/>
      <c r="AAT29" s="11"/>
      <c r="AAU29" s="11"/>
      <c r="AAV29" s="11"/>
      <c r="AAW29" s="11"/>
      <c r="AAX29" s="11"/>
      <c r="AAY29" s="11"/>
      <c r="AAZ29" s="11"/>
      <c r="ABA29" s="11"/>
      <c r="ABB29" s="11"/>
      <c r="ABC29" s="11"/>
      <c r="ABD29" s="11"/>
      <c r="ABE29" s="11"/>
      <c r="ABF29" s="11"/>
      <c r="ABG29" s="11"/>
      <c r="ABH29" s="11"/>
      <c r="ABI29" s="11"/>
      <c r="ABJ29" s="11"/>
      <c r="ABK29" s="11"/>
      <c r="ABL29" s="11"/>
      <c r="ABM29" s="11"/>
      <c r="ABN29" s="11"/>
      <c r="ABO29" s="11"/>
      <c r="ABP29" s="11"/>
      <c r="ABQ29" s="11"/>
      <c r="ABR29" s="11"/>
      <c r="ABS29" s="11"/>
      <c r="ABT29" s="11"/>
      <c r="ABU29" s="11"/>
      <c r="ABV29" s="11"/>
      <c r="ABW29" s="11"/>
      <c r="ABX29" s="11"/>
      <c r="ABY29" s="11"/>
      <c r="ABZ29" s="11"/>
      <c r="ACA29" s="11"/>
      <c r="ACB29" s="11"/>
      <c r="ACC29" s="11"/>
      <c r="ACD29" s="11"/>
      <c r="ACE29" s="11"/>
      <c r="ACF29" s="11"/>
      <c r="ACG29" s="11"/>
      <c r="ACH29" s="11"/>
      <c r="ACI29" s="11"/>
      <c r="ACJ29" s="11"/>
      <c r="ACK29" s="11"/>
      <c r="ACL29" s="11"/>
      <c r="ACM29" s="11"/>
      <c r="ACN29" s="11"/>
      <c r="ACO29" s="11"/>
      <c r="ACP29" s="11"/>
      <c r="ACQ29" s="11"/>
      <c r="ACR29" s="11"/>
      <c r="ACS29" s="11"/>
      <c r="ACT29" s="11"/>
      <c r="ACU29" s="11"/>
      <c r="ACV29" s="11"/>
      <c r="ACW29" s="11"/>
      <c r="ACX29" s="11"/>
      <c r="ACY29" s="11"/>
      <c r="ACZ29" s="11"/>
      <c r="ADA29" s="11"/>
      <c r="ADB29" s="11"/>
      <c r="ADC29" s="11"/>
      <c r="ADD29" s="11"/>
      <c r="ADE29" s="11"/>
      <c r="ADF29" s="11"/>
      <c r="ADG29" s="11"/>
      <c r="ADH29" s="11"/>
      <c r="ADI29" s="11"/>
      <c r="ADJ29" s="11"/>
      <c r="ADK29" s="11"/>
      <c r="ADL29" s="11"/>
      <c r="ADM29" s="11"/>
      <c r="ADN29" s="11"/>
      <c r="ADO29" s="11"/>
      <c r="ADP29" s="11"/>
      <c r="ADQ29" s="11"/>
      <c r="ADR29" s="11"/>
      <c r="ADS29" s="11"/>
      <c r="ADT29" s="11"/>
      <c r="ADU29" s="11"/>
      <c r="ADV29" s="11"/>
      <c r="ADW29" s="11"/>
      <c r="ADX29" s="11"/>
      <c r="ADY29" s="11"/>
      <c r="ADZ29" s="11"/>
      <c r="AEA29" s="11"/>
      <c r="AEB29" s="11"/>
      <c r="AEC29" s="11"/>
      <c r="AED29" s="11"/>
      <c r="AEE29" s="11"/>
      <c r="AEF29" s="11"/>
      <c r="AEG29" s="11"/>
      <c r="AEH29" s="11"/>
      <c r="AEI29" s="11"/>
      <c r="AEJ29" s="11"/>
      <c r="AEK29" s="11"/>
      <c r="AEL29" s="11"/>
      <c r="AEM29" s="11"/>
      <c r="AEN29" s="11"/>
      <c r="AEO29" s="11"/>
      <c r="AEP29" s="11"/>
      <c r="AEQ29" s="11"/>
      <c r="AER29" s="11"/>
      <c r="AES29" s="11"/>
      <c r="AET29" s="11"/>
      <c r="AEU29" s="11"/>
      <c r="AEV29" s="11"/>
      <c r="AEW29" s="11"/>
      <c r="AEX29" s="11"/>
      <c r="AEY29" s="11"/>
      <c r="AEZ29" s="11"/>
      <c r="AFA29" s="11"/>
      <c r="AFB29" s="11"/>
      <c r="AFC29" s="11"/>
      <c r="AFD29" s="11"/>
      <c r="AFE29" s="11"/>
      <c r="AFF29" s="11"/>
      <c r="AFG29" s="11"/>
      <c r="AFH29" s="11"/>
      <c r="AFI29" s="11"/>
      <c r="AFJ29" s="11"/>
      <c r="AFK29" s="11"/>
      <c r="AFL29" s="11"/>
      <c r="AFM29" s="11"/>
      <c r="AFN29" s="11"/>
      <c r="AFO29" s="11"/>
      <c r="AFP29" s="11"/>
      <c r="AFQ29" s="11"/>
      <c r="AFR29" s="11"/>
      <c r="AFS29" s="11"/>
      <c r="AFT29" s="11"/>
      <c r="AFU29" s="11"/>
      <c r="AFV29" s="11"/>
      <c r="AFW29" s="11"/>
      <c r="AFX29" s="11"/>
      <c r="AFY29" s="11"/>
      <c r="AFZ29" s="11"/>
      <c r="AGA29" s="11"/>
      <c r="AGB29" s="11"/>
      <c r="AGC29" s="11"/>
      <c r="AGD29" s="11"/>
      <c r="AGE29" s="11"/>
      <c r="AGF29" s="11"/>
      <c r="AGG29" s="11"/>
      <c r="AGH29" s="11"/>
      <c r="AGI29" s="11"/>
      <c r="AGJ29" s="11"/>
      <c r="AGK29" s="11"/>
      <c r="AGL29" s="11"/>
      <c r="AGM29" s="11"/>
      <c r="AGN29" s="11"/>
      <c r="AGO29" s="11"/>
      <c r="AGP29" s="11"/>
      <c r="AGQ29" s="11"/>
      <c r="AGR29" s="11"/>
      <c r="AGS29" s="11"/>
      <c r="AGT29" s="11"/>
      <c r="AGU29" s="11"/>
      <c r="AGV29" s="11"/>
      <c r="AGW29" s="11"/>
      <c r="AGX29" s="11"/>
      <c r="AGY29" s="11"/>
      <c r="AGZ29" s="11"/>
      <c r="AHA29" s="11"/>
      <c r="AHB29" s="11"/>
      <c r="AHC29" s="11"/>
      <c r="AHD29" s="11"/>
      <c r="AHE29" s="11"/>
      <c r="AHF29" s="11"/>
      <c r="AHG29" s="11"/>
      <c r="AHH29" s="11"/>
      <c r="AHI29" s="11"/>
      <c r="AHJ29" s="11"/>
      <c r="AHK29" s="11"/>
      <c r="AHL29" s="11"/>
      <c r="AHM29" s="11"/>
      <c r="AHN29" s="11"/>
      <c r="AHO29" s="11"/>
      <c r="AHP29" s="11"/>
      <c r="AHQ29" s="11"/>
      <c r="AHR29" s="11"/>
      <c r="AHS29" s="11"/>
      <c r="AHT29" s="11"/>
      <c r="AHU29" s="11"/>
      <c r="AHV29" s="11"/>
      <c r="AHW29" s="11"/>
      <c r="AHX29" s="11"/>
      <c r="AHY29" s="11"/>
      <c r="AHZ29" s="11"/>
      <c r="AIA29" s="11"/>
      <c r="AIB29" s="11"/>
      <c r="AIC29" s="11"/>
      <c r="AID29" s="11"/>
      <c r="AIE29" s="11"/>
      <c r="AIF29" s="11"/>
      <c r="AIG29" s="11"/>
      <c r="AIH29" s="11"/>
      <c r="AII29" s="11"/>
      <c r="AIJ29" s="11"/>
      <c r="AIK29" s="11"/>
      <c r="AIL29" s="11"/>
      <c r="AIM29" s="11"/>
    </row>
    <row r="30">
      <c r="A30" s="46" t="s">
        <v>513</v>
      </c>
      <c r="B30" s="7" t="s">
        <v>493</v>
      </c>
      <c r="C30" s="11"/>
      <c r="D30" s="11"/>
      <c r="E30" s="11"/>
      <c r="F30" s="11"/>
      <c r="G30" s="11"/>
      <c r="H30" s="11"/>
      <c r="I30" s="11"/>
      <c r="J30" s="11"/>
      <c r="K30" s="11"/>
      <c r="L30" s="11"/>
      <c r="M30" s="11"/>
      <c r="N30" s="10">
        <v>239459.0</v>
      </c>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0"/>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0">
        <v>193000.0</v>
      </c>
      <c r="DH30" s="11"/>
      <c r="DI30" s="11"/>
      <c r="DJ30" s="11"/>
      <c r="DK30" s="11"/>
      <c r="DL30" s="11"/>
      <c r="DM30" s="11"/>
      <c r="DN30" s="11"/>
      <c r="DO30" s="11"/>
      <c r="DP30" s="11"/>
      <c r="DQ30" s="11"/>
      <c r="DR30" s="11"/>
      <c r="DS30" s="11"/>
      <c r="DT30" s="11"/>
      <c r="DU30" s="10">
        <v>39640.0</v>
      </c>
      <c r="DV30" s="11"/>
      <c r="DW30" s="11"/>
      <c r="DX30" s="11"/>
      <c r="DY30" s="11"/>
      <c r="DZ30" s="11"/>
      <c r="EA30" s="11"/>
      <c r="EB30" s="11"/>
      <c r="EC30" s="10">
        <v>161.0</v>
      </c>
      <c r="ED30" s="11"/>
      <c r="EE30" s="11"/>
      <c r="EF30" s="11"/>
      <c r="EG30" s="10">
        <v>211000.0</v>
      </c>
      <c r="EH30" s="10">
        <v>605.0</v>
      </c>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c r="OE30" s="11"/>
      <c r="OF30" s="11"/>
      <c r="OG30" s="11"/>
      <c r="OH30" s="11"/>
      <c r="OI30" s="11"/>
      <c r="OJ30" s="11"/>
      <c r="OK30" s="11"/>
      <c r="OL30" s="11"/>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11"/>
      <c r="PV30" s="11"/>
      <c r="PW30" s="11"/>
      <c r="PX30" s="11"/>
      <c r="PY30" s="11"/>
      <c r="PZ30" s="11"/>
      <c r="QA30" s="11"/>
      <c r="QB30" s="11"/>
      <c r="QC30" s="11"/>
      <c r="QD30" s="11"/>
      <c r="QE30" s="11"/>
      <c r="QF30" s="11"/>
      <c r="QG30" s="11"/>
      <c r="QH30" s="11"/>
      <c r="QI30" s="11"/>
      <c r="QJ30" s="11"/>
      <c r="QK30" s="11"/>
      <c r="QL30" s="11"/>
      <c r="QM30" s="11"/>
      <c r="QN30" s="11"/>
      <c r="QO30" s="11"/>
      <c r="QP30" s="11"/>
      <c r="QQ30" s="11"/>
      <c r="QR30" s="11"/>
      <c r="QS30" s="11"/>
      <c r="QT30" s="11"/>
      <c r="QU30" s="11"/>
      <c r="QV30" s="11"/>
      <c r="QW30" s="11"/>
      <c r="QX30" s="11"/>
      <c r="QY30" s="11"/>
      <c r="QZ30" s="11"/>
      <c r="RA30" s="11"/>
      <c r="RB30" s="11"/>
      <c r="RC30" s="11"/>
      <c r="RD30" s="11"/>
      <c r="RE30" s="11"/>
      <c r="RF30" s="11"/>
      <c r="RG30" s="11"/>
      <c r="RH30" s="11"/>
      <c r="RI30" s="11"/>
      <c r="RJ30" s="11"/>
      <c r="RK30" s="11"/>
      <c r="RL30" s="11"/>
      <c r="RM30" s="11"/>
      <c r="RN30" s="11"/>
      <c r="RO30" s="11"/>
      <c r="RP30" s="11"/>
      <c r="RQ30" s="11"/>
      <c r="RR30" s="11"/>
      <c r="RS30" s="11"/>
      <c r="RT30" s="11"/>
      <c r="RU30" s="11"/>
      <c r="RV30" s="11"/>
      <c r="RW30" s="11"/>
      <c r="RX30" s="11"/>
      <c r="RY30" s="11"/>
      <c r="RZ30" s="11"/>
      <c r="SA30" s="11"/>
      <c r="SB30" s="11"/>
      <c r="SC30" s="11"/>
      <c r="SD30" s="11"/>
      <c r="SE30" s="11"/>
      <c r="SF30" s="11"/>
      <c r="SG30" s="11"/>
      <c r="SH30" s="11"/>
      <c r="SI30" s="11"/>
      <c r="SJ30" s="11"/>
      <c r="SK30" s="11"/>
      <c r="SL30" s="11"/>
      <c r="SM30" s="11"/>
      <c r="SN30" s="11"/>
      <c r="SO30" s="11"/>
      <c r="SP30" s="11"/>
      <c r="SQ30" s="11"/>
      <c r="SR30" s="11"/>
      <c r="SS30" s="11"/>
      <c r="ST30" s="11"/>
      <c r="SU30" s="11"/>
      <c r="SV30" s="11"/>
      <c r="SW30" s="11"/>
      <c r="SX30" s="11"/>
      <c r="SY30" s="11"/>
      <c r="SZ30" s="11"/>
      <c r="TA30" s="11"/>
      <c r="TB30" s="11"/>
      <c r="TC30" s="11"/>
      <c r="TD30" s="11"/>
      <c r="TE30" s="11"/>
      <c r="TF30" s="11"/>
      <c r="TG30" s="11"/>
      <c r="TH30" s="11"/>
      <c r="TI30" s="11"/>
      <c r="TJ30" s="11"/>
      <c r="TK30" s="11"/>
      <c r="TL30" s="11"/>
      <c r="TM30" s="11"/>
      <c r="TN30" s="11"/>
      <c r="TO30" s="11"/>
      <c r="TP30" s="11"/>
      <c r="TQ30" s="11"/>
      <c r="TR30" s="11"/>
      <c r="TS30" s="11"/>
      <c r="TT30" s="11"/>
      <c r="TU30" s="11"/>
      <c r="TV30" s="11"/>
      <c r="TW30" s="11"/>
      <c r="TX30" s="11"/>
      <c r="TY30" s="11"/>
      <c r="TZ30" s="11"/>
      <c r="UA30" s="11"/>
      <c r="UB30" s="11"/>
      <c r="UC30" s="11"/>
      <c r="UD30" s="11"/>
      <c r="UE30" s="11"/>
      <c r="UF30" s="11"/>
      <c r="UG30" s="11"/>
      <c r="UH30" s="11"/>
      <c r="UI30" s="11"/>
      <c r="UJ30" s="11"/>
      <c r="UK30" s="11"/>
      <c r="UL30" s="11"/>
      <c r="UM30" s="11"/>
      <c r="UN30" s="11"/>
      <c r="UO30" s="11"/>
      <c r="UP30" s="11"/>
      <c r="UQ30" s="11"/>
      <c r="UR30" s="11"/>
      <c r="US30" s="11"/>
      <c r="UT30" s="11"/>
      <c r="UU30" s="11"/>
      <c r="UV30" s="11"/>
      <c r="UW30" s="11"/>
      <c r="UX30" s="11"/>
      <c r="UY30" s="11"/>
      <c r="UZ30" s="11"/>
      <c r="VA30" s="11"/>
      <c r="VB30" s="11"/>
      <c r="VC30" s="11"/>
      <c r="VD30" s="11"/>
      <c r="VE30" s="11"/>
      <c r="VF30" s="11"/>
      <c r="VG30" s="11"/>
      <c r="VH30" s="11"/>
      <c r="VI30" s="11"/>
      <c r="VJ30" s="11"/>
      <c r="VK30" s="11"/>
      <c r="VL30" s="11"/>
      <c r="VM30" s="11"/>
      <c r="VN30" s="11"/>
      <c r="VO30" s="11"/>
      <c r="VP30" s="11"/>
      <c r="VQ30" s="11"/>
      <c r="VR30" s="11"/>
      <c r="VS30" s="11"/>
      <c r="VT30" s="11"/>
      <c r="VU30" s="11"/>
      <c r="VV30" s="11"/>
      <c r="VW30" s="11"/>
      <c r="VX30" s="11"/>
      <c r="VY30" s="11"/>
      <c r="VZ30" s="11"/>
      <c r="WA30" s="11"/>
      <c r="WB30" s="11"/>
      <c r="WC30" s="11"/>
      <c r="WD30" s="11"/>
      <c r="WE30" s="11"/>
      <c r="WF30" s="11"/>
      <c r="WG30" s="11"/>
      <c r="WH30" s="11"/>
      <c r="WI30" s="11"/>
      <c r="WJ30" s="11"/>
      <c r="WK30" s="11"/>
      <c r="WL30" s="11"/>
      <c r="WM30" s="11"/>
      <c r="WN30" s="11"/>
      <c r="WO30" s="11"/>
      <c r="WP30" s="11"/>
      <c r="WQ30" s="11"/>
      <c r="WR30" s="11"/>
      <c r="WS30" s="11"/>
      <c r="WT30" s="11"/>
      <c r="WU30" s="11"/>
      <c r="WV30" s="11"/>
      <c r="WW30" s="11"/>
      <c r="WX30" s="11"/>
      <c r="WY30" s="11"/>
      <c r="WZ30" s="11"/>
      <c r="XA30" s="11"/>
      <c r="XB30" s="11"/>
      <c r="XC30" s="11"/>
      <c r="XD30" s="11"/>
      <c r="XE30" s="11"/>
      <c r="XF30" s="11"/>
      <c r="XG30" s="11"/>
      <c r="XH30" s="11"/>
      <c r="XI30" s="11"/>
      <c r="XJ30" s="11"/>
      <c r="XK30" s="11"/>
      <c r="XL30" s="11"/>
      <c r="XM30" s="11"/>
      <c r="XN30" s="11"/>
      <c r="XO30" s="11"/>
      <c r="XP30" s="11"/>
      <c r="XQ30" s="11"/>
      <c r="XR30" s="11"/>
      <c r="XS30" s="11"/>
      <c r="XT30" s="11"/>
      <c r="XU30" s="11"/>
      <c r="XV30" s="11"/>
      <c r="XW30" s="11"/>
      <c r="XX30" s="11"/>
      <c r="XY30" s="11"/>
      <c r="XZ30" s="11"/>
      <c r="YA30" s="11"/>
      <c r="YB30" s="11"/>
      <c r="YC30" s="11"/>
      <c r="YD30" s="11"/>
      <c r="YE30" s="11"/>
      <c r="YF30" s="11"/>
      <c r="YG30" s="11"/>
      <c r="YH30" s="11"/>
      <c r="YI30" s="11"/>
      <c r="YJ30" s="11"/>
      <c r="YK30" s="11"/>
      <c r="YL30" s="11"/>
      <c r="YM30" s="11"/>
      <c r="YN30" s="11"/>
      <c r="YO30" s="11"/>
      <c r="YP30" s="11"/>
      <c r="YQ30" s="11"/>
      <c r="YR30" s="11"/>
      <c r="YS30" s="11"/>
      <c r="YT30" s="11"/>
      <c r="YU30" s="11"/>
      <c r="YV30" s="11"/>
      <c r="YW30" s="11"/>
      <c r="YX30" s="11"/>
      <c r="YY30" s="11"/>
      <c r="YZ30" s="11"/>
      <c r="ZA30" s="11"/>
      <c r="ZB30" s="11"/>
      <c r="ZC30" s="11"/>
      <c r="ZD30" s="11"/>
      <c r="ZE30" s="11"/>
      <c r="ZF30" s="11"/>
      <c r="ZG30" s="11"/>
      <c r="ZH30" s="11"/>
      <c r="ZI30" s="11"/>
      <c r="ZJ30" s="11"/>
      <c r="ZK30" s="11"/>
      <c r="ZL30" s="11"/>
      <c r="ZM30" s="11"/>
      <c r="ZN30" s="11"/>
      <c r="ZO30" s="11"/>
      <c r="ZP30" s="11"/>
      <c r="ZQ30" s="11"/>
      <c r="ZR30" s="11"/>
      <c r="ZS30" s="11"/>
      <c r="ZT30" s="11"/>
      <c r="ZU30" s="11"/>
      <c r="ZV30" s="11"/>
      <c r="ZW30" s="11"/>
      <c r="ZX30" s="11"/>
      <c r="ZY30" s="11"/>
      <c r="ZZ30" s="11"/>
      <c r="AAA30" s="11"/>
      <c r="AAB30" s="11"/>
      <c r="AAC30" s="11"/>
      <c r="AAD30" s="11"/>
      <c r="AAE30" s="11"/>
      <c r="AAF30" s="11"/>
      <c r="AAG30" s="11"/>
      <c r="AAH30" s="11"/>
      <c r="AAI30" s="11"/>
      <c r="AAJ30" s="11"/>
      <c r="AAK30" s="11"/>
      <c r="AAL30" s="11"/>
      <c r="AAM30" s="11"/>
      <c r="AAN30" s="11"/>
      <c r="AAO30" s="11"/>
      <c r="AAP30" s="11"/>
      <c r="AAQ30" s="11"/>
      <c r="AAR30" s="11"/>
      <c r="AAS30" s="11"/>
      <c r="AAT30" s="11"/>
      <c r="AAU30" s="11"/>
      <c r="AAV30" s="11"/>
      <c r="AAW30" s="11"/>
      <c r="AAX30" s="11"/>
      <c r="AAY30" s="11"/>
      <c r="AAZ30" s="11"/>
      <c r="ABA30" s="11"/>
      <c r="ABB30" s="11"/>
      <c r="ABC30" s="11"/>
      <c r="ABD30" s="11"/>
      <c r="ABE30" s="11"/>
      <c r="ABF30" s="11"/>
      <c r="ABG30" s="11"/>
      <c r="ABH30" s="11"/>
      <c r="ABI30" s="11"/>
      <c r="ABJ30" s="11"/>
      <c r="ABK30" s="11"/>
      <c r="ABL30" s="11"/>
      <c r="ABM30" s="11"/>
      <c r="ABN30" s="11"/>
      <c r="ABO30" s="11"/>
      <c r="ABP30" s="11"/>
      <c r="ABQ30" s="11"/>
      <c r="ABR30" s="11"/>
      <c r="ABS30" s="11"/>
      <c r="ABT30" s="11"/>
      <c r="ABU30" s="11"/>
      <c r="ABV30" s="11"/>
      <c r="ABW30" s="11"/>
      <c r="ABX30" s="11"/>
      <c r="ABY30" s="11"/>
      <c r="ABZ30" s="11"/>
      <c r="ACA30" s="11"/>
      <c r="ACB30" s="11"/>
      <c r="ACC30" s="11"/>
      <c r="ACD30" s="11"/>
      <c r="ACE30" s="11"/>
      <c r="ACF30" s="11"/>
      <c r="ACG30" s="11"/>
      <c r="ACH30" s="11"/>
      <c r="ACI30" s="11"/>
      <c r="ACJ30" s="11"/>
      <c r="ACK30" s="11"/>
      <c r="ACL30" s="11"/>
      <c r="ACM30" s="11"/>
      <c r="ACN30" s="11"/>
      <c r="ACO30" s="11"/>
      <c r="ACP30" s="11"/>
      <c r="ACQ30" s="11"/>
      <c r="ACR30" s="11"/>
      <c r="ACS30" s="11"/>
      <c r="ACT30" s="11"/>
      <c r="ACU30" s="11"/>
      <c r="ACV30" s="11"/>
      <c r="ACW30" s="11"/>
      <c r="ACX30" s="11"/>
      <c r="ACY30" s="11"/>
      <c r="ACZ30" s="11"/>
      <c r="ADA30" s="11"/>
      <c r="ADB30" s="11"/>
      <c r="ADC30" s="11"/>
      <c r="ADD30" s="11"/>
      <c r="ADE30" s="11"/>
      <c r="ADF30" s="11"/>
      <c r="ADG30" s="11"/>
      <c r="ADH30" s="11"/>
      <c r="ADI30" s="11"/>
      <c r="ADJ30" s="11"/>
      <c r="ADK30" s="11"/>
      <c r="ADL30" s="11"/>
      <c r="ADM30" s="11"/>
      <c r="ADN30" s="11"/>
      <c r="ADO30" s="11"/>
      <c r="ADP30" s="11"/>
      <c r="ADQ30" s="11"/>
      <c r="ADR30" s="11"/>
      <c r="ADS30" s="11"/>
      <c r="ADT30" s="11"/>
      <c r="ADU30" s="11"/>
      <c r="ADV30" s="11"/>
      <c r="ADW30" s="11"/>
      <c r="ADX30" s="11"/>
      <c r="ADY30" s="11"/>
      <c r="ADZ30" s="11"/>
      <c r="AEA30" s="11"/>
      <c r="AEB30" s="11"/>
      <c r="AEC30" s="11"/>
      <c r="AED30" s="11"/>
      <c r="AEE30" s="11"/>
      <c r="AEF30" s="11"/>
      <c r="AEG30" s="11"/>
      <c r="AEH30" s="11"/>
      <c r="AEI30" s="11"/>
      <c r="AEJ30" s="11"/>
      <c r="AEK30" s="11"/>
      <c r="AEL30" s="11"/>
      <c r="AEM30" s="11"/>
      <c r="AEN30" s="11"/>
      <c r="AEO30" s="11"/>
      <c r="AEP30" s="11"/>
      <c r="AEQ30" s="11"/>
      <c r="AER30" s="11"/>
      <c r="AES30" s="11"/>
      <c r="AET30" s="11"/>
      <c r="AEU30" s="11"/>
      <c r="AEV30" s="11"/>
      <c r="AEW30" s="11"/>
      <c r="AEX30" s="11"/>
      <c r="AEY30" s="11"/>
      <c r="AEZ30" s="11"/>
      <c r="AFA30" s="11"/>
      <c r="AFB30" s="11"/>
      <c r="AFC30" s="11"/>
      <c r="AFD30" s="11"/>
      <c r="AFE30" s="11"/>
      <c r="AFF30" s="11"/>
      <c r="AFG30" s="11"/>
      <c r="AFH30" s="11"/>
      <c r="AFI30" s="11"/>
      <c r="AFJ30" s="11"/>
      <c r="AFK30" s="11"/>
      <c r="AFL30" s="11"/>
      <c r="AFM30" s="11"/>
      <c r="AFN30" s="11"/>
      <c r="AFO30" s="11"/>
      <c r="AFP30" s="11"/>
      <c r="AFQ30" s="11"/>
      <c r="AFR30" s="11"/>
      <c r="AFS30" s="11"/>
      <c r="AFT30" s="11"/>
      <c r="AFU30" s="11"/>
      <c r="AFV30" s="11"/>
      <c r="AFW30" s="11"/>
      <c r="AFX30" s="11"/>
      <c r="AFY30" s="11"/>
      <c r="AFZ30" s="11"/>
      <c r="AGA30" s="11"/>
      <c r="AGB30" s="11"/>
      <c r="AGC30" s="11"/>
      <c r="AGD30" s="11"/>
      <c r="AGE30" s="11"/>
      <c r="AGF30" s="11"/>
      <c r="AGG30" s="11"/>
      <c r="AGH30" s="11"/>
      <c r="AGI30" s="11"/>
      <c r="AGJ30" s="11"/>
      <c r="AGK30" s="11"/>
      <c r="AGL30" s="11"/>
      <c r="AGM30" s="11"/>
      <c r="AGN30" s="11"/>
      <c r="AGO30" s="11"/>
      <c r="AGP30" s="11"/>
      <c r="AGQ30" s="11"/>
      <c r="AGR30" s="11"/>
      <c r="AGS30" s="11"/>
      <c r="AGT30" s="11"/>
      <c r="AGU30" s="11"/>
      <c r="AGV30" s="11"/>
      <c r="AGW30" s="11"/>
      <c r="AGX30" s="11"/>
      <c r="AGY30" s="11"/>
      <c r="AGZ30" s="11"/>
      <c r="AHA30" s="11"/>
      <c r="AHB30" s="11"/>
      <c r="AHC30" s="11"/>
      <c r="AHD30" s="11"/>
      <c r="AHE30" s="11"/>
      <c r="AHF30" s="11"/>
      <c r="AHG30" s="11"/>
      <c r="AHH30" s="11"/>
      <c r="AHI30" s="11"/>
      <c r="AHJ30" s="11"/>
      <c r="AHK30" s="11"/>
      <c r="AHL30" s="11"/>
      <c r="AHM30" s="11"/>
      <c r="AHN30" s="11"/>
      <c r="AHO30" s="11"/>
      <c r="AHP30" s="11"/>
      <c r="AHQ30" s="11"/>
      <c r="AHR30" s="11"/>
      <c r="AHS30" s="11"/>
      <c r="AHT30" s="11"/>
      <c r="AHU30" s="11"/>
      <c r="AHV30" s="11"/>
      <c r="AHW30" s="11"/>
      <c r="AHX30" s="11"/>
      <c r="AHY30" s="11"/>
      <c r="AHZ30" s="11"/>
      <c r="AIA30" s="11"/>
      <c r="AIB30" s="11"/>
      <c r="AIC30" s="11"/>
      <c r="AID30" s="11"/>
      <c r="AIE30" s="11"/>
      <c r="AIF30" s="11"/>
      <c r="AIG30" s="11"/>
      <c r="AIH30" s="11"/>
      <c r="AII30" s="11"/>
      <c r="AIJ30" s="11"/>
      <c r="AIK30" s="11"/>
      <c r="AIL30" s="11"/>
      <c r="AIM30" s="11"/>
    </row>
    <row r="31">
      <c r="B31" s="7" t="s">
        <v>494</v>
      </c>
      <c r="C31" s="11"/>
      <c r="D31" s="11"/>
      <c r="E31" s="11"/>
      <c r="F31" s="11"/>
      <c r="G31" s="11"/>
      <c r="H31" s="11"/>
      <c r="I31" s="11"/>
      <c r="J31" s="11"/>
      <c r="K31" s="11"/>
      <c r="L31" s="11"/>
      <c r="M31" s="11"/>
      <c r="N31" s="10">
        <v>228727.0</v>
      </c>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0">
        <v>38000.0</v>
      </c>
      <c r="DH31" s="11"/>
      <c r="DI31" s="11"/>
      <c r="DJ31" s="11"/>
      <c r="DK31" s="11"/>
      <c r="DL31" s="11"/>
      <c r="DM31" s="11"/>
      <c r="DN31" s="11"/>
      <c r="DO31" s="11"/>
      <c r="DP31" s="11"/>
      <c r="DQ31" s="11"/>
      <c r="DR31" s="11"/>
      <c r="DS31" s="11"/>
      <c r="DT31" s="11"/>
      <c r="DU31" s="10">
        <v>155934.0</v>
      </c>
      <c r="DV31" s="11"/>
      <c r="DW31" s="11"/>
      <c r="DX31" s="11"/>
      <c r="DY31" s="11"/>
      <c r="DZ31" s="11"/>
      <c r="EA31" s="11"/>
      <c r="EB31" s="11"/>
      <c r="EC31" s="11"/>
      <c r="ED31" s="11"/>
      <c r="EE31" s="11"/>
      <c r="EF31" s="11"/>
      <c r="EG31" s="10">
        <v>121000.0</v>
      </c>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c r="OE31" s="11"/>
      <c r="OF31" s="11"/>
      <c r="OG31" s="11"/>
      <c r="OH31" s="11"/>
      <c r="OI31" s="11"/>
      <c r="OJ31" s="11"/>
      <c r="OK31" s="11"/>
      <c r="OL31" s="11"/>
      <c r="OM31" s="11"/>
      <c r="ON31" s="11"/>
      <c r="OO31" s="11"/>
      <c r="OP31" s="11"/>
      <c r="OQ31" s="11"/>
      <c r="OR31" s="11"/>
      <c r="OS31" s="11"/>
      <c r="OT31" s="11"/>
      <c r="OU31" s="11"/>
      <c r="OV31" s="11"/>
      <c r="OW31" s="11"/>
      <c r="OX31" s="11"/>
      <c r="OY31" s="11"/>
      <c r="OZ31" s="11"/>
      <c r="PA31" s="11"/>
      <c r="PB31" s="11"/>
      <c r="PC31" s="11"/>
      <c r="PD31" s="11"/>
      <c r="PE31" s="11"/>
      <c r="PF31" s="11"/>
      <c r="PG31" s="11"/>
      <c r="PH31" s="11"/>
      <c r="PI31" s="11"/>
      <c r="PJ31" s="11"/>
      <c r="PK31" s="11"/>
      <c r="PL31" s="11"/>
      <c r="PM31" s="11"/>
      <c r="PN31" s="11"/>
      <c r="PO31" s="11"/>
      <c r="PP31" s="11"/>
      <c r="PQ31" s="11"/>
      <c r="PR31" s="11"/>
      <c r="PS31" s="11"/>
      <c r="PT31" s="11"/>
      <c r="PU31" s="11"/>
      <c r="PV31" s="11"/>
      <c r="PW31" s="11"/>
      <c r="PX31" s="11"/>
      <c r="PY31" s="11"/>
      <c r="PZ31" s="11"/>
      <c r="QA31" s="11"/>
      <c r="QB31" s="11"/>
      <c r="QC31" s="11"/>
      <c r="QD31" s="11"/>
      <c r="QE31" s="11"/>
      <c r="QF31" s="11"/>
      <c r="QG31" s="11"/>
      <c r="QH31" s="11"/>
      <c r="QI31" s="11"/>
      <c r="QJ31" s="11"/>
      <c r="QK31" s="11"/>
      <c r="QL31" s="11"/>
      <c r="QM31" s="11"/>
      <c r="QN31" s="11"/>
      <c r="QO31" s="11"/>
      <c r="QP31" s="11"/>
      <c r="QQ31" s="11"/>
      <c r="QR31" s="11"/>
      <c r="QS31" s="11"/>
      <c r="QT31" s="11"/>
      <c r="QU31" s="11"/>
      <c r="QV31" s="11"/>
      <c r="QW31" s="11"/>
      <c r="QX31" s="11"/>
      <c r="QY31" s="11"/>
      <c r="QZ31" s="11"/>
      <c r="RA31" s="11"/>
      <c r="RB31" s="11"/>
      <c r="RC31" s="11"/>
      <c r="RD31" s="11"/>
      <c r="RE31" s="11"/>
      <c r="RF31" s="11"/>
      <c r="RG31" s="11"/>
      <c r="RH31" s="11"/>
      <c r="RI31" s="11"/>
      <c r="RJ31" s="11"/>
      <c r="RK31" s="11"/>
      <c r="RL31" s="11"/>
      <c r="RM31" s="11"/>
      <c r="RN31" s="11"/>
      <c r="RO31" s="11"/>
      <c r="RP31" s="11"/>
      <c r="RQ31" s="11"/>
      <c r="RR31" s="11"/>
      <c r="RS31" s="11"/>
      <c r="RT31" s="11"/>
      <c r="RU31" s="11"/>
      <c r="RV31" s="11"/>
      <c r="RW31" s="11"/>
      <c r="RX31" s="11"/>
      <c r="RY31" s="11"/>
      <c r="RZ31" s="11"/>
      <c r="SA31" s="11"/>
      <c r="SB31" s="11"/>
      <c r="SC31" s="11"/>
      <c r="SD31" s="11"/>
      <c r="SE31" s="11"/>
      <c r="SF31" s="11"/>
      <c r="SG31" s="11"/>
      <c r="SH31" s="11"/>
      <c r="SI31" s="11"/>
      <c r="SJ31" s="11"/>
      <c r="SK31" s="11"/>
      <c r="SL31" s="11"/>
      <c r="SM31" s="11"/>
      <c r="SN31" s="11"/>
      <c r="SO31" s="11"/>
      <c r="SP31" s="11"/>
      <c r="SQ31" s="11"/>
      <c r="SR31" s="11"/>
      <c r="SS31" s="11"/>
      <c r="ST31" s="11"/>
      <c r="SU31" s="11"/>
      <c r="SV31" s="11"/>
      <c r="SW31" s="11"/>
      <c r="SX31" s="11"/>
      <c r="SY31" s="11"/>
      <c r="SZ31" s="11"/>
      <c r="TA31" s="11"/>
      <c r="TB31" s="11"/>
      <c r="TC31" s="11"/>
      <c r="TD31" s="11"/>
      <c r="TE31" s="11"/>
      <c r="TF31" s="11"/>
      <c r="TG31" s="11"/>
      <c r="TH31" s="11"/>
      <c r="TI31" s="11"/>
      <c r="TJ31" s="11"/>
      <c r="TK31" s="11"/>
      <c r="TL31" s="11"/>
      <c r="TM31" s="11"/>
      <c r="TN31" s="11"/>
      <c r="TO31" s="11"/>
      <c r="TP31" s="11"/>
      <c r="TQ31" s="11"/>
      <c r="TR31" s="11"/>
      <c r="TS31" s="11"/>
      <c r="TT31" s="11"/>
      <c r="TU31" s="11"/>
      <c r="TV31" s="11"/>
      <c r="TW31" s="11"/>
      <c r="TX31" s="11"/>
      <c r="TY31" s="11"/>
      <c r="TZ31" s="11"/>
      <c r="UA31" s="11"/>
      <c r="UB31" s="11"/>
      <c r="UC31" s="11"/>
      <c r="UD31" s="11"/>
      <c r="UE31" s="11"/>
      <c r="UF31" s="11"/>
      <c r="UG31" s="11"/>
      <c r="UH31" s="11"/>
      <c r="UI31" s="11"/>
      <c r="UJ31" s="11"/>
      <c r="UK31" s="11"/>
      <c r="UL31" s="11"/>
      <c r="UM31" s="11"/>
      <c r="UN31" s="11"/>
      <c r="UO31" s="11"/>
      <c r="UP31" s="11"/>
      <c r="UQ31" s="11"/>
      <c r="UR31" s="11"/>
      <c r="US31" s="11"/>
      <c r="UT31" s="11"/>
      <c r="UU31" s="11"/>
      <c r="UV31" s="11"/>
      <c r="UW31" s="11"/>
      <c r="UX31" s="11"/>
      <c r="UY31" s="11"/>
      <c r="UZ31" s="11"/>
      <c r="VA31" s="11"/>
      <c r="VB31" s="11"/>
      <c r="VC31" s="11"/>
      <c r="VD31" s="11"/>
      <c r="VE31" s="11"/>
      <c r="VF31" s="11"/>
      <c r="VG31" s="11"/>
      <c r="VH31" s="11"/>
      <c r="VI31" s="11"/>
      <c r="VJ31" s="11"/>
      <c r="VK31" s="11"/>
      <c r="VL31" s="11"/>
      <c r="VM31" s="11"/>
      <c r="VN31" s="11"/>
      <c r="VO31" s="11"/>
      <c r="VP31" s="11"/>
      <c r="VQ31" s="11"/>
      <c r="VR31" s="11"/>
      <c r="VS31" s="11"/>
      <c r="VT31" s="11"/>
      <c r="VU31" s="11"/>
      <c r="VV31" s="11"/>
      <c r="VW31" s="11"/>
      <c r="VX31" s="11"/>
      <c r="VY31" s="11"/>
      <c r="VZ31" s="11"/>
      <c r="WA31" s="11"/>
      <c r="WB31" s="11"/>
      <c r="WC31" s="11"/>
      <c r="WD31" s="11"/>
      <c r="WE31" s="11"/>
      <c r="WF31" s="11"/>
      <c r="WG31" s="11"/>
      <c r="WH31" s="11"/>
      <c r="WI31" s="11"/>
      <c r="WJ31" s="11"/>
      <c r="WK31" s="11"/>
      <c r="WL31" s="11"/>
      <c r="WM31" s="11"/>
      <c r="WN31" s="11"/>
      <c r="WO31" s="11"/>
      <c r="WP31" s="11"/>
      <c r="WQ31" s="11"/>
      <c r="WR31" s="11"/>
      <c r="WS31" s="11"/>
      <c r="WT31" s="11"/>
      <c r="WU31" s="11"/>
      <c r="WV31" s="11"/>
      <c r="WW31" s="11"/>
      <c r="WX31" s="11"/>
      <c r="WY31" s="11"/>
      <c r="WZ31" s="11"/>
      <c r="XA31" s="11"/>
      <c r="XB31" s="11"/>
      <c r="XC31" s="11"/>
      <c r="XD31" s="11"/>
      <c r="XE31" s="11"/>
      <c r="XF31" s="11"/>
      <c r="XG31" s="11"/>
      <c r="XH31" s="11"/>
      <c r="XI31" s="11"/>
      <c r="XJ31" s="11"/>
      <c r="XK31" s="11"/>
      <c r="XL31" s="11"/>
      <c r="XM31" s="11"/>
      <c r="XN31" s="11"/>
      <c r="XO31" s="11"/>
      <c r="XP31" s="11"/>
      <c r="XQ31" s="11"/>
      <c r="XR31" s="11"/>
      <c r="XS31" s="11"/>
      <c r="XT31" s="11"/>
      <c r="XU31" s="11"/>
      <c r="XV31" s="11"/>
      <c r="XW31" s="11"/>
      <c r="XX31" s="11"/>
      <c r="XY31" s="11"/>
      <c r="XZ31" s="11"/>
      <c r="YA31" s="11"/>
      <c r="YB31" s="11"/>
      <c r="YC31" s="11"/>
      <c r="YD31" s="11"/>
      <c r="YE31" s="11"/>
      <c r="YF31" s="11"/>
      <c r="YG31" s="11"/>
      <c r="YH31" s="11"/>
      <c r="YI31" s="11"/>
      <c r="YJ31" s="11"/>
      <c r="YK31" s="11"/>
      <c r="YL31" s="11"/>
      <c r="YM31" s="11"/>
      <c r="YN31" s="11"/>
      <c r="YO31" s="11"/>
      <c r="YP31" s="11"/>
      <c r="YQ31" s="11"/>
      <c r="YR31" s="11"/>
      <c r="YS31" s="11"/>
      <c r="YT31" s="11"/>
      <c r="YU31" s="11"/>
      <c r="YV31" s="11"/>
      <c r="YW31" s="11"/>
      <c r="YX31" s="11"/>
      <c r="YY31" s="11"/>
      <c r="YZ31" s="11"/>
      <c r="ZA31" s="11"/>
      <c r="ZB31" s="11"/>
      <c r="ZC31" s="11"/>
      <c r="ZD31" s="11"/>
      <c r="ZE31" s="11"/>
      <c r="ZF31" s="11"/>
      <c r="ZG31" s="11"/>
      <c r="ZH31" s="11"/>
      <c r="ZI31" s="11"/>
      <c r="ZJ31" s="11"/>
      <c r="ZK31" s="11"/>
      <c r="ZL31" s="11"/>
      <c r="ZM31" s="11"/>
      <c r="ZN31" s="11"/>
      <c r="ZO31" s="11"/>
      <c r="ZP31" s="11"/>
      <c r="ZQ31" s="11"/>
      <c r="ZR31" s="11"/>
      <c r="ZS31" s="11"/>
      <c r="ZT31" s="11"/>
      <c r="ZU31" s="11"/>
      <c r="ZV31" s="11"/>
      <c r="ZW31" s="11"/>
      <c r="ZX31" s="11"/>
      <c r="ZY31" s="11"/>
      <c r="ZZ31" s="11"/>
      <c r="AAA31" s="11"/>
      <c r="AAB31" s="11"/>
      <c r="AAC31" s="11"/>
      <c r="AAD31" s="11"/>
      <c r="AAE31" s="11"/>
      <c r="AAF31" s="11"/>
      <c r="AAG31" s="11"/>
      <c r="AAH31" s="11"/>
      <c r="AAI31" s="11"/>
      <c r="AAJ31" s="11"/>
      <c r="AAK31" s="11"/>
      <c r="AAL31" s="11"/>
      <c r="AAM31" s="11"/>
      <c r="AAN31" s="11"/>
      <c r="AAO31" s="11"/>
      <c r="AAP31" s="11"/>
      <c r="AAQ31" s="11"/>
      <c r="AAR31" s="11"/>
      <c r="AAS31" s="11"/>
      <c r="AAT31" s="11"/>
      <c r="AAU31" s="11"/>
      <c r="AAV31" s="11"/>
      <c r="AAW31" s="11"/>
      <c r="AAX31" s="11"/>
      <c r="AAY31" s="11"/>
      <c r="AAZ31" s="11"/>
      <c r="ABA31" s="11"/>
      <c r="ABB31" s="11"/>
      <c r="ABC31" s="11"/>
      <c r="ABD31" s="11"/>
      <c r="ABE31" s="11"/>
      <c r="ABF31" s="11"/>
      <c r="ABG31" s="11"/>
      <c r="ABH31" s="11"/>
      <c r="ABI31" s="11"/>
      <c r="ABJ31" s="11"/>
      <c r="ABK31" s="11"/>
      <c r="ABL31" s="11"/>
      <c r="ABM31" s="11"/>
      <c r="ABN31" s="11"/>
      <c r="ABO31" s="11"/>
      <c r="ABP31" s="11"/>
      <c r="ABQ31" s="11"/>
      <c r="ABR31" s="11"/>
      <c r="ABS31" s="11"/>
      <c r="ABT31" s="11"/>
      <c r="ABU31" s="11"/>
      <c r="ABV31" s="11"/>
      <c r="ABW31" s="11"/>
      <c r="ABX31" s="11"/>
      <c r="ABY31" s="11"/>
      <c r="ABZ31" s="11"/>
      <c r="ACA31" s="11"/>
      <c r="ACB31" s="11"/>
      <c r="ACC31" s="11"/>
      <c r="ACD31" s="11"/>
      <c r="ACE31" s="11"/>
      <c r="ACF31" s="11"/>
      <c r="ACG31" s="11"/>
      <c r="ACH31" s="11"/>
      <c r="ACI31" s="11"/>
      <c r="ACJ31" s="11"/>
      <c r="ACK31" s="11"/>
      <c r="ACL31" s="11"/>
      <c r="ACM31" s="11"/>
      <c r="ACN31" s="11"/>
      <c r="ACO31" s="11"/>
      <c r="ACP31" s="11"/>
      <c r="ACQ31" s="11"/>
      <c r="ACR31" s="11"/>
      <c r="ACS31" s="11"/>
      <c r="ACT31" s="11"/>
      <c r="ACU31" s="11"/>
      <c r="ACV31" s="11"/>
      <c r="ACW31" s="11"/>
      <c r="ACX31" s="11"/>
      <c r="ACY31" s="11"/>
      <c r="ACZ31" s="11"/>
      <c r="ADA31" s="11"/>
      <c r="ADB31" s="11"/>
      <c r="ADC31" s="11"/>
      <c r="ADD31" s="11"/>
      <c r="ADE31" s="11"/>
      <c r="ADF31" s="11"/>
      <c r="ADG31" s="11"/>
      <c r="ADH31" s="11"/>
      <c r="ADI31" s="11"/>
      <c r="ADJ31" s="11"/>
      <c r="ADK31" s="11"/>
      <c r="ADL31" s="11"/>
      <c r="ADM31" s="11"/>
      <c r="ADN31" s="11"/>
      <c r="ADO31" s="11"/>
      <c r="ADP31" s="11"/>
      <c r="ADQ31" s="11"/>
      <c r="ADR31" s="11"/>
      <c r="ADS31" s="11"/>
      <c r="ADT31" s="11"/>
      <c r="ADU31" s="11"/>
      <c r="ADV31" s="11"/>
      <c r="ADW31" s="11"/>
      <c r="ADX31" s="11"/>
      <c r="ADY31" s="11"/>
      <c r="ADZ31" s="11"/>
      <c r="AEA31" s="11"/>
      <c r="AEB31" s="11"/>
      <c r="AEC31" s="11"/>
      <c r="AED31" s="11"/>
      <c r="AEE31" s="11"/>
      <c r="AEF31" s="11"/>
      <c r="AEG31" s="11"/>
      <c r="AEH31" s="11"/>
      <c r="AEI31" s="11"/>
      <c r="AEJ31" s="11"/>
      <c r="AEK31" s="11"/>
      <c r="AEL31" s="11"/>
      <c r="AEM31" s="11"/>
      <c r="AEN31" s="11"/>
      <c r="AEO31" s="11"/>
      <c r="AEP31" s="11"/>
      <c r="AEQ31" s="11"/>
      <c r="AER31" s="11"/>
      <c r="AES31" s="11"/>
      <c r="AET31" s="11"/>
      <c r="AEU31" s="11"/>
      <c r="AEV31" s="11"/>
      <c r="AEW31" s="11"/>
      <c r="AEX31" s="11"/>
      <c r="AEY31" s="11"/>
      <c r="AEZ31" s="11"/>
      <c r="AFA31" s="11"/>
      <c r="AFB31" s="11"/>
      <c r="AFC31" s="11"/>
      <c r="AFD31" s="11"/>
      <c r="AFE31" s="11"/>
      <c r="AFF31" s="11"/>
      <c r="AFG31" s="11"/>
      <c r="AFH31" s="11"/>
      <c r="AFI31" s="11"/>
      <c r="AFJ31" s="11"/>
      <c r="AFK31" s="11"/>
      <c r="AFL31" s="11"/>
      <c r="AFM31" s="11"/>
      <c r="AFN31" s="11"/>
      <c r="AFO31" s="11"/>
      <c r="AFP31" s="11"/>
      <c r="AFQ31" s="11"/>
      <c r="AFR31" s="11"/>
      <c r="AFS31" s="11"/>
      <c r="AFT31" s="11"/>
      <c r="AFU31" s="11"/>
      <c r="AFV31" s="11"/>
      <c r="AFW31" s="11"/>
      <c r="AFX31" s="11"/>
      <c r="AFY31" s="11"/>
      <c r="AFZ31" s="11"/>
      <c r="AGA31" s="11"/>
      <c r="AGB31" s="11"/>
      <c r="AGC31" s="11"/>
      <c r="AGD31" s="11"/>
      <c r="AGE31" s="11"/>
      <c r="AGF31" s="11"/>
      <c r="AGG31" s="11"/>
      <c r="AGH31" s="11"/>
      <c r="AGI31" s="11"/>
      <c r="AGJ31" s="11"/>
      <c r="AGK31" s="11"/>
      <c r="AGL31" s="11"/>
      <c r="AGM31" s="11"/>
      <c r="AGN31" s="11"/>
      <c r="AGO31" s="11"/>
      <c r="AGP31" s="11"/>
      <c r="AGQ31" s="11"/>
      <c r="AGR31" s="11"/>
      <c r="AGS31" s="11"/>
      <c r="AGT31" s="11"/>
      <c r="AGU31" s="11"/>
      <c r="AGV31" s="11"/>
      <c r="AGW31" s="11"/>
      <c r="AGX31" s="11"/>
      <c r="AGY31" s="11"/>
      <c r="AGZ31" s="11"/>
      <c r="AHA31" s="11"/>
      <c r="AHB31" s="11"/>
      <c r="AHC31" s="11"/>
      <c r="AHD31" s="11"/>
      <c r="AHE31" s="11"/>
      <c r="AHF31" s="11"/>
      <c r="AHG31" s="11"/>
      <c r="AHH31" s="11"/>
      <c r="AHI31" s="11"/>
      <c r="AHJ31" s="11"/>
      <c r="AHK31" s="11"/>
      <c r="AHL31" s="11"/>
      <c r="AHM31" s="11"/>
      <c r="AHN31" s="11"/>
      <c r="AHO31" s="11"/>
      <c r="AHP31" s="11"/>
      <c r="AHQ31" s="11"/>
      <c r="AHR31" s="11"/>
      <c r="AHS31" s="11"/>
      <c r="AHT31" s="11"/>
      <c r="AHU31" s="11"/>
      <c r="AHV31" s="11"/>
      <c r="AHW31" s="11"/>
      <c r="AHX31" s="11"/>
      <c r="AHY31" s="11"/>
      <c r="AHZ31" s="11"/>
      <c r="AIA31" s="11"/>
      <c r="AIB31" s="11"/>
      <c r="AIC31" s="11"/>
      <c r="AID31" s="11"/>
      <c r="AIE31" s="11"/>
      <c r="AIF31" s="11"/>
      <c r="AIG31" s="11"/>
      <c r="AIH31" s="11"/>
      <c r="AII31" s="11"/>
      <c r="AIJ31" s="11"/>
      <c r="AIK31" s="11"/>
      <c r="AIL31" s="11"/>
      <c r="AIM31" s="11"/>
    </row>
    <row r="32">
      <c r="B32" s="7" t="s">
        <v>495</v>
      </c>
      <c r="C32" s="11"/>
      <c r="D32" s="11"/>
      <c r="E32" s="11"/>
      <c r="F32" s="11"/>
      <c r="G32" s="11"/>
      <c r="H32" s="11"/>
      <c r="I32" s="11"/>
      <c r="J32" s="11"/>
      <c r="K32" s="11"/>
      <c r="L32" s="11"/>
      <c r="M32" s="11"/>
      <c r="N32" s="10">
        <v>32218.0</v>
      </c>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0"/>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0">
        <v>72000.0</v>
      </c>
      <c r="DH32" s="11"/>
      <c r="DI32" s="11"/>
      <c r="DJ32" s="11"/>
      <c r="DK32" s="11"/>
      <c r="DL32" s="11"/>
      <c r="DM32" s="11"/>
      <c r="DN32" s="11"/>
      <c r="DO32" s="11"/>
      <c r="DP32" s="11"/>
      <c r="DQ32" s="11"/>
      <c r="DR32" s="11"/>
      <c r="DS32" s="11"/>
      <c r="DT32" s="11"/>
      <c r="DU32" s="10">
        <v>73700.0</v>
      </c>
      <c r="DV32" s="11"/>
      <c r="DW32" s="11"/>
      <c r="DX32" s="11"/>
      <c r="DY32" s="11"/>
      <c r="DZ32" s="11"/>
      <c r="EA32" s="11"/>
      <c r="EB32" s="11"/>
      <c r="EC32" s="10">
        <v>1960.0</v>
      </c>
      <c r="ED32" s="11"/>
      <c r="EE32" s="11"/>
      <c r="EF32" s="11"/>
      <c r="EG32" s="11"/>
      <c r="EH32" s="10">
        <v>3139.0</v>
      </c>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c r="KJ32" s="11"/>
      <c r="KK32" s="11"/>
      <c r="KL32" s="11"/>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c r="OE32" s="11"/>
      <c r="OF32" s="11"/>
      <c r="OG32" s="11"/>
      <c r="OH32" s="11"/>
      <c r="OI32" s="11"/>
      <c r="OJ32" s="11"/>
      <c r="OK32" s="11"/>
      <c r="OL32" s="11"/>
      <c r="OM32" s="11"/>
      <c r="ON32" s="11"/>
      <c r="OO32" s="11"/>
      <c r="OP32" s="11"/>
      <c r="OQ32" s="11"/>
      <c r="OR32" s="11"/>
      <c r="OS32" s="11"/>
      <c r="OT32" s="11"/>
      <c r="OU32" s="11"/>
      <c r="OV32" s="11"/>
      <c r="OW32" s="11"/>
      <c r="OX32" s="11"/>
      <c r="OY32" s="11"/>
      <c r="OZ32" s="11"/>
      <c r="PA32" s="11"/>
      <c r="PB32" s="11"/>
      <c r="PC32" s="11"/>
      <c r="PD32" s="11"/>
      <c r="PE32" s="11"/>
      <c r="PF32" s="11"/>
      <c r="PG32" s="11"/>
      <c r="PH32" s="11"/>
      <c r="PI32" s="11"/>
      <c r="PJ32" s="11"/>
      <c r="PK32" s="11"/>
      <c r="PL32" s="11"/>
      <c r="PM32" s="11"/>
      <c r="PN32" s="11"/>
      <c r="PO32" s="11"/>
      <c r="PP32" s="11"/>
      <c r="PQ32" s="11"/>
      <c r="PR32" s="11"/>
      <c r="PS32" s="11"/>
      <c r="PT32" s="11"/>
      <c r="PU32" s="11"/>
      <c r="PV32" s="11"/>
      <c r="PW32" s="11"/>
      <c r="PX32" s="11"/>
      <c r="PY32" s="11"/>
      <c r="PZ32" s="11"/>
      <c r="QA32" s="11"/>
      <c r="QB32" s="11"/>
      <c r="QC32" s="11"/>
      <c r="QD32" s="11"/>
      <c r="QE32" s="11"/>
      <c r="QF32" s="11"/>
      <c r="QG32" s="11"/>
      <c r="QH32" s="11"/>
      <c r="QI32" s="11"/>
      <c r="QJ32" s="11"/>
      <c r="QK32" s="11"/>
      <c r="QL32" s="11"/>
      <c r="QM32" s="11"/>
      <c r="QN32" s="11"/>
      <c r="QO32" s="11"/>
      <c r="QP32" s="11"/>
      <c r="QQ32" s="11"/>
      <c r="QR32" s="11"/>
      <c r="QS32" s="11"/>
      <c r="QT32" s="11"/>
      <c r="QU32" s="11"/>
      <c r="QV32" s="11"/>
      <c r="QW32" s="11"/>
      <c r="QX32" s="11"/>
      <c r="QY32" s="11"/>
      <c r="QZ32" s="11"/>
      <c r="RA32" s="11"/>
      <c r="RB32" s="11"/>
      <c r="RC32" s="11"/>
      <c r="RD32" s="11"/>
      <c r="RE32" s="11"/>
      <c r="RF32" s="11"/>
      <c r="RG32" s="11"/>
      <c r="RH32" s="11"/>
      <c r="RI32" s="11"/>
      <c r="RJ32" s="11"/>
      <c r="RK32" s="11"/>
      <c r="RL32" s="11"/>
      <c r="RM32" s="11"/>
      <c r="RN32" s="11"/>
      <c r="RO32" s="11"/>
      <c r="RP32" s="11"/>
      <c r="RQ32" s="11"/>
      <c r="RR32" s="11"/>
      <c r="RS32" s="11"/>
      <c r="RT32" s="11"/>
      <c r="RU32" s="11"/>
      <c r="RV32" s="11"/>
      <c r="RW32" s="11"/>
      <c r="RX32" s="11"/>
      <c r="RY32" s="11"/>
      <c r="RZ32" s="11"/>
      <c r="SA32" s="11"/>
      <c r="SB32" s="11"/>
      <c r="SC32" s="11"/>
      <c r="SD32" s="11"/>
      <c r="SE32" s="11"/>
      <c r="SF32" s="11"/>
      <c r="SG32" s="11"/>
      <c r="SH32" s="11"/>
      <c r="SI32" s="11"/>
      <c r="SJ32" s="11"/>
      <c r="SK32" s="11"/>
      <c r="SL32" s="11"/>
      <c r="SM32" s="11"/>
      <c r="SN32" s="11"/>
      <c r="SO32" s="11"/>
      <c r="SP32" s="11"/>
      <c r="SQ32" s="11"/>
      <c r="SR32" s="11"/>
      <c r="SS32" s="11"/>
      <c r="ST32" s="11"/>
      <c r="SU32" s="11"/>
      <c r="SV32" s="11"/>
      <c r="SW32" s="11"/>
      <c r="SX32" s="11"/>
      <c r="SY32" s="11"/>
      <c r="SZ32" s="11"/>
      <c r="TA32" s="11"/>
      <c r="TB32" s="11"/>
      <c r="TC32" s="11"/>
      <c r="TD32" s="11"/>
      <c r="TE32" s="11"/>
      <c r="TF32" s="11"/>
      <c r="TG32" s="11"/>
      <c r="TH32" s="11"/>
      <c r="TI32" s="11"/>
      <c r="TJ32" s="11"/>
      <c r="TK32" s="11"/>
      <c r="TL32" s="11"/>
      <c r="TM32" s="11"/>
      <c r="TN32" s="11"/>
      <c r="TO32" s="11"/>
      <c r="TP32" s="11"/>
      <c r="TQ32" s="11"/>
      <c r="TR32" s="11"/>
      <c r="TS32" s="11"/>
      <c r="TT32" s="11"/>
      <c r="TU32" s="11"/>
      <c r="TV32" s="11"/>
      <c r="TW32" s="11"/>
      <c r="TX32" s="11"/>
      <c r="TY32" s="11"/>
      <c r="TZ32" s="11"/>
      <c r="UA32" s="11"/>
      <c r="UB32" s="11"/>
      <c r="UC32" s="11"/>
      <c r="UD32" s="11"/>
      <c r="UE32" s="11"/>
      <c r="UF32" s="11"/>
      <c r="UG32" s="11"/>
      <c r="UH32" s="11"/>
      <c r="UI32" s="11"/>
      <c r="UJ32" s="11"/>
      <c r="UK32" s="11"/>
      <c r="UL32" s="11"/>
      <c r="UM32" s="11"/>
      <c r="UN32" s="11"/>
      <c r="UO32" s="11"/>
      <c r="UP32" s="11"/>
      <c r="UQ32" s="11"/>
      <c r="UR32" s="11"/>
      <c r="US32" s="11"/>
      <c r="UT32" s="11"/>
      <c r="UU32" s="11"/>
      <c r="UV32" s="11"/>
      <c r="UW32" s="11"/>
      <c r="UX32" s="11"/>
      <c r="UY32" s="11"/>
      <c r="UZ32" s="11"/>
      <c r="VA32" s="11"/>
      <c r="VB32" s="11"/>
      <c r="VC32" s="11"/>
      <c r="VD32" s="11"/>
      <c r="VE32" s="11"/>
      <c r="VF32" s="11"/>
      <c r="VG32" s="11"/>
      <c r="VH32" s="11"/>
      <c r="VI32" s="11"/>
      <c r="VJ32" s="11"/>
      <c r="VK32" s="11"/>
      <c r="VL32" s="11"/>
      <c r="VM32" s="11"/>
      <c r="VN32" s="11"/>
      <c r="VO32" s="11"/>
      <c r="VP32" s="11"/>
      <c r="VQ32" s="11"/>
      <c r="VR32" s="11"/>
      <c r="VS32" s="11"/>
      <c r="VT32" s="11"/>
      <c r="VU32" s="11"/>
      <c r="VV32" s="11"/>
      <c r="VW32" s="11"/>
      <c r="VX32" s="11"/>
      <c r="VY32" s="11"/>
      <c r="VZ32" s="11"/>
      <c r="WA32" s="11"/>
      <c r="WB32" s="11"/>
      <c r="WC32" s="11"/>
      <c r="WD32" s="11"/>
      <c r="WE32" s="11"/>
      <c r="WF32" s="11"/>
      <c r="WG32" s="11"/>
      <c r="WH32" s="11"/>
      <c r="WI32" s="11"/>
      <c r="WJ32" s="11"/>
      <c r="WK32" s="11"/>
      <c r="WL32" s="11"/>
      <c r="WM32" s="11"/>
      <c r="WN32" s="11"/>
      <c r="WO32" s="11"/>
      <c r="WP32" s="11"/>
      <c r="WQ32" s="11"/>
      <c r="WR32" s="11"/>
      <c r="WS32" s="11"/>
      <c r="WT32" s="11"/>
      <c r="WU32" s="11"/>
      <c r="WV32" s="11"/>
      <c r="WW32" s="11"/>
      <c r="WX32" s="11"/>
      <c r="WY32" s="11"/>
      <c r="WZ32" s="11"/>
      <c r="XA32" s="11"/>
      <c r="XB32" s="11"/>
      <c r="XC32" s="11"/>
      <c r="XD32" s="11"/>
      <c r="XE32" s="11"/>
      <c r="XF32" s="11"/>
      <c r="XG32" s="11"/>
      <c r="XH32" s="11"/>
      <c r="XI32" s="11"/>
      <c r="XJ32" s="11"/>
      <c r="XK32" s="11"/>
      <c r="XL32" s="11"/>
      <c r="XM32" s="11"/>
      <c r="XN32" s="11"/>
      <c r="XO32" s="11"/>
      <c r="XP32" s="11"/>
      <c r="XQ32" s="11"/>
      <c r="XR32" s="11"/>
      <c r="XS32" s="11"/>
      <c r="XT32" s="11"/>
      <c r="XU32" s="11"/>
      <c r="XV32" s="11"/>
      <c r="XW32" s="11"/>
      <c r="XX32" s="11"/>
      <c r="XY32" s="11"/>
      <c r="XZ32" s="11"/>
      <c r="YA32" s="11"/>
      <c r="YB32" s="11"/>
      <c r="YC32" s="11"/>
      <c r="YD32" s="11"/>
      <c r="YE32" s="11"/>
      <c r="YF32" s="11"/>
      <c r="YG32" s="11"/>
      <c r="YH32" s="11"/>
      <c r="YI32" s="11"/>
      <c r="YJ32" s="11"/>
      <c r="YK32" s="11"/>
      <c r="YL32" s="11"/>
      <c r="YM32" s="11"/>
      <c r="YN32" s="11"/>
      <c r="YO32" s="11"/>
      <c r="YP32" s="11"/>
      <c r="YQ32" s="11"/>
      <c r="YR32" s="11"/>
      <c r="YS32" s="11"/>
      <c r="YT32" s="11"/>
      <c r="YU32" s="11"/>
      <c r="YV32" s="11"/>
      <c r="YW32" s="11"/>
      <c r="YX32" s="11"/>
      <c r="YY32" s="11"/>
      <c r="YZ32" s="11"/>
      <c r="ZA32" s="11"/>
      <c r="ZB32" s="11"/>
      <c r="ZC32" s="11"/>
      <c r="ZD32" s="11"/>
      <c r="ZE32" s="11"/>
      <c r="ZF32" s="11"/>
      <c r="ZG32" s="11"/>
      <c r="ZH32" s="11"/>
      <c r="ZI32" s="11"/>
      <c r="ZJ32" s="11"/>
      <c r="ZK32" s="11"/>
      <c r="ZL32" s="11"/>
      <c r="ZM32" s="11"/>
      <c r="ZN32" s="11"/>
      <c r="ZO32" s="11"/>
      <c r="ZP32" s="11"/>
      <c r="ZQ32" s="11"/>
      <c r="ZR32" s="11"/>
      <c r="ZS32" s="11"/>
      <c r="ZT32" s="11"/>
      <c r="ZU32" s="11"/>
      <c r="ZV32" s="11"/>
      <c r="ZW32" s="11"/>
      <c r="ZX32" s="11"/>
      <c r="ZY32" s="11"/>
      <c r="ZZ32" s="11"/>
      <c r="AAA32" s="11"/>
      <c r="AAB32" s="11"/>
      <c r="AAC32" s="11"/>
      <c r="AAD32" s="11"/>
      <c r="AAE32" s="11"/>
      <c r="AAF32" s="11"/>
      <c r="AAG32" s="11"/>
      <c r="AAH32" s="11"/>
      <c r="AAI32" s="11"/>
      <c r="AAJ32" s="11"/>
      <c r="AAK32" s="11"/>
      <c r="AAL32" s="11"/>
      <c r="AAM32" s="11"/>
      <c r="AAN32" s="11"/>
      <c r="AAO32" s="11"/>
      <c r="AAP32" s="11"/>
      <c r="AAQ32" s="11"/>
      <c r="AAR32" s="11"/>
      <c r="AAS32" s="11"/>
      <c r="AAT32" s="11"/>
      <c r="AAU32" s="11"/>
      <c r="AAV32" s="11"/>
      <c r="AAW32" s="11"/>
      <c r="AAX32" s="11"/>
      <c r="AAY32" s="11"/>
      <c r="AAZ32" s="11"/>
      <c r="ABA32" s="11"/>
      <c r="ABB32" s="11"/>
      <c r="ABC32" s="11"/>
      <c r="ABD32" s="11"/>
      <c r="ABE32" s="11"/>
      <c r="ABF32" s="11"/>
      <c r="ABG32" s="11"/>
      <c r="ABH32" s="11"/>
      <c r="ABI32" s="11"/>
      <c r="ABJ32" s="11"/>
      <c r="ABK32" s="11"/>
      <c r="ABL32" s="11"/>
      <c r="ABM32" s="11"/>
      <c r="ABN32" s="11"/>
      <c r="ABO32" s="11"/>
      <c r="ABP32" s="11"/>
      <c r="ABQ32" s="11"/>
      <c r="ABR32" s="11"/>
      <c r="ABS32" s="11"/>
      <c r="ABT32" s="11"/>
      <c r="ABU32" s="11"/>
      <c r="ABV32" s="11"/>
      <c r="ABW32" s="11"/>
      <c r="ABX32" s="11"/>
      <c r="ABY32" s="11"/>
      <c r="ABZ32" s="11"/>
      <c r="ACA32" s="11"/>
      <c r="ACB32" s="11"/>
      <c r="ACC32" s="11"/>
      <c r="ACD32" s="11"/>
      <c r="ACE32" s="11"/>
      <c r="ACF32" s="11"/>
      <c r="ACG32" s="11"/>
      <c r="ACH32" s="11"/>
      <c r="ACI32" s="11"/>
      <c r="ACJ32" s="11"/>
      <c r="ACK32" s="11"/>
      <c r="ACL32" s="11"/>
      <c r="ACM32" s="11"/>
      <c r="ACN32" s="11"/>
      <c r="ACO32" s="11"/>
      <c r="ACP32" s="11"/>
      <c r="ACQ32" s="11"/>
      <c r="ACR32" s="11"/>
      <c r="ACS32" s="11"/>
      <c r="ACT32" s="11"/>
      <c r="ACU32" s="11"/>
      <c r="ACV32" s="11"/>
      <c r="ACW32" s="11"/>
      <c r="ACX32" s="11"/>
      <c r="ACY32" s="11"/>
      <c r="ACZ32" s="11"/>
      <c r="ADA32" s="11"/>
      <c r="ADB32" s="11"/>
      <c r="ADC32" s="11"/>
      <c r="ADD32" s="11"/>
      <c r="ADE32" s="11"/>
      <c r="ADF32" s="11"/>
      <c r="ADG32" s="11"/>
      <c r="ADH32" s="11"/>
      <c r="ADI32" s="11"/>
      <c r="ADJ32" s="11"/>
      <c r="ADK32" s="11"/>
      <c r="ADL32" s="11"/>
      <c r="ADM32" s="11"/>
      <c r="ADN32" s="11"/>
      <c r="ADO32" s="11"/>
      <c r="ADP32" s="11"/>
      <c r="ADQ32" s="11"/>
      <c r="ADR32" s="11"/>
      <c r="ADS32" s="11"/>
      <c r="ADT32" s="11"/>
      <c r="ADU32" s="11"/>
      <c r="ADV32" s="11"/>
      <c r="ADW32" s="11"/>
      <c r="ADX32" s="11"/>
      <c r="ADY32" s="11"/>
      <c r="ADZ32" s="11"/>
      <c r="AEA32" s="11"/>
      <c r="AEB32" s="11"/>
      <c r="AEC32" s="11"/>
      <c r="AED32" s="11"/>
      <c r="AEE32" s="11"/>
      <c r="AEF32" s="11"/>
      <c r="AEG32" s="11"/>
      <c r="AEH32" s="11"/>
      <c r="AEI32" s="11"/>
      <c r="AEJ32" s="11"/>
      <c r="AEK32" s="11"/>
      <c r="AEL32" s="11"/>
      <c r="AEM32" s="11"/>
      <c r="AEN32" s="11"/>
      <c r="AEO32" s="11"/>
      <c r="AEP32" s="11"/>
      <c r="AEQ32" s="11"/>
      <c r="AER32" s="11"/>
      <c r="AES32" s="11"/>
      <c r="AET32" s="11"/>
      <c r="AEU32" s="11"/>
      <c r="AEV32" s="11"/>
      <c r="AEW32" s="11"/>
      <c r="AEX32" s="11"/>
      <c r="AEY32" s="11"/>
      <c r="AEZ32" s="11"/>
      <c r="AFA32" s="11"/>
      <c r="AFB32" s="11"/>
      <c r="AFC32" s="11"/>
      <c r="AFD32" s="11"/>
      <c r="AFE32" s="11"/>
      <c r="AFF32" s="11"/>
      <c r="AFG32" s="11"/>
      <c r="AFH32" s="11"/>
      <c r="AFI32" s="11"/>
      <c r="AFJ32" s="11"/>
      <c r="AFK32" s="11"/>
      <c r="AFL32" s="11"/>
      <c r="AFM32" s="11"/>
      <c r="AFN32" s="11"/>
      <c r="AFO32" s="11"/>
      <c r="AFP32" s="11"/>
      <c r="AFQ32" s="11"/>
      <c r="AFR32" s="11"/>
      <c r="AFS32" s="11"/>
      <c r="AFT32" s="11"/>
      <c r="AFU32" s="11"/>
      <c r="AFV32" s="11"/>
      <c r="AFW32" s="11"/>
      <c r="AFX32" s="11"/>
      <c r="AFY32" s="11"/>
      <c r="AFZ32" s="11"/>
      <c r="AGA32" s="11"/>
      <c r="AGB32" s="11"/>
      <c r="AGC32" s="11"/>
      <c r="AGD32" s="11"/>
      <c r="AGE32" s="11"/>
      <c r="AGF32" s="11"/>
      <c r="AGG32" s="11"/>
      <c r="AGH32" s="11"/>
      <c r="AGI32" s="11"/>
      <c r="AGJ32" s="11"/>
      <c r="AGK32" s="11"/>
      <c r="AGL32" s="11"/>
      <c r="AGM32" s="11"/>
      <c r="AGN32" s="11"/>
      <c r="AGO32" s="11"/>
      <c r="AGP32" s="11"/>
      <c r="AGQ32" s="11"/>
      <c r="AGR32" s="11"/>
      <c r="AGS32" s="11"/>
      <c r="AGT32" s="11"/>
      <c r="AGU32" s="11"/>
      <c r="AGV32" s="11"/>
      <c r="AGW32" s="11"/>
      <c r="AGX32" s="11"/>
      <c r="AGY32" s="11"/>
      <c r="AGZ32" s="11"/>
      <c r="AHA32" s="11"/>
      <c r="AHB32" s="11"/>
      <c r="AHC32" s="11"/>
      <c r="AHD32" s="11"/>
      <c r="AHE32" s="11"/>
      <c r="AHF32" s="11"/>
      <c r="AHG32" s="11"/>
      <c r="AHH32" s="11"/>
      <c r="AHI32" s="11"/>
      <c r="AHJ32" s="11"/>
      <c r="AHK32" s="11"/>
      <c r="AHL32" s="11"/>
      <c r="AHM32" s="11"/>
      <c r="AHN32" s="11"/>
      <c r="AHO32" s="11"/>
      <c r="AHP32" s="11"/>
      <c r="AHQ32" s="11"/>
      <c r="AHR32" s="11"/>
      <c r="AHS32" s="11"/>
      <c r="AHT32" s="11"/>
      <c r="AHU32" s="11"/>
      <c r="AHV32" s="11"/>
      <c r="AHW32" s="11"/>
      <c r="AHX32" s="11"/>
      <c r="AHY32" s="11"/>
      <c r="AHZ32" s="11"/>
      <c r="AIA32" s="11"/>
      <c r="AIB32" s="11"/>
      <c r="AIC32" s="11"/>
      <c r="AID32" s="11"/>
      <c r="AIE32" s="11"/>
      <c r="AIF32" s="11"/>
      <c r="AIG32" s="11"/>
      <c r="AIH32" s="11"/>
      <c r="AII32" s="11"/>
      <c r="AIJ32" s="11"/>
      <c r="AIK32" s="11"/>
      <c r="AIL32" s="11"/>
      <c r="AIM32" s="11"/>
    </row>
    <row r="33">
      <c r="B33" s="7" t="s">
        <v>497</v>
      </c>
      <c r="C33" s="11"/>
      <c r="D33" s="11"/>
      <c r="E33" s="11"/>
      <c r="F33" s="11"/>
      <c r="G33" s="11"/>
      <c r="H33" s="11"/>
      <c r="I33" s="11"/>
      <c r="J33" s="11"/>
      <c r="K33" s="11"/>
      <c r="L33" s="11"/>
      <c r="M33" s="11"/>
      <c r="N33" s="10">
        <v>5689936.0</v>
      </c>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0"/>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0">
        <v>1945000.0</v>
      </c>
      <c r="DH33" s="11"/>
      <c r="DI33" s="11"/>
      <c r="DJ33" s="11"/>
      <c r="DK33" s="11"/>
      <c r="DL33" s="11"/>
      <c r="DM33" s="11"/>
      <c r="DN33" s="11"/>
      <c r="DO33" s="11"/>
      <c r="DP33" s="11"/>
      <c r="DQ33" s="11"/>
      <c r="DR33" s="11"/>
      <c r="DS33" s="11"/>
      <c r="DT33" s="11"/>
      <c r="DU33" s="10">
        <v>2.9922822E7</v>
      </c>
      <c r="DV33" s="11"/>
      <c r="DW33" s="11"/>
      <c r="DX33" s="11"/>
      <c r="DY33" s="11"/>
      <c r="DZ33" s="11"/>
      <c r="EA33" s="11"/>
      <c r="EB33" s="11"/>
      <c r="EC33" s="10">
        <v>74102.0</v>
      </c>
      <c r="ED33" s="11"/>
      <c r="EE33" s="11"/>
      <c r="EF33" s="11"/>
      <c r="EG33" s="10">
        <v>2.41E8</v>
      </c>
      <c r="EH33" s="10">
        <v>8439.0</v>
      </c>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c r="OE33" s="11"/>
      <c r="OF33" s="11"/>
      <c r="OG33" s="11"/>
      <c r="OH33" s="11"/>
      <c r="OI33" s="11"/>
      <c r="OJ33" s="11"/>
      <c r="OK33" s="11"/>
      <c r="OL33" s="11"/>
      <c r="OM33" s="11"/>
      <c r="ON33" s="11"/>
      <c r="OO33" s="11"/>
      <c r="OP33" s="11"/>
      <c r="OQ33" s="11"/>
      <c r="OR33" s="11"/>
      <c r="OS33" s="11"/>
      <c r="OT33" s="11"/>
      <c r="OU33" s="11"/>
      <c r="OV33" s="11"/>
      <c r="OW33" s="11"/>
      <c r="OX33" s="11"/>
      <c r="OY33" s="11"/>
      <c r="OZ33" s="11"/>
      <c r="PA33" s="11"/>
      <c r="PB33" s="11"/>
      <c r="PC33" s="11"/>
      <c r="PD33" s="11"/>
      <c r="PE33" s="11"/>
      <c r="PF33" s="11"/>
      <c r="PG33" s="11"/>
      <c r="PH33" s="11"/>
      <c r="PI33" s="11"/>
      <c r="PJ33" s="11"/>
      <c r="PK33" s="11"/>
      <c r="PL33" s="11"/>
      <c r="PM33" s="11"/>
      <c r="PN33" s="11"/>
      <c r="PO33" s="11"/>
      <c r="PP33" s="11"/>
      <c r="PQ33" s="11"/>
      <c r="PR33" s="11"/>
      <c r="PS33" s="11"/>
      <c r="PT33" s="11"/>
      <c r="PU33" s="11"/>
      <c r="PV33" s="11"/>
      <c r="PW33" s="11"/>
      <c r="PX33" s="11"/>
      <c r="PY33" s="11"/>
      <c r="PZ33" s="11"/>
      <c r="QA33" s="11"/>
      <c r="QB33" s="11"/>
      <c r="QC33" s="11"/>
      <c r="QD33" s="11"/>
      <c r="QE33" s="11"/>
      <c r="QF33" s="11"/>
      <c r="QG33" s="11"/>
      <c r="QH33" s="11"/>
      <c r="QI33" s="11"/>
      <c r="QJ33" s="11"/>
      <c r="QK33" s="11"/>
      <c r="QL33" s="11"/>
      <c r="QM33" s="11"/>
      <c r="QN33" s="11"/>
      <c r="QO33" s="11"/>
      <c r="QP33" s="11"/>
      <c r="QQ33" s="11"/>
      <c r="QR33" s="11"/>
      <c r="QS33" s="11"/>
      <c r="QT33" s="11"/>
      <c r="QU33" s="11"/>
      <c r="QV33" s="11"/>
      <c r="QW33" s="11"/>
      <c r="QX33" s="11"/>
      <c r="QY33" s="11"/>
      <c r="QZ33" s="11"/>
      <c r="RA33" s="11"/>
      <c r="RB33" s="11"/>
      <c r="RC33" s="11"/>
      <c r="RD33" s="11"/>
      <c r="RE33" s="11"/>
      <c r="RF33" s="11"/>
      <c r="RG33" s="11"/>
      <c r="RH33" s="11"/>
      <c r="RI33" s="11"/>
      <c r="RJ33" s="11"/>
      <c r="RK33" s="11"/>
      <c r="RL33" s="11"/>
      <c r="RM33" s="11"/>
      <c r="RN33" s="11"/>
      <c r="RO33" s="11"/>
      <c r="RP33" s="11"/>
      <c r="RQ33" s="11"/>
      <c r="RR33" s="11"/>
      <c r="RS33" s="11"/>
      <c r="RT33" s="11"/>
      <c r="RU33" s="11"/>
      <c r="RV33" s="11"/>
      <c r="RW33" s="11"/>
      <c r="RX33" s="11"/>
      <c r="RY33" s="11"/>
      <c r="RZ33" s="11"/>
      <c r="SA33" s="11"/>
      <c r="SB33" s="11"/>
      <c r="SC33" s="11"/>
      <c r="SD33" s="11"/>
      <c r="SE33" s="11"/>
      <c r="SF33" s="11"/>
      <c r="SG33" s="11"/>
      <c r="SH33" s="11"/>
      <c r="SI33" s="11"/>
      <c r="SJ33" s="11"/>
      <c r="SK33" s="11"/>
      <c r="SL33" s="11"/>
      <c r="SM33" s="11"/>
      <c r="SN33" s="11"/>
      <c r="SO33" s="11"/>
      <c r="SP33" s="11"/>
      <c r="SQ33" s="11"/>
      <c r="SR33" s="11"/>
      <c r="SS33" s="11"/>
      <c r="ST33" s="11"/>
      <c r="SU33" s="11"/>
      <c r="SV33" s="11"/>
      <c r="SW33" s="11"/>
      <c r="SX33" s="11"/>
      <c r="SY33" s="11"/>
      <c r="SZ33" s="11"/>
      <c r="TA33" s="11"/>
      <c r="TB33" s="11"/>
      <c r="TC33" s="11"/>
      <c r="TD33" s="11"/>
      <c r="TE33" s="11"/>
      <c r="TF33" s="11"/>
      <c r="TG33" s="11"/>
      <c r="TH33" s="11"/>
      <c r="TI33" s="11"/>
      <c r="TJ33" s="11"/>
      <c r="TK33" s="11"/>
      <c r="TL33" s="11"/>
      <c r="TM33" s="11"/>
      <c r="TN33" s="11"/>
      <c r="TO33" s="11"/>
      <c r="TP33" s="11"/>
      <c r="TQ33" s="11"/>
      <c r="TR33" s="11"/>
      <c r="TS33" s="11"/>
      <c r="TT33" s="11"/>
      <c r="TU33" s="11"/>
      <c r="TV33" s="11"/>
      <c r="TW33" s="11"/>
      <c r="TX33" s="11"/>
      <c r="TY33" s="11"/>
      <c r="TZ33" s="11"/>
      <c r="UA33" s="11"/>
      <c r="UB33" s="11"/>
      <c r="UC33" s="11"/>
      <c r="UD33" s="11"/>
      <c r="UE33" s="11"/>
      <c r="UF33" s="11"/>
      <c r="UG33" s="11"/>
      <c r="UH33" s="11"/>
      <c r="UI33" s="11"/>
      <c r="UJ33" s="11"/>
      <c r="UK33" s="11"/>
      <c r="UL33" s="11"/>
      <c r="UM33" s="11"/>
      <c r="UN33" s="11"/>
      <c r="UO33" s="11"/>
      <c r="UP33" s="11"/>
      <c r="UQ33" s="11"/>
      <c r="UR33" s="11"/>
      <c r="US33" s="11"/>
      <c r="UT33" s="11"/>
      <c r="UU33" s="11"/>
      <c r="UV33" s="11"/>
      <c r="UW33" s="11"/>
      <c r="UX33" s="11"/>
      <c r="UY33" s="11"/>
      <c r="UZ33" s="11"/>
      <c r="VA33" s="11"/>
      <c r="VB33" s="11"/>
      <c r="VC33" s="11"/>
      <c r="VD33" s="11"/>
      <c r="VE33" s="11"/>
      <c r="VF33" s="11"/>
      <c r="VG33" s="11"/>
      <c r="VH33" s="11"/>
      <c r="VI33" s="11"/>
      <c r="VJ33" s="11"/>
      <c r="VK33" s="11"/>
      <c r="VL33" s="11"/>
      <c r="VM33" s="11"/>
      <c r="VN33" s="11"/>
      <c r="VO33" s="11"/>
      <c r="VP33" s="11"/>
      <c r="VQ33" s="11"/>
      <c r="VR33" s="11"/>
      <c r="VS33" s="11"/>
      <c r="VT33" s="11"/>
      <c r="VU33" s="11"/>
      <c r="VV33" s="11"/>
      <c r="VW33" s="11"/>
      <c r="VX33" s="11"/>
      <c r="VY33" s="11"/>
      <c r="VZ33" s="11"/>
      <c r="WA33" s="11"/>
      <c r="WB33" s="11"/>
      <c r="WC33" s="11"/>
      <c r="WD33" s="11"/>
      <c r="WE33" s="11"/>
      <c r="WF33" s="11"/>
      <c r="WG33" s="11"/>
      <c r="WH33" s="11"/>
      <c r="WI33" s="11"/>
      <c r="WJ33" s="11"/>
      <c r="WK33" s="11"/>
      <c r="WL33" s="11"/>
      <c r="WM33" s="11"/>
      <c r="WN33" s="11"/>
      <c r="WO33" s="11"/>
      <c r="WP33" s="11"/>
      <c r="WQ33" s="11"/>
      <c r="WR33" s="11"/>
      <c r="WS33" s="11"/>
      <c r="WT33" s="11"/>
      <c r="WU33" s="11"/>
      <c r="WV33" s="11"/>
      <c r="WW33" s="11"/>
      <c r="WX33" s="11"/>
      <c r="WY33" s="11"/>
      <c r="WZ33" s="11"/>
      <c r="XA33" s="11"/>
      <c r="XB33" s="11"/>
      <c r="XC33" s="11"/>
      <c r="XD33" s="11"/>
      <c r="XE33" s="11"/>
      <c r="XF33" s="11"/>
      <c r="XG33" s="11"/>
      <c r="XH33" s="11"/>
      <c r="XI33" s="11"/>
      <c r="XJ33" s="11"/>
      <c r="XK33" s="11"/>
      <c r="XL33" s="11"/>
      <c r="XM33" s="11"/>
      <c r="XN33" s="11"/>
      <c r="XO33" s="11"/>
      <c r="XP33" s="11"/>
      <c r="XQ33" s="11"/>
      <c r="XR33" s="11"/>
      <c r="XS33" s="11"/>
      <c r="XT33" s="11"/>
      <c r="XU33" s="11"/>
      <c r="XV33" s="11"/>
      <c r="XW33" s="11"/>
      <c r="XX33" s="11"/>
      <c r="XY33" s="11"/>
      <c r="XZ33" s="11"/>
      <c r="YA33" s="11"/>
      <c r="YB33" s="11"/>
      <c r="YC33" s="11"/>
      <c r="YD33" s="11"/>
      <c r="YE33" s="11"/>
      <c r="YF33" s="11"/>
      <c r="YG33" s="11"/>
      <c r="YH33" s="11"/>
      <c r="YI33" s="11"/>
      <c r="YJ33" s="11"/>
      <c r="YK33" s="11"/>
      <c r="YL33" s="11"/>
      <c r="YM33" s="11"/>
      <c r="YN33" s="11"/>
      <c r="YO33" s="11"/>
      <c r="YP33" s="11"/>
      <c r="YQ33" s="11"/>
      <c r="YR33" s="11"/>
      <c r="YS33" s="11"/>
      <c r="YT33" s="11"/>
      <c r="YU33" s="11"/>
      <c r="YV33" s="11"/>
      <c r="YW33" s="11"/>
      <c r="YX33" s="11"/>
      <c r="YY33" s="11"/>
      <c r="YZ33" s="11"/>
      <c r="ZA33" s="11"/>
      <c r="ZB33" s="11"/>
      <c r="ZC33" s="11"/>
      <c r="ZD33" s="11"/>
      <c r="ZE33" s="11"/>
      <c r="ZF33" s="11"/>
      <c r="ZG33" s="11"/>
      <c r="ZH33" s="11"/>
      <c r="ZI33" s="11"/>
      <c r="ZJ33" s="11"/>
      <c r="ZK33" s="11"/>
      <c r="ZL33" s="11"/>
      <c r="ZM33" s="11"/>
      <c r="ZN33" s="11"/>
      <c r="ZO33" s="11"/>
      <c r="ZP33" s="11"/>
      <c r="ZQ33" s="11"/>
      <c r="ZR33" s="11"/>
      <c r="ZS33" s="11"/>
      <c r="ZT33" s="11"/>
      <c r="ZU33" s="11"/>
      <c r="ZV33" s="11"/>
      <c r="ZW33" s="11"/>
      <c r="ZX33" s="11"/>
      <c r="ZY33" s="11"/>
      <c r="ZZ33" s="11"/>
      <c r="AAA33" s="11"/>
      <c r="AAB33" s="11"/>
      <c r="AAC33" s="11"/>
      <c r="AAD33" s="11"/>
      <c r="AAE33" s="11"/>
      <c r="AAF33" s="11"/>
      <c r="AAG33" s="11"/>
      <c r="AAH33" s="11"/>
      <c r="AAI33" s="11"/>
      <c r="AAJ33" s="11"/>
      <c r="AAK33" s="11"/>
      <c r="AAL33" s="11"/>
      <c r="AAM33" s="11"/>
      <c r="AAN33" s="11"/>
      <c r="AAO33" s="11"/>
      <c r="AAP33" s="11"/>
      <c r="AAQ33" s="11"/>
      <c r="AAR33" s="11"/>
      <c r="AAS33" s="11"/>
      <c r="AAT33" s="11"/>
      <c r="AAU33" s="11"/>
      <c r="AAV33" s="11"/>
      <c r="AAW33" s="11"/>
      <c r="AAX33" s="11"/>
      <c r="AAY33" s="11"/>
      <c r="AAZ33" s="11"/>
      <c r="ABA33" s="11"/>
      <c r="ABB33" s="11"/>
      <c r="ABC33" s="11"/>
      <c r="ABD33" s="11"/>
      <c r="ABE33" s="11"/>
      <c r="ABF33" s="11"/>
      <c r="ABG33" s="11"/>
      <c r="ABH33" s="11"/>
      <c r="ABI33" s="11"/>
      <c r="ABJ33" s="11"/>
      <c r="ABK33" s="11"/>
      <c r="ABL33" s="11"/>
      <c r="ABM33" s="11"/>
      <c r="ABN33" s="11"/>
      <c r="ABO33" s="11"/>
      <c r="ABP33" s="11"/>
      <c r="ABQ33" s="11"/>
      <c r="ABR33" s="11"/>
      <c r="ABS33" s="11"/>
      <c r="ABT33" s="11"/>
      <c r="ABU33" s="11"/>
      <c r="ABV33" s="11"/>
      <c r="ABW33" s="11"/>
      <c r="ABX33" s="11"/>
      <c r="ABY33" s="11"/>
      <c r="ABZ33" s="11"/>
      <c r="ACA33" s="11"/>
      <c r="ACB33" s="11"/>
      <c r="ACC33" s="11"/>
      <c r="ACD33" s="11"/>
      <c r="ACE33" s="11"/>
      <c r="ACF33" s="11"/>
      <c r="ACG33" s="11"/>
      <c r="ACH33" s="11"/>
      <c r="ACI33" s="11"/>
      <c r="ACJ33" s="11"/>
      <c r="ACK33" s="11"/>
      <c r="ACL33" s="11"/>
      <c r="ACM33" s="11"/>
      <c r="ACN33" s="11"/>
      <c r="ACO33" s="11"/>
      <c r="ACP33" s="11"/>
      <c r="ACQ33" s="11"/>
      <c r="ACR33" s="11"/>
      <c r="ACS33" s="11"/>
      <c r="ACT33" s="11"/>
      <c r="ACU33" s="11"/>
      <c r="ACV33" s="11"/>
      <c r="ACW33" s="11"/>
      <c r="ACX33" s="11"/>
      <c r="ACY33" s="11"/>
      <c r="ACZ33" s="11"/>
      <c r="ADA33" s="11"/>
      <c r="ADB33" s="11"/>
      <c r="ADC33" s="11"/>
      <c r="ADD33" s="11"/>
      <c r="ADE33" s="11"/>
      <c r="ADF33" s="11"/>
      <c r="ADG33" s="11"/>
      <c r="ADH33" s="11"/>
      <c r="ADI33" s="11"/>
      <c r="ADJ33" s="11"/>
      <c r="ADK33" s="11"/>
      <c r="ADL33" s="11"/>
      <c r="ADM33" s="11"/>
      <c r="ADN33" s="11"/>
      <c r="ADO33" s="11"/>
      <c r="ADP33" s="11"/>
      <c r="ADQ33" s="11"/>
      <c r="ADR33" s="11"/>
      <c r="ADS33" s="11"/>
      <c r="ADT33" s="11"/>
      <c r="ADU33" s="11"/>
      <c r="ADV33" s="11"/>
      <c r="ADW33" s="11"/>
      <c r="ADX33" s="11"/>
      <c r="ADY33" s="11"/>
      <c r="ADZ33" s="11"/>
      <c r="AEA33" s="11"/>
      <c r="AEB33" s="11"/>
      <c r="AEC33" s="11"/>
      <c r="AED33" s="11"/>
      <c r="AEE33" s="11"/>
      <c r="AEF33" s="11"/>
      <c r="AEG33" s="11"/>
      <c r="AEH33" s="11"/>
      <c r="AEI33" s="11"/>
      <c r="AEJ33" s="11"/>
      <c r="AEK33" s="11"/>
      <c r="AEL33" s="11"/>
      <c r="AEM33" s="11"/>
      <c r="AEN33" s="11"/>
      <c r="AEO33" s="11"/>
      <c r="AEP33" s="11"/>
      <c r="AEQ33" s="11"/>
      <c r="AER33" s="11"/>
      <c r="AES33" s="11"/>
      <c r="AET33" s="11"/>
      <c r="AEU33" s="11"/>
      <c r="AEV33" s="11"/>
      <c r="AEW33" s="11"/>
      <c r="AEX33" s="11"/>
      <c r="AEY33" s="11"/>
      <c r="AEZ33" s="11"/>
      <c r="AFA33" s="11"/>
      <c r="AFB33" s="11"/>
      <c r="AFC33" s="11"/>
      <c r="AFD33" s="11"/>
      <c r="AFE33" s="11"/>
      <c r="AFF33" s="11"/>
      <c r="AFG33" s="11"/>
      <c r="AFH33" s="11"/>
      <c r="AFI33" s="11"/>
      <c r="AFJ33" s="11"/>
      <c r="AFK33" s="11"/>
      <c r="AFL33" s="11"/>
      <c r="AFM33" s="11"/>
      <c r="AFN33" s="11"/>
      <c r="AFO33" s="11"/>
      <c r="AFP33" s="11"/>
      <c r="AFQ33" s="11"/>
      <c r="AFR33" s="11"/>
      <c r="AFS33" s="11"/>
      <c r="AFT33" s="11"/>
      <c r="AFU33" s="11"/>
      <c r="AFV33" s="11"/>
      <c r="AFW33" s="11"/>
      <c r="AFX33" s="11"/>
      <c r="AFY33" s="11"/>
      <c r="AFZ33" s="11"/>
      <c r="AGA33" s="11"/>
      <c r="AGB33" s="11"/>
      <c r="AGC33" s="11"/>
      <c r="AGD33" s="11"/>
      <c r="AGE33" s="11"/>
      <c r="AGF33" s="11"/>
      <c r="AGG33" s="11"/>
      <c r="AGH33" s="11"/>
      <c r="AGI33" s="11"/>
      <c r="AGJ33" s="11"/>
      <c r="AGK33" s="11"/>
      <c r="AGL33" s="11"/>
      <c r="AGM33" s="11"/>
      <c r="AGN33" s="11"/>
      <c r="AGO33" s="11"/>
      <c r="AGP33" s="11"/>
      <c r="AGQ33" s="11"/>
      <c r="AGR33" s="11"/>
      <c r="AGS33" s="11"/>
      <c r="AGT33" s="11"/>
      <c r="AGU33" s="11"/>
      <c r="AGV33" s="11"/>
      <c r="AGW33" s="11"/>
      <c r="AGX33" s="11"/>
      <c r="AGY33" s="11"/>
      <c r="AGZ33" s="11"/>
      <c r="AHA33" s="11"/>
      <c r="AHB33" s="11"/>
      <c r="AHC33" s="11"/>
      <c r="AHD33" s="11"/>
      <c r="AHE33" s="11"/>
      <c r="AHF33" s="11"/>
      <c r="AHG33" s="11"/>
      <c r="AHH33" s="11"/>
      <c r="AHI33" s="11"/>
      <c r="AHJ33" s="11"/>
      <c r="AHK33" s="11"/>
      <c r="AHL33" s="11"/>
      <c r="AHM33" s="11"/>
      <c r="AHN33" s="11"/>
      <c r="AHO33" s="11"/>
      <c r="AHP33" s="11"/>
      <c r="AHQ33" s="11"/>
      <c r="AHR33" s="11"/>
      <c r="AHS33" s="11"/>
      <c r="AHT33" s="11"/>
      <c r="AHU33" s="11"/>
      <c r="AHV33" s="11"/>
      <c r="AHW33" s="11"/>
      <c r="AHX33" s="11"/>
      <c r="AHY33" s="11"/>
      <c r="AHZ33" s="11"/>
      <c r="AIA33" s="11"/>
      <c r="AIB33" s="11"/>
      <c r="AIC33" s="11"/>
      <c r="AID33" s="11"/>
      <c r="AIE33" s="11"/>
      <c r="AIF33" s="11"/>
      <c r="AIG33" s="11"/>
      <c r="AIH33" s="11"/>
      <c r="AII33" s="11"/>
      <c r="AIJ33" s="11"/>
      <c r="AIK33" s="11"/>
      <c r="AIL33" s="11"/>
      <c r="AIM33" s="11"/>
    </row>
    <row r="34">
      <c r="B34" s="7" t="s">
        <v>500</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0"/>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0">
        <v>76223.0</v>
      </c>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c r="OE34" s="11"/>
      <c r="OF34" s="11"/>
      <c r="OG34" s="11"/>
      <c r="OH34" s="11"/>
      <c r="OI34" s="11"/>
      <c r="OJ34" s="11"/>
      <c r="OK34" s="11"/>
      <c r="OL34" s="11"/>
      <c r="OM34" s="11"/>
      <c r="ON34" s="11"/>
      <c r="OO34" s="11"/>
      <c r="OP34" s="11"/>
      <c r="OQ34" s="11"/>
      <c r="OR34" s="11"/>
      <c r="OS34" s="11"/>
      <c r="OT34" s="11"/>
      <c r="OU34" s="11"/>
      <c r="OV34" s="11"/>
      <c r="OW34" s="11"/>
      <c r="OX34" s="11"/>
      <c r="OY34" s="11"/>
      <c r="OZ34" s="11"/>
      <c r="PA34" s="11"/>
      <c r="PB34" s="11"/>
      <c r="PC34" s="11"/>
      <c r="PD34" s="11"/>
      <c r="PE34" s="11"/>
      <c r="PF34" s="11"/>
      <c r="PG34" s="11"/>
      <c r="PH34" s="11"/>
      <c r="PI34" s="11"/>
      <c r="PJ34" s="11"/>
      <c r="PK34" s="11"/>
      <c r="PL34" s="11"/>
      <c r="PM34" s="11"/>
      <c r="PN34" s="11"/>
      <c r="PO34" s="11"/>
      <c r="PP34" s="11"/>
      <c r="PQ34" s="11"/>
      <c r="PR34" s="11"/>
      <c r="PS34" s="11"/>
      <c r="PT34" s="11"/>
      <c r="PU34" s="11"/>
      <c r="PV34" s="11"/>
      <c r="PW34" s="11"/>
      <c r="PX34" s="11"/>
      <c r="PY34" s="11"/>
      <c r="PZ34" s="11"/>
      <c r="QA34" s="11"/>
      <c r="QB34" s="11"/>
      <c r="QC34" s="11"/>
      <c r="QD34" s="11"/>
      <c r="QE34" s="11"/>
      <c r="QF34" s="11"/>
      <c r="QG34" s="11"/>
      <c r="QH34" s="11"/>
      <c r="QI34" s="11"/>
      <c r="QJ34" s="11"/>
      <c r="QK34" s="11"/>
      <c r="QL34" s="11"/>
      <c r="QM34" s="11"/>
      <c r="QN34" s="11"/>
      <c r="QO34" s="11"/>
      <c r="QP34" s="11"/>
      <c r="QQ34" s="11"/>
      <c r="QR34" s="11"/>
      <c r="QS34" s="11"/>
      <c r="QT34" s="11"/>
      <c r="QU34" s="11"/>
      <c r="QV34" s="11"/>
      <c r="QW34" s="11"/>
      <c r="QX34" s="11"/>
      <c r="QY34" s="11"/>
      <c r="QZ34" s="11"/>
      <c r="RA34" s="11"/>
      <c r="RB34" s="11"/>
      <c r="RC34" s="11"/>
      <c r="RD34" s="11"/>
      <c r="RE34" s="11"/>
      <c r="RF34" s="11"/>
      <c r="RG34" s="11"/>
      <c r="RH34" s="11"/>
      <c r="RI34" s="11"/>
      <c r="RJ34" s="11"/>
      <c r="RK34" s="11"/>
      <c r="RL34" s="11"/>
      <c r="RM34" s="11"/>
      <c r="RN34" s="11"/>
      <c r="RO34" s="11"/>
      <c r="RP34" s="11"/>
      <c r="RQ34" s="11"/>
      <c r="RR34" s="11"/>
      <c r="RS34" s="11"/>
      <c r="RT34" s="11"/>
      <c r="RU34" s="11"/>
      <c r="RV34" s="11"/>
      <c r="RW34" s="11"/>
      <c r="RX34" s="11"/>
      <c r="RY34" s="11"/>
      <c r="RZ34" s="11"/>
      <c r="SA34" s="11"/>
      <c r="SB34" s="11"/>
      <c r="SC34" s="11"/>
      <c r="SD34" s="11"/>
      <c r="SE34" s="11"/>
      <c r="SF34" s="11"/>
      <c r="SG34" s="11"/>
      <c r="SH34" s="11"/>
      <c r="SI34" s="11"/>
      <c r="SJ34" s="11"/>
      <c r="SK34" s="11"/>
      <c r="SL34" s="11"/>
      <c r="SM34" s="11"/>
      <c r="SN34" s="11"/>
      <c r="SO34" s="11"/>
      <c r="SP34" s="11"/>
      <c r="SQ34" s="11"/>
      <c r="SR34" s="11"/>
      <c r="SS34" s="11"/>
      <c r="ST34" s="11"/>
      <c r="SU34" s="11"/>
      <c r="SV34" s="11"/>
      <c r="SW34" s="11"/>
      <c r="SX34" s="11"/>
      <c r="SY34" s="11"/>
      <c r="SZ34" s="11"/>
      <c r="TA34" s="11"/>
      <c r="TB34" s="11"/>
      <c r="TC34" s="11"/>
      <c r="TD34" s="11"/>
      <c r="TE34" s="11"/>
      <c r="TF34" s="11"/>
      <c r="TG34" s="11"/>
      <c r="TH34" s="11"/>
      <c r="TI34" s="11"/>
      <c r="TJ34" s="11"/>
      <c r="TK34" s="11"/>
      <c r="TL34" s="11"/>
      <c r="TM34" s="11"/>
      <c r="TN34" s="11"/>
      <c r="TO34" s="11"/>
      <c r="TP34" s="11"/>
      <c r="TQ34" s="11"/>
      <c r="TR34" s="11"/>
      <c r="TS34" s="11"/>
      <c r="TT34" s="11"/>
      <c r="TU34" s="11"/>
      <c r="TV34" s="11"/>
      <c r="TW34" s="11"/>
      <c r="TX34" s="11"/>
      <c r="TY34" s="11"/>
      <c r="TZ34" s="11"/>
      <c r="UA34" s="11"/>
      <c r="UB34" s="11"/>
      <c r="UC34" s="11"/>
      <c r="UD34" s="11"/>
      <c r="UE34" s="11"/>
      <c r="UF34" s="11"/>
      <c r="UG34" s="11"/>
      <c r="UH34" s="11"/>
      <c r="UI34" s="11"/>
      <c r="UJ34" s="11"/>
      <c r="UK34" s="11"/>
      <c r="UL34" s="11"/>
      <c r="UM34" s="11"/>
      <c r="UN34" s="11"/>
      <c r="UO34" s="11"/>
      <c r="UP34" s="11"/>
      <c r="UQ34" s="11"/>
      <c r="UR34" s="11"/>
      <c r="US34" s="11"/>
      <c r="UT34" s="11"/>
      <c r="UU34" s="11"/>
      <c r="UV34" s="11"/>
      <c r="UW34" s="11"/>
      <c r="UX34" s="11"/>
      <c r="UY34" s="11"/>
      <c r="UZ34" s="11"/>
      <c r="VA34" s="11"/>
      <c r="VB34" s="11"/>
      <c r="VC34" s="11"/>
      <c r="VD34" s="11"/>
      <c r="VE34" s="11"/>
      <c r="VF34" s="11"/>
      <c r="VG34" s="11"/>
      <c r="VH34" s="11"/>
      <c r="VI34" s="11"/>
      <c r="VJ34" s="11"/>
      <c r="VK34" s="11"/>
      <c r="VL34" s="11"/>
      <c r="VM34" s="11"/>
      <c r="VN34" s="11"/>
      <c r="VO34" s="11"/>
      <c r="VP34" s="11"/>
      <c r="VQ34" s="11"/>
      <c r="VR34" s="11"/>
      <c r="VS34" s="11"/>
      <c r="VT34" s="11"/>
      <c r="VU34" s="11"/>
      <c r="VV34" s="11"/>
      <c r="VW34" s="11"/>
      <c r="VX34" s="11"/>
      <c r="VY34" s="11"/>
      <c r="VZ34" s="11"/>
      <c r="WA34" s="11"/>
      <c r="WB34" s="11"/>
      <c r="WC34" s="11"/>
      <c r="WD34" s="11"/>
      <c r="WE34" s="11"/>
      <c r="WF34" s="11"/>
      <c r="WG34" s="11"/>
      <c r="WH34" s="11"/>
      <c r="WI34" s="11"/>
      <c r="WJ34" s="11"/>
      <c r="WK34" s="11"/>
      <c r="WL34" s="11"/>
      <c r="WM34" s="11"/>
      <c r="WN34" s="11"/>
      <c r="WO34" s="11"/>
      <c r="WP34" s="11"/>
      <c r="WQ34" s="11"/>
      <c r="WR34" s="11"/>
      <c r="WS34" s="11"/>
      <c r="WT34" s="11"/>
      <c r="WU34" s="11"/>
      <c r="WV34" s="11"/>
      <c r="WW34" s="11"/>
      <c r="WX34" s="11"/>
      <c r="WY34" s="11"/>
      <c r="WZ34" s="11"/>
      <c r="XA34" s="11"/>
      <c r="XB34" s="11"/>
      <c r="XC34" s="11"/>
      <c r="XD34" s="11"/>
      <c r="XE34" s="11"/>
      <c r="XF34" s="11"/>
      <c r="XG34" s="11"/>
      <c r="XH34" s="11"/>
      <c r="XI34" s="11"/>
      <c r="XJ34" s="11"/>
      <c r="XK34" s="11"/>
      <c r="XL34" s="11"/>
      <c r="XM34" s="11"/>
      <c r="XN34" s="11"/>
      <c r="XO34" s="11"/>
      <c r="XP34" s="11"/>
      <c r="XQ34" s="11"/>
      <c r="XR34" s="11"/>
      <c r="XS34" s="11"/>
      <c r="XT34" s="11"/>
      <c r="XU34" s="11"/>
      <c r="XV34" s="11"/>
      <c r="XW34" s="11"/>
      <c r="XX34" s="11"/>
      <c r="XY34" s="11"/>
      <c r="XZ34" s="11"/>
      <c r="YA34" s="11"/>
      <c r="YB34" s="11"/>
      <c r="YC34" s="11"/>
      <c r="YD34" s="11"/>
      <c r="YE34" s="11"/>
      <c r="YF34" s="11"/>
      <c r="YG34" s="11"/>
      <c r="YH34" s="11"/>
      <c r="YI34" s="11"/>
      <c r="YJ34" s="11"/>
      <c r="YK34" s="11"/>
      <c r="YL34" s="11"/>
      <c r="YM34" s="11"/>
      <c r="YN34" s="11"/>
      <c r="YO34" s="11"/>
      <c r="YP34" s="11"/>
      <c r="YQ34" s="11"/>
      <c r="YR34" s="11"/>
      <c r="YS34" s="11"/>
      <c r="YT34" s="11"/>
      <c r="YU34" s="11"/>
      <c r="YV34" s="11"/>
      <c r="YW34" s="11"/>
      <c r="YX34" s="11"/>
      <c r="YY34" s="11"/>
      <c r="YZ34" s="11"/>
      <c r="ZA34" s="11"/>
      <c r="ZB34" s="11"/>
      <c r="ZC34" s="11"/>
      <c r="ZD34" s="11"/>
      <c r="ZE34" s="11"/>
      <c r="ZF34" s="11"/>
      <c r="ZG34" s="11"/>
      <c r="ZH34" s="11"/>
      <c r="ZI34" s="11"/>
      <c r="ZJ34" s="11"/>
      <c r="ZK34" s="11"/>
      <c r="ZL34" s="11"/>
      <c r="ZM34" s="11"/>
      <c r="ZN34" s="11"/>
      <c r="ZO34" s="11"/>
      <c r="ZP34" s="11"/>
      <c r="ZQ34" s="11"/>
      <c r="ZR34" s="11"/>
      <c r="ZS34" s="11"/>
      <c r="ZT34" s="11"/>
      <c r="ZU34" s="11"/>
      <c r="ZV34" s="11"/>
      <c r="ZW34" s="11"/>
      <c r="ZX34" s="11"/>
      <c r="ZY34" s="11"/>
      <c r="ZZ34" s="11"/>
      <c r="AAA34" s="11"/>
      <c r="AAB34" s="11"/>
      <c r="AAC34" s="11"/>
      <c r="AAD34" s="11"/>
      <c r="AAE34" s="11"/>
      <c r="AAF34" s="11"/>
      <c r="AAG34" s="11"/>
      <c r="AAH34" s="11"/>
      <c r="AAI34" s="11"/>
      <c r="AAJ34" s="11"/>
      <c r="AAK34" s="11"/>
      <c r="AAL34" s="11"/>
      <c r="AAM34" s="11"/>
      <c r="AAN34" s="11"/>
      <c r="AAO34" s="11"/>
      <c r="AAP34" s="11"/>
      <c r="AAQ34" s="11"/>
      <c r="AAR34" s="11"/>
      <c r="AAS34" s="11"/>
      <c r="AAT34" s="11"/>
      <c r="AAU34" s="11"/>
      <c r="AAV34" s="11"/>
      <c r="AAW34" s="11"/>
      <c r="AAX34" s="11"/>
      <c r="AAY34" s="11"/>
      <c r="AAZ34" s="11"/>
      <c r="ABA34" s="11"/>
      <c r="ABB34" s="11"/>
      <c r="ABC34" s="11"/>
      <c r="ABD34" s="11"/>
      <c r="ABE34" s="11"/>
      <c r="ABF34" s="11"/>
      <c r="ABG34" s="11"/>
      <c r="ABH34" s="11"/>
      <c r="ABI34" s="11"/>
      <c r="ABJ34" s="11"/>
      <c r="ABK34" s="11"/>
      <c r="ABL34" s="11"/>
      <c r="ABM34" s="11"/>
      <c r="ABN34" s="11"/>
      <c r="ABO34" s="11"/>
      <c r="ABP34" s="11"/>
      <c r="ABQ34" s="11"/>
      <c r="ABR34" s="11"/>
      <c r="ABS34" s="11"/>
      <c r="ABT34" s="11"/>
      <c r="ABU34" s="11"/>
      <c r="ABV34" s="11"/>
      <c r="ABW34" s="11"/>
      <c r="ABX34" s="11"/>
      <c r="ABY34" s="11"/>
      <c r="ABZ34" s="11"/>
      <c r="ACA34" s="11"/>
      <c r="ACB34" s="11"/>
      <c r="ACC34" s="11"/>
      <c r="ACD34" s="11"/>
      <c r="ACE34" s="11"/>
      <c r="ACF34" s="11"/>
      <c r="ACG34" s="11"/>
      <c r="ACH34" s="11"/>
      <c r="ACI34" s="11"/>
      <c r="ACJ34" s="11"/>
      <c r="ACK34" s="11"/>
      <c r="ACL34" s="11"/>
      <c r="ACM34" s="11"/>
      <c r="ACN34" s="11"/>
      <c r="ACO34" s="11"/>
      <c r="ACP34" s="11"/>
      <c r="ACQ34" s="11"/>
      <c r="ACR34" s="11"/>
      <c r="ACS34" s="11"/>
      <c r="ACT34" s="11"/>
      <c r="ACU34" s="11"/>
      <c r="ACV34" s="11"/>
      <c r="ACW34" s="11"/>
      <c r="ACX34" s="11"/>
      <c r="ACY34" s="11"/>
      <c r="ACZ34" s="11"/>
      <c r="ADA34" s="11"/>
      <c r="ADB34" s="11"/>
      <c r="ADC34" s="11"/>
      <c r="ADD34" s="11"/>
      <c r="ADE34" s="11"/>
      <c r="ADF34" s="11"/>
      <c r="ADG34" s="11"/>
      <c r="ADH34" s="11"/>
      <c r="ADI34" s="11"/>
      <c r="ADJ34" s="11"/>
      <c r="ADK34" s="11"/>
      <c r="ADL34" s="11"/>
      <c r="ADM34" s="11"/>
      <c r="ADN34" s="11"/>
      <c r="ADO34" s="11"/>
      <c r="ADP34" s="11"/>
      <c r="ADQ34" s="11"/>
      <c r="ADR34" s="11"/>
      <c r="ADS34" s="11"/>
      <c r="ADT34" s="11"/>
      <c r="ADU34" s="11"/>
      <c r="ADV34" s="11"/>
      <c r="ADW34" s="11"/>
      <c r="ADX34" s="11"/>
      <c r="ADY34" s="11"/>
      <c r="ADZ34" s="11"/>
      <c r="AEA34" s="11"/>
      <c r="AEB34" s="11"/>
      <c r="AEC34" s="11"/>
      <c r="AED34" s="11"/>
      <c r="AEE34" s="11"/>
      <c r="AEF34" s="11"/>
      <c r="AEG34" s="11"/>
      <c r="AEH34" s="11"/>
      <c r="AEI34" s="11"/>
      <c r="AEJ34" s="11"/>
      <c r="AEK34" s="11"/>
      <c r="AEL34" s="11"/>
      <c r="AEM34" s="11"/>
      <c r="AEN34" s="11"/>
      <c r="AEO34" s="11"/>
      <c r="AEP34" s="11"/>
      <c r="AEQ34" s="11"/>
      <c r="AER34" s="11"/>
      <c r="AES34" s="11"/>
      <c r="AET34" s="11"/>
      <c r="AEU34" s="11"/>
      <c r="AEV34" s="11"/>
      <c r="AEW34" s="11"/>
      <c r="AEX34" s="11"/>
      <c r="AEY34" s="11"/>
      <c r="AEZ34" s="11"/>
      <c r="AFA34" s="11"/>
      <c r="AFB34" s="11"/>
      <c r="AFC34" s="11"/>
      <c r="AFD34" s="11"/>
      <c r="AFE34" s="11"/>
      <c r="AFF34" s="11"/>
      <c r="AFG34" s="11"/>
      <c r="AFH34" s="11"/>
      <c r="AFI34" s="11"/>
      <c r="AFJ34" s="11"/>
      <c r="AFK34" s="11"/>
      <c r="AFL34" s="11"/>
      <c r="AFM34" s="11"/>
      <c r="AFN34" s="11"/>
      <c r="AFO34" s="11"/>
      <c r="AFP34" s="11"/>
      <c r="AFQ34" s="11"/>
      <c r="AFR34" s="11"/>
      <c r="AFS34" s="11"/>
      <c r="AFT34" s="11"/>
      <c r="AFU34" s="11"/>
      <c r="AFV34" s="11"/>
      <c r="AFW34" s="11"/>
      <c r="AFX34" s="11"/>
      <c r="AFY34" s="11"/>
      <c r="AFZ34" s="11"/>
      <c r="AGA34" s="11"/>
      <c r="AGB34" s="11"/>
      <c r="AGC34" s="11"/>
      <c r="AGD34" s="11"/>
      <c r="AGE34" s="11"/>
      <c r="AGF34" s="11"/>
      <c r="AGG34" s="11"/>
      <c r="AGH34" s="11"/>
      <c r="AGI34" s="11"/>
      <c r="AGJ34" s="11"/>
      <c r="AGK34" s="11"/>
      <c r="AGL34" s="11"/>
      <c r="AGM34" s="11"/>
      <c r="AGN34" s="11"/>
      <c r="AGO34" s="11"/>
      <c r="AGP34" s="11"/>
      <c r="AGQ34" s="11"/>
      <c r="AGR34" s="11"/>
      <c r="AGS34" s="11"/>
      <c r="AGT34" s="11"/>
      <c r="AGU34" s="11"/>
      <c r="AGV34" s="11"/>
      <c r="AGW34" s="11"/>
      <c r="AGX34" s="11"/>
      <c r="AGY34" s="11"/>
      <c r="AGZ34" s="11"/>
      <c r="AHA34" s="11"/>
      <c r="AHB34" s="11"/>
      <c r="AHC34" s="11"/>
      <c r="AHD34" s="11"/>
      <c r="AHE34" s="11"/>
      <c r="AHF34" s="11"/>
      <c r="AHG34" s="11"/>
      <c r="AHH34" s="11"/>
      <c r="AHI34" s="11"/>
      <c r="AHJ34" s="11"/>
      <c r="AHK34" s="11"/>
      <c r="AHL34" s="11"/>
      <c r="AHM34" s="11"/>
      <c r="AHN34" s="11"/>
      <c r="AHO34" s="11"/>
      <c r="AHP34" s="11"/>
      <c r="AHQ34" s="11"/>
      <c r="AHR34" s="11"/>
      <c r="AHS34" s="11"/>
      <c r="AHT34" s="11"/>
      <c r="AHU34" s="11"/>
      <c r="AHV34" s="11"/>
      <c r="AHW34" s="11"/>
      <c r="AHX34" s="11"/>
      <c r="AHY34" s="11"/>
      <c r="AHZ34" s="11"/>
      <c r="AIA34" s="11"/>
      <c r="AIB34" s="11"/>
      <c r="AIC34" s="11"/>
      <c r="AID34" s="11"/>
      <c r="AIE34" s="11"/>
      <c r="AIF34" s="11"/>
      <c r="AIG34" s="11"/>
      <c r="AIH34" s="11"/>
      <c r="AII34" s="11"/>
      <c r="AIJ34" s="11"/>
      <c r="AIK34" s="11"/>
      <c r="AIL34" s="11"/>
      <c r="AIM34" s="11"/>
    </row>
    <row r="35">
      <c r="B35" s="7" t="s">
        <v>501</v>
      </c>
      <c r="C35" s="11"/>
      <c r="D35" s="11"/>
      <c r="E35" s="11"/>
      <c r="F35" s="11"/>
      <c r="G35" s="11"/>
      <c r="H35" s="11"/>
      <c r="I35" s="11"/>
      <c r="J35" s="11"/>
      <c r="K35" s="11"/>
      <c r="L35" s="11"/>
      <c r="M35" s="11"/>
      <c r="N35" s="10">
        <v>10426.0</v>
      </c>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0"/>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0">
        <v>17000.0</v>
      </c>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c r="KJ35" s="11"/>
      <c r="KK35" s="11"/>
      <c r="KL35" s="11"/>
      <c r="KM35" s="11"/>
      <c r="KN35" s="11"/>
      <c r="KO35" s="11"/>
      <c r="KP35" s="11"/>
      <c r="KQ35" s="11"/>
      <c r="KR35" s="11"/>
      <c r="KS35" s="11"/>
      <c r="KT35" s="11"/>
      <c r="KU35" s="11"/>
      <c r="KV35" s="11"/>
      <c r="KW35" s="11"/>
      <c r="KX35" s="11"/>
      <c r="KY35" s="11"/>
      <c r="KZ35" s="11"/>
      <c r="LA35" s="11"/>
      <c r="LB35" s="11"/>
      <c r="LC35" s="11"/>
      <c r="LD35" s="11"/>
      <c r="LE35" s="11"/>
      <c r="LF35" s="11"/>
      <c r="LG35" s="11"/>
      <c r="LH35" s="11"/>
      <c r="LI35" s="11"/>
      <c r="LJ35" s="11"/>
      <c r="LK35" s="11"/>
      <c r="LL35" s="11"/>
      <c r="LM35" s="11"/>
      <c r="LN35" s="11"/>
      <c r="LO35" s="11"/>
      <c r="LP35" s="11"/>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c r="OE35" s="11"/>
      <c r="OF35" s="11"/>
      <c r="OG35" s="11"/>
      <c r="OH35" s="11"/>
      <c r="OI35" s="11"/>
      <c r="OJ35" s="11"/>
      <c r="OK35" s="11"/>
      <c r="OL35" s="11"/>
      <c r="OM35" s="11"/>
      <c r="ON35" s="11"/>
      <c r="OO35" s="11"/>
      <c r="OP35" s="11"/>
      <c r="OQ35" s="11"/>
      <c r="OR35" s="11"/>
      <c r="OS35" s="11"/>
      <c r="OT35" s="11"/>
      <c r="OU35" s="11"/>
      <c r="OV35" s="11"/>
      <c r="OW35" s="11"/>
      <c r="OX35" s="11"/>
      <c r="OY35" s="11"/>
      <c r="OZ35" s="11"/>
      <c r="PA35" s="11"/>
      <c r="PB35" s="11"/>
      <c r="PC35" s="11"/>
      <c r="PD35" s="11"/>
      <c r="PE35" s="11"/>
      <c r="PF35" s="11"/>
      <c r="PG35" s="11"/>
      <c r="PH35" s="11"/>
      <c r="PI35" s="11"/>
      <c r="PJ35" s="11"/>
      <c r="PK35" s="11"/>
      <c r="PL35" s="11"/>
      <c r="PM35" s="11"/>
      <c r="PN35" s="11"/>
      <c r="PO35" s="11"/>
      <c r="PP35" s="11"/>
      <c r="PQ35" s="11"/>
      <c r="PR35" s="11"/>
      <c r="PS35" s="11"/>
      <c r="PT35" s="11"/>
      <c r="PU35" s="11"/>
      <c r="PV35" s="11"/>
      <c r="PW35" s="11"/>
      <c r="PX35" s="11"/>
      <c r="PY35" s="11"/>
      <c r="PZ35" s="11"/>
      <c r="QA35" s="11"/>
      <c r="QB35" s="11"/>
      <c r="QC35" s="11"/>
      <c r="QD35" s="11"/>
      <c r="QE35" s="11"/>
      <c r="QF35" s="11"/>
      <c r="QG35" s="11"/>
      <c r="QH35" s="11"/>
      <c r="QI35" s="11"/>
      <c r="QJ35" s="11"/>
      <c r="QK35" s="11"/>
      <c r="QL35" s="11"/>
      <c r="QM35" s="11"/>
      <c r="QN35" s="11"/>
      <c r="QO35" s="11"/>
      <c r="QP35" s="11"/>
      <c r="QQ35" s="11"/>
      <c r="QR35" s="11"/>
      <c r="QS35" s="11"/>
      <c r="QT35" s="11"/>
      <c r="QU35" s="11"/>
      <c r="QV35" s="11"/>
      <c r="QW35" s="11"/>
      <c r="QX35" s="11"/>
      <c r="QY35" s="11"/>
      <c r="QZ35" s="11"/>
      <c r="RA35" s="11"/>
      <c r="RB35" s="11"/>
      <c r="RC35" s="11"/>
      <c r="RD35" s="11"/>
      <c r="RE35" s="11"/>
      <c r="RF35" s="11"/>
      <c r="RG35" s="11"/>
      <c r="RH35" s="11"/>
      <c r="RI35" s="11"/>
      <c r="RJ35" s="11"/>
      <c r="RK35" s="11"/>
      <c r="RL35" s="11"/>
      <c r="RM35" s="11"/>
      <c r="RN35" s="11"/>
      <c r="RO35" s="11"/>
      <c r="RP35" s="11"/>
      <c r="RQ35" s="11"/>
      <c r="RR35" s="11"/>
      <c r="RS35" s="11"/>
      <c r="RT35" s="11"/>
      <c r="RU35" s="11"/>
      <c r="RV35" s="11"/>
      <c r="RW35" s="11"/>
      <c r="RX35" s="11"/>
      <c r="RY35" s="11"/>
      <c r="RZ35" s="11"/>
      <c r="SA35" s="11"/>
      <c r="SB35" s="11"/>
      <c r="SC35" s="11"/>
      <c r="SD35" s="11"/>
      <c r="SE35" s="11"/>
      <c r="SF35" s="11"/>
      <c r="SG35" s="11"/>
      <c r="SH35" s="11"/>
      <c r="SI35" s="11"/>
      <c r="SJ35" s="11"/>
      <c r="SK35" s="11"/>
      <c r="SL35" s="11"/>
      <c r="SM35" s="11"/>
      <c r="SN35" s="11"/>
      <c r="SO35" s="11"/>
      <c r="SP35" s="11"/>
      <c r="SQ35" s="11"/>
      <c r="SR35" s="11"/>
      <c r="SS35" s="11"/>
      <c r="ST35" s="11"/>
      <c r="SU35" s="11"/>
      <c r="SV35" s="11"/>
      <c r="SW35" s="11"/>
      <c r="SX35" s="11"/>
      <c r="SY35" s="11"/>
      <c r="SZ35" s="11"/>
      <c r="TA35" s="11"/>
      <c r="TB35" s="11"/>
      <c r="TC35" s="11"/>
      <c r="TD35" s="11"/>
      <c r="TE35" s="11"/>
      <c r="TF35" s="11"/>
      <c r="TG35" s="11"/>
      <c r="TH35" s="11"/>
      <c r="TI35" s="11"/>
      <c r="TJ35" s="11"/>
      <c r="TK35" s="11"/>
      <c r="TL35" s="11"/>
      <c r="TM35" s="11"/>
      <c r="TN35" s="11"/>
      <c r="TO35" s="11"/>
      <c r="TP35" s="11"/>
      <c r="TQ35" s="11"/>
      <c r="TR35" s="11"/>
      <c r="TS35" s="11"/>
      <c r="TT35" s="11"/>
      <c r="TU35" s="11"/>
      <c r="TV35" s="11"/>
      <c r="TW35" s="11"/>
      <c r="TX35" s="11"/>
      <c r="TY35" s="11"/>
      <c r="TZ35" s="11"/>
      <c r="UA35" s="11"/>
      <c r="UB35" s="11"/>
      <c r="UC35" s="11"/>
      <c r="UD35" s="11"/>
      <c r="UE35" s="11"/>
      <c r="UF35" s="11"/>
      <c r="UG35" s="11"/>
      <c r="UH35" s="11"/>
      <c r="UI35" s="11"/>
      <c r="UJ35" s="11"/>
      <c r="UK35" s="11"/>
      <c r="UL35" s="11"/>
      <c r="UM35" s="11"/>
      <c r="UN35" s="11"/>
      <c r="UO35" s="11"/>
      <c r="UP35" s="11"/>
      <c r="UQ35" s="11"/>
      <c r="UR35" s="11"/>
      <c r="US35" s="11"/>
      <c r="UT35" s="11"/>
      <c r="UU35" s="11"/>
      <c r="UV35" s="11"/>
      <c r="UW35" s="11"/>
      <c r="UX35" s="11"/>
      <c r="UY35" s="11"/>
      <c r="UZ35" s="11"/>
      <c r="VA35" s="11"/>
      <c r="VB35" s="11"/>
      <c r="VC35" s="11"/>
      <c r="VD35" s="11"/>
      <c r="VE35" s="11"/>
      <c r="VF35" s="11"/>
      <c r="VG35" s="11"/>
      <c r="VH35" s="11"/>
      <c r="VI35" s="11"/>
      <c r="VJ35" s="11"/>
      <c r="VK35" s="11"/>
      <c r="VL35" s="11"/>
      <c r="VM35" s="11"/>
      <c r="VN35" s="11"/>
      <c r="VO35" s="11"/>
      <c r="VP35" s="11"/>
      <c r="VQ35" s="11"/>
      <c r="VR35" s="11"/>
      <c r="VS35" s="11"/>
      <c r="VT35" s="11"/>
      <c r="VU35" s="11"/>
      <c r="VV35" s="11"/>
      <c r="VW35" s="11"/>
      <c r="VX35" s="11"/>
      <c r="VY35" s="11"/>
      <c r="VZ35" s="11"/>
      <c r="WA35" s="11"/>
      <c r="WB35" s="11"/>
      <c r="WC35" s="11"/>
      <c r="WD35" s="11"/>
      <c r="WE35" s="11"/>
      <c r="WF35" s="11"/>
      <c r="WG35" s="11"/>
      <c r="WH35" s="11"/>
      <c r="WI35" s="11"/>
      <c r="WJ35" s="11"/>
      <c r="WK35" s="11"/>
      <c r="WL35" s="11"/>
      <c r="WM35" s="11"/>
      <c r="WN35" s="11"/>
      <c r="WO35" s="11"/>
      <c r="WP35" s="11"/>
      <c r="WQ35" s="11"/>
      <c r="WR35" s="11"/>
      <c r="WS35" s="11"/>
      <c r="WT35" s="11"/>
      <c r="WU35" s="11"/>
      <c r="WV35" s="11"/>
      <c r="WW35" s="11"/>
      <c r="WX35" s="11"/>
      <c r="WY35" s="11"/>
      <c r="WZ35" s="11"/>
      <c r="XA35" s="11"/>
      <c r="XB35" s="11"/>
      <c r="XC35" s="11"/>
      <c r="XD35" s="11"/>
      <c r="XE35" s="11"/>
      <c r="XF35" s="11"/>
      <c r="XG35" s="11"/>
      <c r="XH35" s="11"/>
      <c r="XI35" s="11"/>
      <c r="XJ35" s="11"/>
      <c r="XK35" s="11"/>
      <c r="XL35" s="11"/>
      <c r="XM35" s="11"/>
      <c r="XN35" s="11"/>
      <c r="XO35" s="11"/>
      <c r="XP35" s="11"/>
      <c r="XQ35" s="11"/>
      <c r="XR35" s="11"/>
      <c r="XS35" s="11"/>
      <c r="XT35" s="11"/>
      <c r="XU35" s="11"/>
      <c r="XV35" s="11"/>
      <c r="XW35" s="11"/>
      <c r="XX35" s="11"/>
      <c r="XY35" s="11"/>
      <c r="XZ35" s="11"/>
      <c r="YA35" s="11"/>
      <c r="YB35" s="11"/>
      <c r="YC35" s="11"/>
      <c r="YD35" s="11"/>
      <c r="YE35" s="11"/>
      <c r="YF35" s="11"/>
      <c r="YG35" s="11"/>
      <c r="YH35" s="11"/>
      <c r="YI35" s="11"/>
      <c r="YJ35" s="11"/>
      <c r="YK35" s="11"/>
      <c r="YL35" s="11"/>
      <c r="YM35" s="11"/>
      <c r="YN35" s="11"/>
      <c r="YO35" s="11"/>
      <c r="YP35" s="11"/>
      <c r="YQ35" s="11"/>
      <c r="YR35" s="11"/>
      <c r="YS35" s="11"/>
      <c r="YT35" s="11"/>
      <c r="YU35" s="11"/>
      <c r="YV35" s="11"/>
      <c r="YW35" s="11"/>
      <c r="YX35" s="11"/>
      <c r="YY35" s="11"/>
      <c r="YZ35" s="11"/>
      <c r="ZA35" s="11"/>
      <c r="ZB35" s="11"/>
      <c r="ZC35" s="11"/>
      <c r="ZD35" s="11"/>
      <c r="ZE35" s="11"/>
      <c r="ZF35" s="11"/>
      <c r="ZG35" s="11"/>
      <c r="ZH35" s="11"/>
      <c r="ZI35" s="11"/>
      <c r="ZJ35" s="11"/>
      <c r="ZK35" s="11"/>
      <c r="ZL35" s="11"/>
      <c r="ZM35" s="11"/>
      <c r="ZN35" s="11"/>
      <c r="ZO35" s="11"/>
      <c r="ZP35" s="11"/>
      <c r="ZQ35" s="11"/>
      <c r="ZR35" s="11"/>
      <c r="ZS35" s="11"/>
      <c r="ZT35" s="11"/>
      <c r="ZU35" s="11"/>
      <c r="ZV35" s="11"/>
      <c r="ZW35" s="11"/>
      <c r="ZX35" s="11"/>
      <c r="ZY35" s="11"/>
      <c r="ZZ35" s="11"/>
      <c r="AAA35" s="11"/>
      <c r="AAB35" s="11"/>
      <c r="AAC35" s="11"/>
      <c r="AAD35" s="11"/>
      <c r="AAE35" s="11"/>
      <c r="AAF35" s="11"/>
      <c r="AAG35" s="11"/>
      <c r="AAH35" s="11"/>
      <c r="AAI35" s="11"/>
      <c r="AAJ35" s="11"/>
      <c r="AAK35" s="11"/>
      <c r="AAL35" s="11"/>
      <c r="AAM35" s="11"/>
      <c r="AAN35" s="11"/>
      <c r="AAO35" s="11"/>
      <c r="AAP35" s="11"/>
      <c r="AAQ35" s="11"/>
      <c r="AAR35" s="11"/>
      <c r="AAS35" s="11"/>
      <c r="AAT35" s="11"/>
      <c r="AAU35" s="11"/>
      <c r="AAV35" s="11"/>
      <c r="AAW35" s="11"/>
      <c r="AAX35" s="11"/>
      <c r="AAY35" s="11"/>
      <c r="AAZ35" s="11"/>
      <c r="ABA35" s="11"/>
      <c r="ABB35" s="11"/>
      <c r="ABC35" s="11"/>
      <c r="ABD35" s="11"/>
      <c r="ABE35" s="11"/>
      <c r="ABF35" s="11"/>
      <c r="ABG35" s="11"/>
      <c r="ABH35" s="11"/>
      <c r="ABI35" s="11"/>
      <c r="ABJ35" s="11"/>
      <c r="ABK35" s="11"/>
      <c r="ABL35" s="11"/>
      <c r="ABM35" s="11"/>
      <c r="ABN35" s="11"/>
      <c r="ABO35" s="11"/>
      <c r="ABP35" s="11"/>
      <c r="ABQ35" s="11"/>
      <c r="ABR35" s="11"/>
      <c r="ABS35" s="11"/>
      <c r="ABT35" s="11"/>
      <c r="ABU35" s="11"/>
      <c r="ABV35" s="11"/>
      <c r="ABW35" s="11"/>
      <c r="ABX35" s="11"/>
      <c r="ABY35" s="11"/>
      <c r="ABZ35" s="11"/>
      <c r="ACA35" s="11"/>
      <c r="ACB35" s="11"/>
      <c r="ACC35" s="11"/>
      <c r="ACD35" s="11"/>
      <c r="ACE35" s="11"/>
      <c r="ACF35" s="11"/>
      <c r="ACG35" s="11"/>
      <c r="ACH35" s="11"/>
      <c r="ACI35" s="11"/>
      <c r="ACJ35" s="11"/>
      <c r="ACK35" s="11"/>
      <c r="ACL35" s="11"/>
      <c r="ACM35" s="11"/>
      <c r="ACN35" s="11"/>
      <c r="ACO35" s="11"/>
      <c r="ACP35" s="11"/>
      <c r="ACQ35" s="11"/>
      <c r="ACR35" s="11"/>
      <c r="ACS35" s="11"/>
      <c r="ACT35" s="11"/>
      <c r="ACU35" s="11"/>
      <c r="ACV35" s="11"/>
      <c r="ACW35" s="11"/>
      <c r="ACX35" s="11"/>
      <c r="ACY35" s="11"/>
      <c r="ACZ35" s="11"/>
      <c r="ADA35" s="11"/>
      <c r="ADB35" s="11"/>
      <c r="ADC35" s="11"/>
      <c r="ADD35" s="11"/>
      <c r="ADE35" s="11"/>
      <c r="ADF35" s="11"/>
      <c r="ADG35" s="11"/>
      <c r="ADH35" s="11"/>
      <c r="ADI35" s="11"/>
      <c r="ADJ35" s="11"/>
      <c r="ADK35" s="11"/>
      <c r="ADL35" s="11"/>
      <c r="ADM35" s="11"/>
      <c r="ADN35" s="11"/>
      <c r="ADO35" s="11"/>
      <c r="ADP35" s="11"/>
      <c r="ADQ35" s="11"/>
      <c r="ADR35" s="11"/>
      <c r="ADS35" s="11"/>
      <c r="ADT35" s="11"/>
      <c r="ADU35" s="11"/>
      <c r="ADV35" s="11"/>
      <c r="ADW35" s="11"/>
      <c r="ADX35" s="11"/>
      <c r="ADY35" s="11"/>
      <c r="ADZ35" s="11"/>
      <c r="AEA35" s="11"/>
      <c r="AEB35" s="11"/>
      <c r="AEC35" s="11"/>
      <c r="AED35" s="11"/>
      <c r="AEE35" s="11"/>
      <c r="AEF35" s="11"/>
      <c r="AEG35" s="11"/>
      <c r="AEH35" s="11"/>
      <c r="AEI35" s="11"/>
      <c r="AEJ35" s="11"/>
      <c r="AEK35" s="11"/>
      <c r="AEL35" s="11"/>
      <c r="AEM35" s="11"/>
      <c r="AEN35" s="11"/>
      <c r="AEO35" s="11"/>
      <c r="AEP35" s="11"/>
      <c r="AEQ35" s="11"/>
      <c r="AER35" s="11"/>
      <c r="AES35" s="11"/>
      <c r="AET35" s="11"/>
      <c r="AEU35" s="11"/>
      <c r="AEV35" s="11"/>
      <c r="AEW35" s="11"/>
      <c r="AEX35" s="11"/>
      <c r="AEY35" s="11"/>
      <c r="AEZ35" s="11"/>
      <c r="AFA35" s="11"/>
      <c r="AFB35" s="11"/>
      <c r="AFC35" s="11"/>
      <c r="AFD35" s="11"/>
      <c r="AFE35" s="11"/>
      <c r="AFF35" s="11"/>
      <c r="AFG35" s="11"/>
      <c r="AFH35" s="11"/>
      <c r="AFI35" s="11"/>
      <c r="AFJ35" s="11"/>
      <c r="AFK35" s="11"/>
      <c r="AFL35" s="11"/>
      <c r="AFM35" s="11"/>
      <c r="AFN35" s="11"/>
      <c r="AFO35" s="11"/>
      <c r="AFP35" s="11"/>
      <c r="AFQ35" s="11"/>
      <c r="AFR35" s="11"/>
      <c r="AFS35" s="11"/>
      <c r="AFT35" s="11"/>
      <c r="AFU35" s="11"/>
      <c r="AFV35" s="11"/>
      <c r="AFW35" s="11"/>
      <c r="AFX35" s="11"/>
      <c r="AFY35" s="11"/>
      <c r="AFZ35" s="11"/>
      <c r="AGA35" s="11"/>
      <c r="AGB35" s="11"/>
      <c r="AGC35" s="11"/>
      <c r="AGD35" s="11"/>
      <c r="AGE35" s="11"/>
      <c r="AGF35" s="11"/>
      <c r="AGG35" s="11"/>
      <c r="AGH35" s="11"/>
      <c r="AGI35" s="11"/>
      <c r="AGJ35" s="11"/>
      <c r="AGK35" s="11"/>
      <c r="AGL35" s="11"/>
      <c r="AGM35" s="11"/>
      <c r="AGN35" s="11"/>
      <c r="AGO35" s="11"/>
      <c r="AGP35" s="11"/>
      <c r="AGQ35" s="11"/>
      <c r="AGR35" s="11"/>
      <c r="AGS35" s="11"/>
      <c r="AGT35" s="11"/>
      <c r="AGU35" s="11"/>
      <c r="AGV35" s="11"/>
      <c r="AGW35" s="11"/>
      <c r="AGX35" s="11"/>
      <c r="AGY35" s="11"/>
      <c r="AGZ35" s="11"/>
      <c r="AHA35" s="11"/>
      <c r="AHB35" s="11"/>
      <c r="AHC35" s="11"/>
      <c r="AHD35" s="11"/>
      <c r="AHE35" s="11"/>
      <c r="AHF35" s="11"/>
      <c r="AHG35" s="11"/>
      <c r="AHH35" s="11"/>
      <c r="AHI35" s="11"/>
      <c r="AHJ35" s="11"/>
      <c r="AHK35" s="11"/>
      <c r="AHL35" s="11"/>
      <c r="AHM35" s="11"/>
      <c r="AHN35" s="11"/>
      <c r="AHO35" s="11"/>
      <c r="AHP35" s="11"/>
      <c r="AHQ35" s="11"/>
      <c r="AHR35" s="11"/>
      <c r="AHS35" s="11"/>
      <c r="AHT35" s="11"/>
      <c r="AHU35" s="11"/>
      <c r="AHV35" s="11"/>
      <c r="AHW35" s="11"/>
      <c r="AHX35" s="11"/>
      <c r="AHY35" s="11"/>
      <c r="AHZ35" s="11"/>
      <c r="AIA35" s="11"/>
      <c r="AIB35" s="11"/>
      <c r="AIC35" s="11"/>
      <c r="AID35" s="11"/>
      <c r="AIE35" s="11"/>
      <c r="AIF35" s="11"/>
      <c r="AIG35" s="11"/>
      <c r="AIH35" s="11"/>
      <c r="AII35" s="11"/>
      <c r="AIJ35" s="11"/>
      <c r="AIK35" s="11"/>
      <c r="AIL35" s="11"/>
      <c r="AIM35" s="11"/>
    </row>
    <row r="36">
      <c r="A36" s="47" t="s">
        <v>514</v>
      </c>
      <c r="B36" s="7" t="s">
        <v>493</v>
      </c>
      <c r="C36" s="11"/>
      <c r="D36" s="11"/>
      <c r="E36" s="11"/>
      <c r="F36" s="11"/>
      <c r="G36" s="11"/>
      <c r="H36" s="11"/>
      <c r="I36" s="11"/>
      <c r="J36" s="11"/>
      <c r="K36" s="11"/>
      <c r="L36" s="11"/>
      <c r="M36" s="11"/>
      <c r="N36" s="10">
        <v>305875.0</v>
      </c>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0"/>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0">
        <v>213000.0</v>
      </c>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0">
        <v>250000.0</v>
      </c>
      <c r="EH36" s="10">
        <v>932.0</v>
      </c>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c r="KJ36" s="11"/>
      <c r="KK36" s="11"/>
      <c r="KL36" s="11"/>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c r="OE36" s="11"/>
      <c r="OF36" s="11"/>
      <c r="OG36" s="11"/>
      <c r="OH36" s="11"/>
      <c r="OI36" s="11"/>
      <c r="OJ36" s="11"/>
      <c r="OK36" s="11"/>
      <c r="OL36" s="11"/>
      <c r="OM36" s="11"/>
      <c r="ON36" s="11"/>
      <c r="OO36" s="11"/>
      <c r="OP36" s="11"/>
      <c r="OQ36" s="11"/>
      <c r="OR36" s="11"/>
      <c r="OS36" s="11"/>
      <c r="OT36" s="11"/>
      <c r="OU36" s="11"/>
      <c r="OV36" s="11"/>
      <c r="OW36" s="11"/>
      <c r="OX36" s="11"/>
      <c r="OY36" s="11"/>
      <c r="OZ36" s="11"/>
      <c r="PA36" s="11"/>
      <c r="PB36" s="11"/>
      <c r="PC36" s="11"/>
      <c r="PD36" s="11"/>
      <c r="PE36" s="11"/>
      <c r="PF36" s="11"/>
      <c r="PG36" s="11"/>
      <c r="PH36" s="11"/>
      <c r="PI36" s="11"/>
      <c r="PJ36" s="11"/>
      <c r="PK36" s="11"/>
      <c r="PL36" s="11"/>
      <c r="PM36" s="11"/>
      <c r="PN36" s="11"/>
      <c r="PO36" s="11"/>
      <c r="PP36" s="11"/>
      <c r="PQ36" s="11"/>
      <c r="PR36" s="11"/>
      <c r="PS36" s="11"/>
      <c r="PT36" s="11"/>
      <c r="PU36" s="11"/>
      <c r="PV36" s="11"/>
      <c r="PW36" s="11"/>
      <c r="PX36" s="11"/>
      <c r="PY36" s="11"/>
      <c r="PZ36" s="11"/>
      <c r="QA36" s="11"/>
      <c r="QB36" s="11"/>
      <c r="QC36" s="11"/>
      <c r="QD36" s="11"/>
      <c r="QE36" s="11"/>
      <c r="QF36" s="11"/>
      <c r="QG36" s="11"/>
      <c r="QH36" s="11"/>
      <c r="QI36" s="11"/>
      <c r="QJ36" s="11"/>
      <c r="QK36" s="11"/>
      <c r="QL36" s="11"/>
      <c r="QM36" s="11"/>
      <c r="QN36" s="11"/>
      <c r="QO36" s="11"/>
      <c r="QP36" s="11"/>
      <c r="QQ36" s="11"/>
      <c r="QR36" s="11"/>
      <c r="QS36" s="11"/>
      <c r="QT36" s="11"/>
      <c r="QU36" s="11"/>
      <c r="QV36" s="11"/>
      <c r="QW36" s="11"/>
      <c r="QX36" s="11"/>
      <c r="QY36" s="11"/>
      <c r="QZ36" s="11"/>
      <c r="RA36" s="11"/>
      <c r="RB36" s="11"/>
      <c r="RC36" s="11"/>
      <c r="RD36" s="11"/>
      <c r="RE36" s="11"/>
      <c r="RF36" s="11"/>
      <c r="RG36" s="11"/>
      <c r="RH36" s="11"/>
      <c r="RI36" s="11"/>
      <c r="RJ36" s="11"/>
      <c r="RK36" s="11"/>
      <c r="RL36" s="11"/>
      <c r="RM36" s="11"/>
      <c r="RN36" s="11"/>
      <c r="RO36" s="11"/>
      <c r="RP36" s="11"/>
      <c r="RQ36" s="11"/>
      <c r="RR36" s="11"/>
      <c r="RS36" s="11"/>
      <c r="RT36" s="11"/>
      <c r="RU36" s="11"/>
      <c r="RV36" s="11"/>
      <c r="RW36" s="11"/>
      <c r="RX36" s="11"/>
      <c r="RY36" s="11"/>
      <c r="RZ36" s="11"/>
      <c r="SA36" s="11"/>
      <c r="SB36" s="11"/>
      <c r="SC36" s="11"/>
      <c r="SD36" s="11"/>
      <c r="SE36" s="11"/>
      <c r="SF36" s="11"/>
      <c r="SG36" s="11"/>
      <c r="SH36" s="11"/>
      <c r="SI36" s="11"/>
      <c r="SJ36" s="11"/>
      <c r="SK36" s="11"/>
      <c r="SL36" s="11"/>
      <c r="SM36" s="11"/>
      <c r="SN36" s="11"/>
      <c r="SO36" s="11"/>
      <c r="SP36" s="11"/>
      <c r="SQ36" s="11"/>
      <c r="SR36" s="11"/>
      <c r="SS36" s="11"/>
      <c r="ST36" s="11"/>
      <c r="SU36" s="11"/>
      <c r="SV36" s="11"/>
      <c r="SW36" s="11"/>
      <c r="SX36" s="11"/>
      <c r="SY36" s="11"/>
      <c r="SZ36" s="11"/>
      <c r="TA36" s="11"/>
      <c r="TB36" s="11"/>
      <c r="TC36" s="11"/>
      <c r="TD36" s="11"/>
      <c r="TE36" s="11"/>
      <c r="TF36" s="11"/>
      <c r="TG36" s="11"/>
      <c r="TH36" s="11"/>
      <c r="TI36" s="11"/>
      <c r="TJ36" s="11"/>
      <c r="TK36" s="11"/>
      <c r="TL36" s="11"/>
      <c r="TM36" s="11"/>
      <c r="TN36" s="11"/>
      <c r="TO36" s="11"/>
      <c r="TP36" s="11"/>
      <c r="TQ36" s="11"/>
      <c r="TR36" s="11"/>
      <c r="TS36" s="11"/>
      <c r="TT36" s="11"/>
      <c r="TU36" s="11"/>
      <c r="TV36" s="11"/>
      <c r="TW36" s="11"/>
      <c r="TX36" s="11"/>
      <c r="TY36" s="11"/>
      <c r="TZ36" s="11"/>
      <c r="UA36" s="11"/>
      <c r="UB36" s="11"/>
      <c r="UC36" s="11"/>
      <c r="UD36" s="11"/>
      <c r="UE36" s="11"/>
      <c r="UF36" s="11"/>
      <c r="UG36" s="11"/>
      <c r="UH36" s="11"/>
      <c r="UI36" s="11"/>
      <c r="UJ36" s="11"/>
      <c r="UK36" s="11"/>
      <c r="UL36" s="11"/>
      <c r="UM36" s="11"/>
      <c r="UN36" s="11"/>
      <c r="UO36" s="11"/>
      <c r="UP36" s="11"/>
      <c r="UQ36" s="11"/>
      <c r="UR36" s="11"/>
      <c r="US36" s="11"/>
      <c r="UT36" s="11"/>
      <c r="UU36" s="11"/>
      <c r="UV36" s="11"/>
      <c r="UW36" s="11"/>
      <c r="UX36" s="11"/>
      <c r="UY36" s="11"/>
      <c r="UZ36" s="11"/>
      <c r="VA36" s="11"/>
      <c r="VB36" s="11"/>
      <c r="VC36" s="11"/>
      <c r="VD36" s="11"/>
      <c r="VE36" s="11"/>
      <c r="VF36" s="11"/>
      <c r="VG36" s="11"/>
      <c r="VH36" s="11"/>
      <c r="VI36" s="11"/>
      <c r="VJ36" s="11"/>
      <c r="VK36" s="11"/>
      <c r="VL36" s="11"/>
      <c r="VM36" s="11"/>
      <c r="VN36" s="11"/>
      <c r="VO36" s="11"/>
      <c r="VP36" s="11"/>
      <c r="VQ36" s="11"/>
      <c r="VR36" s="11"/>
      <c r="VS36" s="11"/>
      <c r="VT36" s="11"/>
      <c r="VU36" s="11"/>
      <c r="VV36" s="11"/>
      <c r="VW36" s="11"/>
      <c r="VX36" s="11"/>
      <c r="VY36" s="11"/>
      <c r="VZ36" s="11"/>
      <c r="WA36" s="11"/>
      <c r="WB36" s="11"/>
      <c r="WC36" s="11"/>
      <c r="WD36" s="11"/>
      <c r="WE36" s="11"/>
      <c r="WF36" s="11"/>
      <c r="WG36" s="11"/>
      <c r="WH36" s="11"/>
      <c r="WI36" s="11"/>
      <c r="WJ36" s="11"/>
      <c r="WK36" s="11"/>
      <c r="WL36" s="11"/>
      <c r="WM36" s="11"/>
      <c r="WN36" s="11"/>
      <c r="WO36" s="11"/>
      <c r="WP36" s="11"/>
      <c r="WQ36" s="11"/>
      <c r="WR36" s="11"/>
      <c r="WS36" s="11"/>
      <c r="WT36" s="11"/>
      <c r="WU36" s="11"/>
      <c r="WV36" s="11"/>
      <c r="WW36" s="11"/>
      <c r="WX36" s="11"/>
      <c r="WY36" s="11"/>
      <c r="WZ36" s="11"/>
      <c r="XA36" s="11"/>
      <c r="XB36" s="11"/>
      <c r="XC36" s="11"/>
      <c r="XD36" s="11"/>
      <c r="XE36" s="11"/>
      <c r="XF36" s="11"/>
      <c r="XG36" s="11"/>
      <c r="XH36" s="11"/>
      <c r="XI36" s="11"/>
      <c r="XJ36" s="11"/>
      <c r="XK36" s="11"/>
      <c r="XL36" s="11"/>
      <c r="XM36" s="11"/>
      <c r="XN36" s="11"/>
      <c r="XO36" s="11"/>
      <c r="XP36" s="11"/>
      <c r="XQ36" s="11"/>
      <c r="XR36" s="11"/>
      <c r="XS36" s="11"/>
      <c r="XT36" s="11"/>
      <c r="XU36" s="11"/>
      <c r="XV36" s="11"/>
      <c r="XW36" s="11"/>
      <c r="XX36" s="11"/>
      <c r="XY36" s="11"/>
      <c r="XZ36" s="11"/>
      <c r="YA36" s="11"/>
      <c r="YB36" s="11"/>
      <c r="YC36" s="11"/>
      <c r="YD36" s="11"/>
      <c r="YE36" s="11"/>
      <c r="YF36" s="11"/>
      <c r="YG36" s="11"/>
      <c r="YH36" s="11"/>
      <c r="YI36" s="11"/>
      <c r="YJ36" s="11"/>
      <c r="YK36" s="11"/>
      <c r="YL36" s="11"/>
      <c r="YM36" s="11"/>
      <c r="YN36" s="11"/>
      <c r="YO36" s="11"/>
      <c r="YP36" s="11"/>
      <c r="YQ36" s="11"/>
      <c r="YR36" s="11"/>
      <c r="YS36" s="11"/>
      <c r="YT36" s="11"/>
      <c r="YU36" s="11"/>
      <c r="YV36" s="11"/>
      <c r="YW36" s="11"/>
      <c r="YX36" s="11"/>
      <c r="YY36" s="11"/>
      <c r="YZ36" s="11"/>
      <c r="ZA36" s="11"/>
      <c r="ZB36" s="11"/>
      <c r="ZC36" s="11"/>
      <c r="ZD36" s="11"/>
      <c r="ZE36" s="11"/>
      <c r="ZF36" s="11"/>
      <c r="ZG36" s="11"/>
      <c r="ZH36" s="11"/>
      <c r="ZI36" s="11"/>
      <c r="ZJ36" s="11"/>
      <c r="ZK36" s="11"/>
      <c r="ZL36" s="11"/>
      <c r="ZM36" s="11"/>
      <c r="ZN36" s="11"/>
      <c r="ZO36" s="11"/>
      <c r="ZP36" s="11"/>
      <c r="ZQ36" s="11"/>
      <c r="ZR36" s="11"/>
      <c r="ZS36" s="11"/>
      <c r="ZT36" s="11"/>
      <c r="ZU36" s="11"/>
      <c r="ZV36" s="11"/>
      <c r="ZW36" s="11"/>
      <c r="ZX36" s="11"/>
      <c r="ZY36" s="11"/>
      <c r="ZZ36" s="11"/>
      <c r="AAA36" s="11"/>
      <c r="AAB36" s="11"/>
      <c r="AAC36" s="11"/>
      <c r="AAD36" s="11"/>
      <c r="AAE36" s="11"/>
      <c r="AAF36" s="11"/>
      <c r="AAG36" s="11"/>
      <c r="AAH36" s="11"/>
      <c r="AAI36" s="11"/>
      <c r="AAJ36" s="11"/>
      <c r="AAK36" s="11"/>
      <c r="AAL36" s="11"/>
      <c r="AAM36" s="11"/>
      <c r="AAN36" s="11"/>
      <c r="AAO36" s="11"/>
      <c r="AAP36" s="11"/>
      <c r="AAQ36" s="11"/>
      <c r="AAR36" s="11"/>
      <c r="AAS36" s="11"/>
      <c r="AAT36" s="11"/>
      <c r="AAU36" s="11"/>
      <c r="AAV36" s="11"/>
      <c r="AAW36" s="11"/>
      <c r="AAX36" s="11"/>
      <c r="AAY36" s="11"/>
      <c r="AAZ36" s="11"/>
      <c r="ABA36" s="11"/>
      <c r="ABB36" s="11"/>
      <c r="ABC36" s="11"/>
      <c r="ABD36" s="11"/>
      <c r="ABE36" s="11"/>
      <c r="ABF36" s="11"/>
      <c r="ABG36" s="11"/>
      <c r="ABH36" s="11"/>
      <c r="ABI36" s="11"/>
      <c r="ABJ36" s="11"/>
      <c r="ABK36" s="11"/>
      <c r="ABL36" s="11"/>
      <c r="ABM36" s="11"/>
      <c r="ABN36" s="11"/>
      <c r="ABO36" s="11"/>
      <c r="ABP36" s="11"/>
      <c r="ABQ36" s="11"/>
      <c r="ABR36" s="11"/>
      <c r="ABS36" s="11"/>
      <c r="ABT36" s="11"/>
      <c r="ABU36" s="11"/>
      <c r="ABV36" s="11"/>
      <c r="ABW36" s="11"/>
      <c r="ABX36" s="11"/>
      <c r="ABY36" s="11"/>
      <c r="ABZ36" s="11"/>
      <c r="ACA36" s="11"/>
      <c r="ACB36" s="11"/>
      <c r="ACC36" s="11"/>
      <c r="ACD36" s="11"/>
      <c r="ACE36" s="11"/>
      <c r="ACF36" s="11"/>
      <c r="ACG36" s="11"/>
      <c r="ACH36" s="11"/>
      <c r="ACI36" s="11"/>
      <c r="ACJ36" s="11"/>
      <c r="ACK36" s="11"/>
      <c r="ACL36" s="11"/>
      <c r="ACM36" s="11"/>
      <c r="ACN36" s="11"/>
      <c r="ACO36" s="11"/>
      <c r="ACP36" s="11"/>
      <c r="ACQ36" s="11"/>
      <c r="ACR36" s="11"/>
      <c r="ACS36" s="11"/>
      <c r="ACT36" s="11"/>
      <c r="ACU36" s="11"/>
      <c r="ACV36" s="11"/>
      <c r="ACW36" s="11"/>
      <c r="ACX36" s="11"/>
      <c r="ACY36" s="11"/>
      <c r="ACZ36" s="11"/>
      <c r="ADA36" s="11"/>
      <c r="ADB36" s="11"/>
      <c r="ADC36" s="11"/>
      <c r="ADD36" s="11"/>
      <c r="ADE36" s="11"/>
      <c r="ADF36" s="11"/>
      <c r="ADG36" s="11"/>
      <c r="ADH36" s="11"/>
      <c r="ADI36" s="11"/>
      <c r="ADJ36" s="11"/>
      <c r="ADK36" s="11"/>
      <c r="ADL36" s="11"/>
      <c r="ADM36" s="11"/>
      <c r="ADN36" s="11"/>
      <c r="ADO36" s="11"/>
      <c r="ADP36" s="11"/>
      <c r="ADQ36" s="11"/>
      <c r="ADR36" s="11"/>
      <c r="ADS36" s="11"/>
      <c r="ADT36" s="11"/>
      <c r="ADU36" s="11"/>
      <c r="ADV36" s="11"/>
      <c r="ADW36" s="11"/>
      <c r="ADX36" s="11"/>
      <c r="ADY36" s="11"/>
      <c r="ADZ36" s="11"/>
      <c r="AEA36" s="11"/>
      <c r="AEB36" s="11"/>
      <c r="AEC36" s="11"/>
      <c r="AED36" s="11"/>
      <c r="AEE36" s="11"/>
      <c r="AEF36" s="11"/>
      <c r="AEG36" s="11"/>
      <c r="AEH36" s="11"/>
      <c r="AEI36" s="11"/>
      <c r="AEJ36" s="11"/>
      <c r="AEK36" s="11"/>
      <c r="AEL36" s="11"/>
      <c r="AEM36" s="11"/>
      <c r="AEN36" s="11"/>
      <c r="AEO36" s="11"/>
      <c r="AEP36" s="11"/>
      <c r="AEQ36" s="11"/>
      <c r="AER36" s="11"/>
      <c r="AES36" s="11"/>
      <c r="AET36" s="11"/>
      <c r="AEU36" s="11"/>
      <c r="AEV36" s="11"/>
      <c r="AEW36" s="11"/>
      <c r="AEX36" s="11"/>
      <c r="AEY36" s="11"/>
      <c r="AEZ36" s="11"/>
      <c r="AFA36" s="11"/>
      <c r="AFB36" s="11"/>
      <c r="AFC36" s="11"/>
      <c r="AFD36" s="11"/>
      <c r="AFE36" s="11"/>
      <c r="AFF36" s="11"/>
      <c r="AFG36" s="11"/>
      <c r="AFH36" s="11"/>
      <c r="AFI36" s="11"/>
      <c r="AFJ36" s="11"/>
      <c r="AFK36" s="11"/>
      <c r="AFL36" s="11"/>
      <c r="AFM36" s="11"/>
      <c r="AFN36" s="11"/>
      <c r="AFO36" s="11"/>
      <c r="AFP36" s="11"/>
      <c r="AFQ36" s="11"/>
      <c r="AFR36" s="11"/>
      <c r="AFS36" s="11"/>
      <c r="AFT36" s="11"/>
      <c r="AFU36" s="11"/>
      <c r="AFV36" s="11"/>
      <c r="AFW36" s="11"/>
      <c r="AFX36" s="11"/>
      <c r="AFY36" s="11"/>
      <c r="AFZ36" s="11"/>
      <c r="AGA36" s="11"/>
      <c r="AGB36" s="11"/>
      <c r="AGC36" s="11"/>
      <c r="AGD36" s="11"/>
      <c r="AGE36" s="11"/>
      <c r="AGF36" s="11"/>
      <c r="AGG36" s="11"/>
      <c r="AGH36" s="11"/>
      <c r="AGI36" s="11"/>
      <c r="AGJ36" s="11"/>
      <c r="AGK36" s="11"/>
      <c r="AGL36" s="11"/>
      <c r="AGM36" s="11"/>
      <c r="AGN36" s="11"/>
      <c r="AGO36" s="11"/>
      <c r="AGP36" s="11"/>
      <c r="AGQ36" s="11"/>
      <c r="AGR36" s="11"/>
      <c r="AGS36" s="11"/>
      <c r="AGT36" s="11"/>
      <c r="AGU36" s="11"/>
      <c r="AGV36" s="11"/>
      <c r="AGW36" s="11"/>
      <c r="AGX36" s="11"/>
      <c r="AGY36" s="11"/>
      <c r="AGZ36" s="11"/>
      <c r="AHA36" s="11"/>
      <c r="AHB36" s="11"/>
      <c r="AHC36" s="11"/>
      <c r="AHD36" s="11"/>
      <c r="AHE36" s="11"/>
      <c r="AHF36" s="11"/>
      <c r="AHG36" s="11"/>
      <c r="AHH36" s="11"/>
      <c r="AHI36" s="11"/>
      <c r="AHJ36" s="11"/>
      <c r="AHK36" s="11"/>
      <c r="AHL36" s="11"/>
      <c r="AHM36" s="11"/>
      <c r="AHN36" s="11"/>
      <c r="AHO36" s="11"/>
      <c r="AHP36" s="11"/>
      <c r="AHQ36" s="11"/>
      <c r="AHR36" s="11"/>
      <c r="AHS36" s="11"/>
      <c r="AHT36" s="11"/>
      <c r="AHU36" s="11"/>
      <c r="AHV36" s="11"/>
      <c r="AHW36" s="11"/>
      <c r="AHX36" s="11"/>
      <c r="AHY36" s="11"/>
      <c r="AHZ36" s="11"/>
      <c r="AIA36" s="11"/>
      <c r="AIB36" s="11"/>
      <c r="AIC36" s="11"/>
      <c r="AID36" s="11"/>
      <c r="AIE36" s="11"/>
      <c r="AIF36" s="11"/>
      <c r="AIG36" s="11"/>
      <c r="AIH36" s="11"/>
      <c r="AII36" s="11"/>
      <c r="AIJ36" s="11"/>
      <c r="AIK36" s="11"/>
      <c r="AIL36" s="11"/>
      <c r="AIM36" s="11"/>
    </row>
    <row r="37">
      <c r="B37" s="7" t="s">
        <v>494</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0">
        <v>43000.0</v>
      </c>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0">
        <v>215000.0</v>
      </c>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c r="KJ37" s="11"/>
      <c r="KK37" s="11"/>
      <c r="KL37" s="11"/>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c r="OE37" s="11"/>
      <c r="OF37" s="11"/>
      <c r="OG37" s="11"/>
      <c r="OH37" s="11"/>
      <c r="OI37" s="11"/>
      <c r="OJ37" s="11"/>
      <c r="OK37" s="11"/>
      <c r="OL37" s="11"/>
      <c r="OM37" s="11"/>
      <c r="ON37" s="11"/>
      <c r="OO37" s="11"/>
      <c r="OP37" s="11"/>
      <c r="OQ37" s="11"/>
      <c r="OR37" s="11"/>
      <c r="OS37" s="11"/>
      <c r="OT37" s="11"/>
      <c r="OU37" s="11"/>
      <c r="OV37" s="11"/>
      <c r="OW37" s="11"/>
      <c r="OX37" s="11"/>
      <c r="OY37" s="11"/>
      <c r="OZ37" s="11"/>
      <c r="PA37" s="11"/>
      <c r="PB37" s="11"/>
      <c r="PC37" s="11"/>
      <c r="PD37" s="11"/>
      <c r="PE37" s="11"/>
      <c r="PF37" s="11"/>
      <c r="PG37" s="11"/>
      <c r="PH37" s="11"/>
      <c r="PI37" s="11"/>
      <c r="PJ37" s="11"/>
      <c r="PK37" s="11"/>
      <c r="PL37" s="11"/>
      <c r="PM37" s="11"/>
      <c r="PN37" s="11"/>
      <c r="PO37" s="11"/>
      <c r="PP37" s="11"/>
      <c r="PQ37" s="11"/>
      <c r="PR37" s="11"/>
      <c r="PS37" s="11"/>
      <c r="PT37" s="11"/>
      <c r="PU37" s="11"/>
      <c r="PV37" s="11"/>
      <c r="PW37" s="11"/>
      <c r="PX37" s="11"/>
      <c r="PY37" s="11"/>
      <c r="PZ37" s="11"/>
      <c r="QA37" s="11"/>
      <c r="QB37" s="11"/>
      <c r="QC37" s="11"/>
      <c r="QD37" s="11"/>
      <c r="QE37" s="11"/>
      <c r="QF37" s="11"/>
      <c r="QG37" s="11"/>
      <c r="QH37" s="11"/>
      <c r="QI37" s="11"/>
      <c r="QJ37" s="11"/>
      <c r="QK37" s="11"/>
      <c r="QL37" s="11"/>
      <c r="QM37" s="11"/>
      <c r="QN37" s="11"/>
      <c r="QO37" s="11"/>
      <c r="QP37" s="11"/>
      <c r="QQ37" s="11"/>
      <c r="QR37" s="11"/>
      <c r="QS37" s="11"/>
      <c r="QT37" s="11"/>
      <c r="QU37" s="11"/>
      <c r="QV37" s="11"/>
      <c r="QW37" s="11"/>
      <c r="QX37" s="11"/>
      <c r="QY37" s="11"/>
      <c r="QZ37" s="11"/>
      <c r="RA37" s="11"/>
      <c r="RB37" s="11"/>
      <c r="RC37" s="11"/>
      <c r="RD37" s="11"/>
      <c r="RE37" s="11"/>
      <c r="RF37" s="11"/>
      <c r="RG37" s="11"/>
      <c r="RH37" s="11"/>
      <c r="RI37" s="11"/>
      <c r="RJ37" s="11"/>
      <c r="RK37" s="11"/>
      <c r="RL37" s="11"/>
      <c r="RM37" s="11"/>
      <c r="RN37" s="11"/>
      <c r="RO37" s="11"/>
      <c r="RP37" s="11"/>
      <c r="RQ37" s="11"/>
      <c r="RR37" s="11"/>
      <c r="RS37" s="11"/>
      <c r="RT37" s="11"/>
      <c r="RU37" s="11"/>
      <c r="RV37" s="11"/>
      <c r="RW37" s="11"/>
      <c r="RX37" s="11"/>
      <c r="RY37" s="11"/>
      <c r="RZ37" s="11"/>
      <c r="SA37" s="11"/>
      <c r="SB37" s="11"/>
      <c r="SC37" s="11"/>
      <c r="SD37" s="11"/>
      <c r="SE37" s="11"/>
      <c r="SF37" s="11"/>
      <c r="SG37" s="11"/>
      <c r="SH37" s="11"/>
      <c r="SI37" s="11"/>
      <c r="SJ37" s="11"/>
      <c r="SK37" s="11"/>
      <c r="SL37" s="11"/>
      <c r="SM37" s="11"/>
      <c r="SN37" s="11"/>
      <c r="SO37" s="11"/>
      <c r="SP37" s="11"/>
      <c r="SQ37" s="11"/>
      <c r="SR37" s="11"/>
      <c r="SS37" s="11"/>
      <c r="ST37" s="11"/>
      <c r="SU37" s="11"/>
      <c r="SV37" s="11"/>
      <c r="SW37" s="11"/>
      <c r="SX37" s="11"/>
      <c r="SY37" s="11"/>
      <c r="SZ37" s="11"/>
      <c r="TA37" s="11"/>
      <c r="TB37" s="11"/>
      <c r="TC37" s="11"/>
      <c r="TD37" s="11"/>
      <c r="TE37" s="11"/>
      <c r="TF37" s="11"/>
      <c r="TG37" s="11"/>
      <c r="TH37" s="11"/>
      <c r="TI37" s="11"/>
      <c r="TJ37" s="11"/>
      <c r="TK37" s="11"/>
      <c r="TL37" s="11"/>
      <c r="TM37" s="11"/>
      <c r="TN37" s="11"/>
      <c r="TO37" s="11"/>
      <c r="TP37" s="11"/>
      <c r="TQ37" s="11"/>
      <c r="TR37" s="11"/>
      <c r="TS37" s="11"/>
      <c r="TT37" s="11"/>
      <c r="TU37" s="11"/>
      <c r="TV37" s="11"/>
      <c r="TW37" s="11"/>
      <c r="TX37" s="11"/>
      <c r="TY37" s="11"/>
      <c r="TZ37" s="11"/>
      <c r="UA37" s="11"/>
      <c r="UB37" s="11"/>
      <c r="UC37" s="11"/>
      <c r="UD37" s="11"/>
      <c r="UE37" s="11"/>
      <c r="UF37" s="11"/>
      <c r="UG37" s="11"/>
      <c r="UH37" s="11"/>
      <c r="UI37" s="11"/>
      <c r="UJ37" s="11"/>
      <c r="UK37" s="11"/>
      <c r="UL37" s="11"/>
      <c r="UM37" s="11"/>
      <c r="UN37" s="11"/>
      <c r="UO37" s="11"/>
      <c r="UP37" s="11"/>
      <c r="UQ37" s="11"/>
      <c r="UR37" s="11"/>
      <c r="US37" s="11"/>
      <c r="UT37" s="11"/>
      <c r="UU37" s="11"/>
      <c r="UV37" s="11"/>
      <c r="UW37" s="11"/>
      <c r="UX37" s="11"/>
      <c r="UY37" s="11"/>
      <c r="UZ37" s="11"/>
      <c r="VA37" s="11"/>
      <c r="VB37" s="11"/>
      <c r="VC37" s="11"/>
      <c r="VD37" s="11"/>
      <c r="VE37" s="11"/>
      <c r="VF37" s="11"/>
      <c r="VG37" s="11"/>
      <c r="VH37" s="11"/>
      <c r="VI37" s="11"/>
      <c r="VJ37" s="11"/>
      <c r="VK37" s="11"/>
      <c r="VL37" s="11"/>
      <c r="VM37" s="11"/>
      <c r="VN37" s="11"/>
      <c r="VO37" s="11"/>
      <c r="VP37" s="11"/>
      <c r="VQ37" s="11"/>
      <c r="VR37" s="11"/>
      <c r="VS37" s="11"/>
      <c r="VT37" s="11"/>
      <c r="VU37" s="11"/>
      <c r="VV37" s="11"/>
      <c r="VW37" s="11"/>
      <c r="VX37" s="11"/>
      <c r="VY37" s="11"/>
      <c r="VZ37" s="11"/>
      <c r="WA37" s="11"/>
      <c r="WB37" s="11"/>
      <c r="WC37" s="11"/>
      <c r="WD37" s="11"/>
      <c r="WE37" s="11"/>
      <c r="WF37" s="11"/>
      <c r="WG37" s="11"/>
      <c r="WH37" s="11"/>
      <c r="WI37" s="11"/>
      <c r="WJ37" s="11"/>
      <c r="WK37" s="11"/>
      <c r="WL37" s="11"/>
      <c r="WM37" s="11"/>
      <c r="WN37" s="11"/>
      <c r="WO37" s="11"/>
      <c r="WP37" s="11"/>
      <c r="WQ37" s="11"/>
      <c r="WR37" s="11"/>
      <c r="WS37" s="11"/>
      <c r="WT37" s="11"/>
      <c r="WU37" s="11"/>
      <c r="WV37" s="11"/>
      <c r="WW37" s="11"/>
      <c r="WX37" s="11"/>
      <c r="WY37" s="11"/>
      <c r="WZ37" s="11"/>
      <c r="XA37" s="11"/>
      <c r="XB37" s="11"/>
      <c r="XC37" s="11"/>
      <c r="XD37" s="11"/>
      <c r="XE37" s="11"/>
      <c r="XF37" s="11"/>
      <c r="XG37" s="11"/>
      <c r="XH37" s="11"/>
      <c r="XI37" s="11"/>
      <c r="XJ37" s="11"/>
      <c r="XK37" s="11"/>
      <c r="XL37" s="11"/>
      <c r="XM37" s="11"/>
      <c r="XN37" s="11"/>
      <c r="XO37" s="11"/>
      <c r="XP37" s="11"/>
      <c r="XQ37" s="11"/>
      <c r="XR37" s="11"/>
      <c r="XS37" s="11"/>
      <c r="XT37" s="11"/>
      <c r="XU37" s="11"/>
      <c r="XV37" s="11"/>
      <c r="XW37" s="11"/>
      <c r="XX37" s="11"/>
      <c r="XY37" s="11"/>
      <c r="XZ37" s="11"/>
      <c r="YA37" s="11"/>
      <c r="YB37" s="11"/>
      <c r="YC37" s="11"/>
      <c r="YD37" s="11"/>
      <c r="YE37" s="11"/>
      <c r="YF37" s="11"/>
      <c r="YG37" s="11"/>
      <c r="YH37" s="11"/>
      <c r="YI37" s="11"/>
      <c r="YJ37" s="11"/>
      <c r="YK37" s="11"/>
      <c r="YL37" s="11"/>
      <c r="YM37" s="11"/>
      <c r="YN37" s="11"/>
      <c r="YO37" s="11"/>
      <c r="YP37" s="11"/>
      <c r="YQ37" s="11"/>
      <c r="YR37" s="11"/>
      <c r="YS37" s="11"/>
      <c r="YT37" s="11"/>
      <c r="YU37" s="11"/>
      <c r="YV37" s="11"/>
      <c r="YW37" s="11"/>
      <c r="YX37" s="11"/>
      <c r="YY37" s="11"/>
      <c r="YZ37" s="11"/>
      <c r="ZA37" s="11"/>
      <c r="ZB37" s="11"/>
      <c r="ZC37" s="11"/>
      <c r="ZD37" s="11"/>
      <c r="ZE37" s="11"/>
      <c r="ZF37" s="11"/>
      <c r="ZG37" s="11"/>
      <c r="ZH37" s="11"/>
      <c r="ZI37" s="11"/>
      <c r="ZJ37" s="11"/>
      <c r="ZK37" s="11"/>
      <c r="ZL37" s="11"/>
      <c r="ZM37" s="11"/>
      <c r="ZN37" s="11"/>
      <c r="ZO37" s="11"/>
      <c r="ZP37" s="11"/>
      <c r="ZQ37" s="11"/>
      <c r="ZR37" s="11"/>
      <c r="ZS37" s="11"/>
      <c r="ZT37" s="11"/>
      <c r="ZU37" s="11"/>
      <c r="ZV37" s="11"/>
      <c r="ZW37" s="11"/>
      <c r="ZX37" s="11"/>
      <c r="ZY37" s="11"/>
      <c r="ZZ37" s="11"/>
      <c r="AAA37" s="11"/>
      <c r="AAB37" s="11"/>
      <c r="AAC37" s="11"/>
      <c r="AAD37" s="11"/>
      <c r="AAE37" s="11"/>
      <c r="AAF37" s="11"/>
      <c r="AAG37" s="11"/>
      <c r="AAH37" s="11"/>
      <c r="AAI37" s="11"/>
      <c r="AAJ37" s="11"/>
      <c r="AAK37" s="11"/>
      <c r="AAL37" s="11"/>
      <c r="AAM37" s="11"/>
      <c r="AAN37" s="11"/>
      <c r="AAO37" s="11"/>
      <c r="AAP37" s="11"/>
      <c r="AAQ37" s="11"/>
      <c r="AAR37" s="11"/>
      <c r="AAS37" s="11"/>
      <c r="AAT37" s="11"/>
      <c r="AAU37" s="11"/>
      <c r="AAV37" s="11"/>
      <c r="AAW37" s="11"/>
      <c r="AAX37" s="11"/>
      <c r="AAY37" s="11"/>
      <c r="AAZ37" s="11"/>
      <c r="ABA37" s="11"/>
      <c r="ABB37" s="11"/>
      <c r="ABC37" s="11"/>
      <c r="ABD37" s="11"/>
      <c r="ABE37" s="11"/>
      <c r="ABF37" s="11"/>
      <c r="ABG37" s="11"/>
      <c r="ABH37" s="11"/>
      <c r="ABI37" s="11"/>
      <c r="ABJ37" s="11"/>
      <c r="ABK37" s="11"/>
      <c r="ABL37" s="11"/>
      <c r="ABM37" s="11"/>
      <c r="ABN37" s="11"/>
      <c r="ABO37" s="11"/>
      <c r="ABP37" s="11"/>
      <c r="ABQ37" s="11"/>
      <c r="ABR37" s="11"/>
      <c r="ABS37" s="11"/>
      <c r="ABT37" s="11"/>
      <c r="ABU37" s="11"/>
      <c r="ABV37" s="11"/>
      <c r="ABW37" s="11"/>
      <c r="ABX37" s="11"/>
      <c r="ABY37" s="11"/>
      <c r="ABZ37" s="11"/>
      <c r="ACA37" s="11"/>
      <c r="ACB37" s="11"/>
      <c r="ACC37" s="11"/>
      <c r="ACD37" s="11"/>
      <c r="ACE37" s="11"/>
      <c r="ACF37" s="11"/>
      <c r="ACG37" s="11"/>
      <c r="ACH37" s="11"/>
      <c r="ACI37" s="11"/>
      <c r="ACJ37" s="11"/>
      <c r="ACK37" s="11"/>
      <c r="ACL37" s="11"/>
      <c r="ACM37" s="11"/>
      <c r="ACN37" s="11"/>
      <c r="ACO37" s="11"/>
      <c r="ACP37" s="11"/>
      <c r="ACQ37" s="11"/>
      <c r="ACR37" s="11"/>
      <c r="ACS37" s="11"/>
      <c r="ACT37" s="11"/>
      <c r="ACU37" s="11"/>
      <c r="ACV37" s="11"/>
      <c r="ACW37" s="11"/>
      <c r="ACX37" s="11"/>
      <c r="ACY37" s="11"/>
      <c r="ACZ37" s="11"/>
      <c r="ADA37" s="11"/>
      <c r="ADB37" s="11"/>
      <c r="ADC37" s="11"/>
      <c r="ADD37" s="11"/>
      <c r="ADE37" s="11"/>
      <c r="ADF37" s="11"/>
      <c r="ADG37" s="11"/>
      <c r="ADH37" s="11"/>
      <c r="ADI37" s="11"/>
      <c r="ADJ37" s="11"/>
      <c r="ADK37" s="11"/>
      <c r="ADL37" s="11"/>
      <c r="ADM37" s="11"/>
      <c r="ADN37" s="11"/>
      <c r="ADO37" s="11"/>
      <c r="ADP37" s="11"/>
      <c r="ADQ37" s="11"/>
      <c r="ADR37" s="11"/>
      <c r="ADS37" s="11"/>
      <c r="ADT37" s="11"/>
      <c r="ADU37" s="11"/>
      <c r="ADV37" s="11"/>
      <c r="ADW37" s="11"/>
      <c r="ADX37" s="11"/>
      <c r="ADY37" s="11"/>
      <c r="ADZ37" s="11"/>
      <c r="AEA37" s="11"/>
      <c r="AEB37" s="11"/>
      <c r="AEC37" s="11"/>
      <c r="AED37" s="11"/>
      <c r="AEE37" s="11"/>
      <c r="AEF37" s="11"/>
      <c r="AEG37" s="11"/>
      <c r="AEH37" s="11"/>
      <c r="AEI37" s="11"/>
      <c r="AEJ37" s="11"/>
      <c r="AEK37" s="11"/>
      <c r="AEL37" s="11"/>
      <c r="AEM37" s="11"/>
      <c r="AEN37" s="11"/>
      <c r="AEO37" s="11"/>
      <c r="AEP37" s="11"/>
      <c r="AEQ37" s="11"/>
      <c r="AER37" s="11"/>
      <c r="AES37" s="11"/>
      <c r="AET37" s="11"/>
      <c r="AEU37" s="11"/>
      <c r="AEV37" s="11"/>
      <c r="AEW37" s="11"/>
      <c r="AEX37" s="11"/>
      <c r="AEY37" s="11"/>
      <c r="AEZ37" s="11"/>
      <c r="AFA37" s="11"/>
      <c r="AFB37" s="11"/>
      <c r="AFC37" s="11"/>
      <c r="AFD37" s="11"/>
      <c r="AFE37" s="11"/>
      <c r="AFF37" s="11"/>
      <c r="AFG37" s="11"/>
      <c r="AFH37" s="11"/>
      <c r="AFI37" s="11"/>
      <c r="AFJ37" s="11"/>
      <c r="AFK37" s="11"/>
      <c r="AFL37" s="11"/>
      <c r="AFM37" s="11"/>
      <c r="AFN37" s="11"/>
      <c r="AFO37" s="11"/>
      <c r="AFP37" s="11"/>
      <c r="AFQ37" s="11"/>
      <c r="AFR37" s="11"/>
      <c r="AFS37" s="11"/>
      <c r="AFT37" s="11"/>
      <c r="AFU37" s="11"/>
      <c r="AFV37" s="11"/>
      <c r="AFW37" s="11"/>
      <c r="AFX37" s="11"/>
      <c r="AFY37" s="11"/>
      <c r="AFZ37" s="11"/>
      <c r="AGA37" s="11"/>
      <c r="AGB37" s="11"/>
      <c r="AGC37" s="11"/>
      <c r="AGD37" s="11"/>
      <c r="AGE37" s="11"/>
      <c r="AGF37" s="11"/>
      <c r="AGG37" s="11"/>
      <c r="AGH37" s="11"/>
      <c r="AGI37" s="11"/>
      <c r="AGJ37" s="11"/>
      <c r="AGK37" s="11"/>
      <c r="AGL37" s="11"/>
      <c r="AGM37" s="11"/>
      <c r="AGN37" s="11"/>
      <c r="AGO37" s="11"/>
      <c r="AGP37" s="11"/>
      <c r="AGQ37" s="11"/>
      <c r="AGR37" s="11"/>
      <c r="AGS37" s="11"/>
      <c r="AGT37" s="11"/>
      <c r="AGU37" s="11"/>
      <c r="AGV37" s="11"/>
      <c r="AGW37" s="11"/>
      <c r="AGX37" s="11"/>
      <c r="AGY37" s="11"/>
      <c r="AGZ37" s="11"/>
      <c r="AHA37" s="11"/>
      <c r="AHB37" s="11"/>
      <c r="AHC37" s="11"/>
      <c r="AHD37" s="11"/>
      <c r="AHE37" s="11"/>
      <c r="AHF37" s="11"/>
      <c r="AHG37" s="11"/>
      <c r="AHH37" s="11"/>
      <c r="AHI37" s="11"/>
      <c r="AHJ37" s="11"/>
      <c r="AHK37" s="11"/>
      <c r="AHL37" s="11"/>
      <c r="AHM37" s="11"/>
      <c r="AHN37" s="11"/>
      <c r="AHO37" s="11"/>
      <c r="AHP37" s="11"/>
      <c r="AHQ37" s="11"/>
      <c r="AHR37" s="11"/>
      <c r="AHS37" s="11"/>
      <c r="AHT37" s="11"/>
      <c r="AHU37" s="11"/>
      <c r="AHV37" s="11"/>
      <c r="AHW37" s="11"/>
      <c r="AHX37" s="11"/>
      <c r="AHY37" s="11"/>
      <c r="AHZ37" s="11"/>
      <c r="AIA37" s="11"/>
      <c r="AIB37" s="11"/>
      <c r="AIC37" s="11"/>
      <c r="AID37" s="11"/>
      <c r="AIE37" s="11"/>
      <c r="AIF37" s="11"/>
      <c r="AIG37" s="11"/>
      <c r="AIH37" s="11"/>
      <c r="AII37" s="11"/>
      <c r="AIJ37" s="11"/>
      <c r="AIK37" s="11"/>
      <c r="AIL37" s="11"/>
      <c r="AIM37" s="11"/>
    </row>
    <row r="38">
      <c r="B38" s="7" t="s">
        <v>495</v>
      </c>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0"/>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0">
        <v>78000.0</v>
      </c>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0">
        <v>125000.0</v>
      </c>
      <c r="EH38" s="10">
        <v>4694.0</v>
      </c>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c r="KJ38" s="11"/>
      <c r="KK38" s="11"/>
      <c r="KL38" s="11"/>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c r="OE38" s="11"/>
      <c r="OF38" s="11"/>
      <c r="OG38" s="11"/>
      <c r="OH38" s="11"/>
      <c r="OI38" s="11"/>
      <c r="OJ38" s="11"/>
      <c r="OK38" s="11"/>
      <c r="OL38" s="11"/>
      <c r="OM38" s="11"/>
      <c r="ON38" s="11"/>
      <c r="OO38" s="11"/>
      <c r="OP38" s="11"/>
      <c r="OQ38" s="11"/>
      <c r="OR38" s="11"/>
      <c r="OS38" s="11"/>
      <c r="OT38" s="11"/>
      <c r="OU38" s="11"/>
      <c r="OV38" s="11"/>
      <c r="OW38" s="11"/>
      <c r="OX38" s="11"/>
      <c r="OY38" s="11"/>
      <c r="OZ38" s="11"/>
      <c r="PA38" s="11"/>
      <c r="PB38" s="11"/>
      <c r="PC38" s="11"/>
      <c r="PD38" s="11"/>
      <c r="PE38" s="11"/>
      <c r="PF38" s="11"/>
      <c r="PG38" s="11"/>
      <c r="PH38" s="11"/>
      <c r="PI38" s="11"/>
      <c r="PJ38" s="11"/>
      <c r="PK38" s="11"/>
      <c r="PL38" s="11"/>
      <c r="PM38" s="11"/>
      <c r="PN38" s="11"/>
      <c r="PO38" s="11"/>
      <c r="PP38" s="11"/>
      <c r="PQ38" s="11"/>
      <c r="PR38" s="11"/>
      <c r="PS38" s="11"/>
      <c r="PT38" s="11"/>
      <c r="PU38" s="11"/>
      <c r="PV38" s="11"/>
      <c r="PW38" s="11"/>
      <c r="PX38" s="11"/>
      <c r="PY38" s="11"/>
      <c r="PZ38" s="11"/>
      <c r="QA38" s="11"/>
      <c r="QB38" s="11"/>
      <c r="QC38" s="11"/>
      <c r="QD38" s="11"/>
      <c r="QE38" s="11"/>
      <c r="QF38" s="11"/>
      <c r="QG38" s="11"/>
      <c r="QH38" s="11"/>
      <c r="QI38" s="11"/>
      <c r="QJ38" s="11"/>
      <c r="QK38" s="11"/>
      <c r="QL38" s="11"/>
      <c r="QM38" s="11"/>
      <c r="QN38" s="11"/>
      <c r="QO38" s="11"/>
      <c r="QP38" s="11"/>
      <c r="QQ38" s="11"/>
      <c r="QR38" s="11"/>
      <c r="QS38" s="11"/>
      <c r="QT38" s="11"/>
      <c r="QU38" s="11"/>
      <c r="QV38" s="11"/>
      <c r="QW38" s="11"/>
      <c r="QX38" s="11"/>
      <c r="QY38" s="11"/>
      <c r="QZ38" s="11"/>
      <c r="RA38" s="11"/>
      <c r="RB38" s="11"/>
      <c r="RC38" s="11"/>
      <c r="RD38" s="11"/>
      <c r="RE38" s="11"/>
      <c r="RF38" s="11"/>
      <c r="RG38" s="11"/>
      <c r="RH38" s="11"/>
      <c r="RI38" s="11"/>
      <c r="RJ38" s="11"/>
      <c r="RK38" s="11"/>
      <c r="RL38" s="11"/>
      <c r="RM38" s="11"/>
      <c r="RN38" s="11"/>
      <c r="RO38" s="11"/>
      <c r="RP38" s="11"/>
      <c r="RQ38" s="11"/>
      <c r="RR38" s="11"/>
      <c r="RS38" s="11"/>
      <c r="RT38" s="11"/>
      <c r="RU38" s="11"/>
      <c r="RV38" s="11"/>
      <c r="RW38" s="11"/>
      <c r="RX38" s="11"/>
      <c r="RY38" s="11"/>
      <c r="RZ38" s="11"/>
      <c r="SA38" s="11"/>
      <c r="SB38" s="11"/>
      <c r="SC38" s="11"/>
      <c r="SD38" s="11"/>
      <c r="SE38" s="11"/>
      <c r="SF38" s="11"/>
      <c r="SG38" s="11"/>
      <c r="SH38" s="11"/>
      <c r="SI38" s="11"/>
      <c r="SJ38" s="11"/>
      <c r="SK38" s="11"/>
      <c r="SL38" s="11"/>
      <c r="SM38" s="11"/>
      <c r="SN38" s="11"/>
      <c r="SO38" s="11"/>
      <c r="SP38" s="11"/>
      <c r="SQ38" s="11"/>
      <c r="SR38" s="11"/>
      <c r="SS38" s="11"/>
      <c r="ST38" s="11"/>
      <c r="SU38" s="11"/>
      <c r="SV38" s="11"/>
      <c r="SW38" s="11"/>
      <c r="SX38" s="11"/>
      <c r="SY38" s="11"/>
      <c r="SZ38" s="11"/>
      <c r="TA38" s="11"/>
      <c r="TB38" s="11"/>
      <c r="TC38" s="11"/>
      <c r="TD38" s="11"/>
      <c r="TE38" s="11"/>
      <c r="TF38" s="11"/>
      <c r="TG38" s="11"/>
      <c r="TH38" s="11"/>
      <c r="TI38" s="11"/>
      <c r="TJ38" s="11"/>
      <c r="TK38" s="11"/>
      <c r="TL38" s="11"/>
      <c r="TM38" s="11"/>
      <c r="TN38" s="11"/>
      <c r="TO38" s="11"/>
      <c r="TP38" s="11"/>
      <c r="TQ38" s="11"/>
      <c r="TR38" s="11"/>
      <c r="TS38" s="11"/>
      <c r="TT38" s="11"/>
      <c r="TU38" s="11"/>
      <c r="TV38" s="11"/>
      <c r="TW38" s="11"/>
      <c r="TX38" s="11"/>
      <c r="TY38" s="11"/>
      <c r="TZ38" s="11"/>
      <c r="UA38" s="11"/>
      <c r="UB38" s="11"/>
      <c r="UC38" s="11"/>
      <c r="UD38" s="11"/>
      <c r="UE38" s="11"/>
      <c r="UF38" s="11"/>
      <c r="UG38" s="11"/>
      <c r="UH38" s="11"/>
      <c r="UI38" s="11"/>
      <c r="UJ38" s="11"/>
      <c r="UK38" s="11"/>
      <c r="UL38" s="11"/>
      <c r="UM38" s="11"/>
      <c r="UN38" s="11"/>
      <c r="UO38" s="11"/>
      <c r="UP38" s="11"/>
      <c r="UQ38" s="11"/>
      <c r="UR38" s="11"/>
      <c r="US38" s="11"/>
      <c r="UT38" s="11"/>
      <c r="UU38" s="11"/>
      <c r="UV38" s="11"/>
      <c r="UW38" s="11"/>
      <c r="UX38" s="11"/>
      <c r="UY38" s="11"/>
      <c r="UZ38" s="11"/>
      <c r="VA38" s="11"/>
      <c r="VB38" s="11"/>
      <c r="VC38" s="11"/>
      <c r="VD38" s="11"/>
      <c r="VE38" s="11"/>
      <c r="VF38" s="11"/>
      <c r="VG38" s="11"/>
      <c r="VH38" s="11"/>
      <c r="VI38" s="11"/>
      <c r="VJ38" s="11"/>
      <c r="VK38" s="11"/>
      <c r="VL38" s="11"/>
      <c r="VM38" s="11"/>
      <c r="VN38" s="11"/>
      <c r="VO38" s="11"/>
      <c r="VP38" s="11"/>
      <c r="VQ38" s="11"/>
      <c r="VR38" s="11"/>
      <c r="VS38" s="11"/>
      <c r="VT38" s="11"/>
      <c r="VU38" s="11"/>
      <c r="VV38" s="11"/>
      <c r="VW38" s="11"/>
      <c r="VX38" s="11"/>
      <c r="VY38" s="11"/>
      <c r="VZ38" s="11"/>
      <c r="WA38" s="11"/>
      <c r="WB38" s="11"/>
      <c r="WC38" s="11"/>
      <c r="WD38" s="11"/>
      <c r="WE38" s="11"/>
      <c r="WF38" s="11"/>
      <c r="WG38" s="11"/>
      <c r="WH38" s="11"/>
      <c r="WI38" s="11"/>
      <c r="WJ38" s="11"/>
      <c r="WK38" s="11"/>
      <c r="WL38" s="11"/>
      <c r="WM38" s="11"/>
      <c r="WN38" s="11"/>
      <c r="WO38" s="11"/>
      <c r="WP38" s="11"/>
      <c r="WQ38" s="11"/>
      <c r="WR38" s="11"/>
      <c r="WS38" s="11"/>
      <c r="WT38" s="11"/>
      <c r="WU38" s="11"/>
      <c r="WV38" s="11"/>
      <c r="WW38" s="11"/>
      <c r="WX38" s="11"/>
      <c r="WY38" s="11"/>
      <c r="WZ38" s="11"/>
      <c r="XA38" s="11"/>
      <c r="XB38" s="11"/>
      <c r="XC38" s="11"/>
      <c r="XD38" s="11"/>
      <c r="XE38" s="11"/>
      <c r="XF38" s="11"/>
      <c r="XG38" s="11"/>
      <c r="XH38" s="11"/>
      <c r="XI38" s="11"/>
      <c r="XJ38" s="11"/>
      <c r="XK38" s="11"/>
      <c r="XL38" s="11"/>
      <c r="XM38" s="11"/>
      <c r="XN38" s="11"/>
      <c r="XO38" s="11"/>
      <c r="XP38" s="11"/>
      <c r="XQ38" s="11"/>
      <c r="XR38" s="11"/>
      <c r="XS38" s="11"/>
      <c r="XT38" s="11"/>
      <c r="XU38" s="11"/>
      <c r="XV38" s="11"/>
      <c r="XW38" s="11"/>
      <c r="XX38" s="11"/>
      <c r="XY38" s="11"/>
      <c r="XZ38" s="11"/>
      <c r="YA38" s="11"/>
      <c r="YB38" s="11"/>
      <c r="YC38" s="11"/>
      <c r="YD38" s="11"/>
      <c r="YE38" s="11"/>
      <c r="YF38" s="11"/>
      <c r="YG38" s="11"/>
      <c r="YH38" s="11"/>
      <c r="YI38" s="11"/>
      <c r="YJ38" s="11"/>
      <c r="YK38" s="11"/>
      <c r="YL38" s="11"/>
      <c r="YM38" s="11"/>
      <c r="YN38" s="11"/>
      <c r="YO38" s="11"/>
      <c r="YP38" s="11"/>
      <c r="YQ38" s="11"/>
      <c r="YR38" s="11"/>
      <c r="YS38" s="11"/>
      <c r="YT38" s="11"/>
      <c r="YU38" s="11"/>
      <c r="YV38" s="11"/>
      <c r="YW38" s="11"/>
      <c r="YX38" s="11"/>
      <c r="YY38" s="11"/>
      <c r="YZ38" s="11"/>
      <c r="ZA38" s="11"/>
      <c r="ZB38" s="11"/>
      <c r="ZC38" s="11"/>
      <c r="ZD38" s="11"/>
      <c r="ZE38" s="11"/>
      <c r="ZF38" s="11"/>
      <c r="ZG38" s="11"/>
      <c r="ZH38" s="11"/>
      <c r="ZI38" s="11"/>
      <c r="ZJ38" s="11"/>
      <c r="ZK38" s="11"/>
      <c r="ZL38" s="11"/>
      <c r="ZM38" s="11"/>
      <c r="ZN38" s="11"/>
      <c r="ZO38" s="11"/>
      <c r="ZP38" s="11"/>
      <c r="ZQ38" s="11"/>
      <c r="ZR38" s="11"/>
      <c r="ZS38" s="11"/>
      <c r="ZT38" s="11"/>
      <c r="ZU38" s="11"/>
      <c r="ZV38" s="11"/>
      <c r="ZW38" s="11"/>
      <c r="ZX38" s="11"/>
      <c r="ZY38" s="11"/>
      <c r="ZZ38" s="11"/>
      <c r="AAA38" s="11"/>
      <c r="AAB38" s="11"/>
      <c r="AAC38" s="11"/>
      <c r="AAD38" s="11"/>
      <c r="AAE38" s="11"/>
      <c r="AAF38" s="11"/>
      <c r="AAG38" s="11"/>
      <c r="AAH38" s="11"/>
      <c r="AAI38" s="11"/>
      <c r="AAJ38" s="11"/>
      <c r="AAK38" s="11"/>
      <c r="AAL38" s="11"/>
      <c r="AAM38" s="11"/>
      <c r="AAN38" s="11"/>
      <c r="AAO38" s="11"/>
      <c r="AAP38" s="11"/>
      <c r="AAQ38" s="11"/>
      <c r="AAR38" s="11"/>
      <c r="AAS38" s="11"/>
      <c r="AAT38" s="11"/>
      <c r="AAU38" s="11"/>
      <c r="AAV38" s="11"/>
      <c r="AAW38" s="11"/>
      <c r="AAX38" s="11"/>
      <c r="AAY38" s="11"/>
      <c r="AAZ38" s="11"/>
      <c r="ABA38" s="11"/>
      <c r="ABB38" s="11"/>
      <c r="ABC38" s="11"/>
      <c r="ABD38" s="11"/>
      <c r="ABE38" s="11"/>
      <c r="ABF38" s="11"/>
      <c r="ABG38" s="11"/>
      <c r="ABH38" s="11"/>
      <c r="ABI38" s="11"/>
      <c r="ABJ38" s="11"/>
      <c r="ABK38" s="11"/>
      <c r="ABL38" s="11"/>
      <c r="ABM38" s="11"/>
      <c r="ABN38" s="11"/>
      <c r="ABO38" s="11"/>
      <c r="ABP38" s="11"/>
      <c r="ABQ38" s="11"/>
      <c r="ABR38" s="11"/>
      <c r="ABS38" s="11"/>
      <c r="ABT38" s="11"/>
      <c r="ABU38" s="11"/>
      <c r="ABV38" s="11"/>
      <c r="ABW38" s="11"/>
      <c r="ABX38" s="11"/>
      <c r="ABY38" s="11"/>
      <c r="ABZ38" s="11"/>
      <c r="ACA38" s="11"/>
      <c r="ACB38" s="11"/>
      <c r="ACC38" s="11"/>
      <c r="ACD38" s="11"/>
      <c r="ACE38" s="11"/>
      <c r="ACF38" s="11"/>
      <c r="ACG38" s="11"/>
      <c r="ACH38" s="11"/>
      <c r="ACI38" s="11"/>
      <c r="ACJ38" s="11"/>
      <c r="ACK38" s="11"/>
      <c r="ACL38" s="11"/>
      <c r="ACM38" s="11"/>
      <c r="ACN38" s="11"/>
      <c r="ACO38" s="11"/>
      <c r="ACP38" s="11"/>
      <c r="ACQ38" s="11"/>
      <c r="ACR38" s="11"/>
      <c r="ACS38" s="11"/>
      <c r="ACT38" s="11"/>
      <c r="ACU38" s="11"/>
      <c r="ACV38" s="11"/>
      <c r="ACW38" s="11"/>
      <c r="ACX38" s="11"/>
      <c r="ACY38" s="11"/>
      <c r="ACZ38" s="11"/>
      <c r="ADA38" s="11"/>
      <c r="ADB38" s="11"/>
      <c r="ADC38" s="11"/>
      <c r="ADD38" s="11"/>
      <c r="ADE38" s="11"/>
      <c r="ADF38" s="11"/>
      <c r="ADG38" s="11"/>
      <c r="ADH38" s="11"/>
      <c r="ADI38" s="11"/>
      <c r="ADJ38" s="11"/>
      <c r="ADK38" s="11"/>
      <c r="ADL38" s="11"/>
      <c r="ADM38" s="11"/>
      <c r="ADN38" s="11"/>
      <c r="ADO38" s="11"/>
      <c r="ADP38" s="11"/>
      <c r="ADQ38" s="11"/>
      <c r="ADR38" s="11"/>
      <c r="ADS38" s="11"/>
      <c r="ADT38" s="11"/>
      <c r="ADU38" s="11"/>
      <c r="ADV38" s="11"/>
      <c r="ADW38" s="11"/>
      <c r="ADX38" s="11"/>
      <c r="ADY38" s="11"/>
      <c r="ADZ38" s="11"/>
      <c r="AEA38" s="11"/>
      <c r="AEB38" s="11"/>
      <c r="AEC38" s="11"/>
      <c r="AED38" s="11"/>
      <c r="AEE38" s="11"/>
      <c r="AEF38" s="11"/>
      <c r="AEG38" s="11"/>
      <c r="AEH38" s="11"/>
      <c r="AEI38" s="11"/>
      <c r="AEJ38" s="11"/>
      <c r="AEK38" s="11"/>
      <c r="AEL38" s="11"/>
      <c r="AEM38" s="11"/>
      <c r="AEN38" s="11"/>
      <c r="AEO38" s="11"/>
      <c r="AEP38" s="11"/>
      <c r="AEQ38" s="11"/>
      <c r="AER38" s="11"/>
      <c r="AES38" s="11"/>
      <c r="AET38" s="11"/>
      <c r="AEU38" s="11"/>
      <c r="AEV38" s="11"/>
      <c r="AEW38" s="11"/>
      <c r="AEX38" s="11"/>
      <c r="AEY38" s="11"/>
      <c r="AEZ38" s="11"/>
      <c r="AFA38" s="11"/>
      <c r="AFB38" s="11"/>
      <c r="AFC38" s="11"/>
      <c r="AFD38" s="11"/>
      <c r="AFE38" s="11"/>
      <c r="AFF38" s="11"/>
      <c r="AFG38" s="11"/>
      <c r="AFH38" s="11"/>
      <c r="AFI38" s="11"/>
      <c r="AFJ38" s="11"/>
      <c r="AFK38" s="11"/>
      <c r="AFL38" s="11"/>
      <c r="AFM38" s="11"/>
      <c r="AFN38" s="11"/>
      <c r="AFO38" s="11"/>
      <c r="AFP38" s="11"/>
      <c r="AFQ38" s="11"/>
      <c r="AFR38" s="11"/>
      <c r="AFS38" s="11"/>
      <c r="AFT38" s="11"/>
      <c r="AFU38" s="11"/>
      <c r="AFV38" s="11"/>
      <c r="AFW38" s="11"/>
      <c r="AFX38" s="11"/>
      <c r="AFY38" s="11"/>
      <c r="AFZ38" s="11"/>
      <c r="AGA38" s="11"/>
      <c r="AGB38" s="11"/>
      <c r="AGC38" s="11"/>
      <c r="AGD38" s="11"/>
      <c r="AGE38" s="11"/>
      <c r="AGF38" s="11"/>
      <c r="AGG38" s="11"/>
      <c r="AGH38" s="11"/>
      <c r="AGI38" s="11"/>
      <c r="AGJ38" s="11"/>
      <c r="AGK38" s="11"/>
      <c r="AGL38" s="11"/>
      <c r="AGM38" s="11"/>
      <c r="AGN38" s="11"/>
      <c r="AGO38" s="11"/>
      <c r="AGP38" s="11"/>
      <c r="AGQ38" s="11"/>
      <c r="AGR38" s="11"/>
      <c r="AGS38" s="11"/>
      <c r="AGT38" s="11"/>
      <c r="AGU38" s="11"/>
      <c r="AGV38" s="11"/>
      <c r="AGW38" s="11"/>
      <c r="AGX38" s="11"/>
      <c r="AGY38" s="11"/>
      <c r="AGZ38" s="11"/>
      <c r="AHA38" s="11"/>
      <c r="AHB38" s="11"/>
      <c r="AHC38" s="11"/>
      <c r="AHD38" s="11"/>
      <c r="AHE38" s="11"/>
      <c r="AHF38" s="11"/>
      <c r="AHG38" s="11"/>
      <c r="AHH38" s="11"/>
      <c r="AHI38" s="11"/>
      <c r="AHJ38" s="11"/>
      <c r="AHK38" s="11"/>
      <c r="AHL38" s="11"/>
      <c r="AHM38" s="11"/>
      <c r="AHN38" s="11"/>
      <c r="AHO38" s="11"/>
      <c r="AHP38" s="11"/>
      <c r="AHQ38" s="11"/>
      <c r="AHR38" s="11"/>
      <c r="AHS38" s="11"/>
      <c r="AHT38" s="11"/>
      <c r="AHU38" s="11"/>
      <c r="AHV38" s="11"/>
      <c r="AHW38" s="11"/>
      <c r="AHX38" s="11"/>
      <c r="AHY38" s="11"/>
      <c r="AHZ38" s="11"/>
      <c r="AIA38" s="11"/>
      <c r="AIB38" s="11"/>
      <c r="AIC38" s="11"/>
      <c r="AID38" s="11"/>
      <c r="AIE38" s="11"/>
      <c r="AIF38" s="11"/>
      <c r="AIG38" s="11"/>
      <c r="AIH38" s="11"/>
      <c r="AII38" s="11"/>
      <c r="AIJ38" s="11"/>
      <c r="AIK38" s="11"/>
      <c r="AIL38" s="11"/>
      <c r="AIM38" s="11"/>
    </row>
    <row r="39">
      <c r="B39" s="7" t="s">
        <v>497</v>
      </c>
      <c r="C39" s="11"/>
      <c r="D39" s="11"/>
      <c r="E39" s="11"/>
      <c r="F39" s="11"/>
      <c r="G39" s="11"/>
      <c r="H39" s="11"/>
      <c r="I39" s="11"/>
      <c r="J39" s="11"/>
      <c r="K39" s="11"/>
      <c r="L39" s="11"/>
      <c r="M39" s="11"/>
      <c r="N39" s="10">
        <v>5884273.0</v>
      </c>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0"/>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0">
        <v>3.23E8</v>
      </c>
      <c r="EH39" s="10">
        <v>29118.0</v>
      </c>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c r="OE39" s="11"/>
      <c r="OF39" s="11"/>
      <c r="OG39" s="11"/>
      <c r="OH39" s="11"/>
      <c r="OI39" s="11"/>
      <c r="OJ39" s="11"/>
      <c r="OK39" s="11"/>
      <c r="OL39" s="11"/>
      <c r="OM39" s="11"/>
      <c r="ON39" s="11"/>
      <c r="OO39" s="11"/>
      <c r="OP39" s="11"/>
      <c r="OQ39" s="11"/>
      <c r="OR39" s="11"/>
      <c r="OS39" s="11"/>
      <c r="OT39" s="11"/>
      <c r="OU39" s="11"/>
      <c r="OV39" s="11"/>
      <c r="OW39" s="11"/>
      <c r="OX39" s="11"/>
      <c r="OY39" s="11"/>
      <c r="OZ39" s="11"/>
      <c r="PA39" s="11"/>
      <c r="PB39" s="11"/>
      <c r="PC39" s="11"/>
      <c r="PD39" s="11"/>
      <c r="PE39" s="11"/>
      <c r="PF39" s="11"/>
      <c r="PG39" s="11"/>
      <c r="PH39" s="11"/>
      <c r="PI39" s="11"/>
      <c r="PJ39" s="11"/>
      <c r="PK39" s="11"/>
      <c r="PL39" s="11"/>
      <c r="PM39" s="11"/>
      <c r="PN39" s="11"/>
      <c r="PO39" s="11"/>
      <c r="PP39" s="11"/>
      <c r="PQ39" s="11"/>
      <c r="PR39" s="11"/>
      <c r="PS39" s="11"/>
      <c r="PT39" s="11"/>
      <c r="PU39" s="11"/>
      <c r="PV39" s="11"/>
      <c r="PW39" s="11"/>
      <c r="PX39" s="11"/>
      <c r="PY39" s="11"/>
      <c r="PZ39" s="11"/>
      <c r="QA39" s="11"/>
      <c r="QB39" s="11"/>
      <c r="QC39" s="11"/>
      <c r="QD39" s="11"/>
      <c r="QE39" s="11"/>
      <c r="QF39" s="11"/>
      <c r="QG39" s="11"/>
      <c r="QH39" s="11"/>
      <c r="QI39" s="11"/>
      <c r="QJ39" s="11"/>
      <c r="QK39" s="11"/>
      <c r="QL39" s="11"/>
      <c r="QM39" s="11"/>
      <c r="QN39" s="11"/>
      <c r="QO39" s="11"/>
      <c r="QP39" s="11"/>
      <c r="QQ39" s="11"/>
      <c r="QR39" s="11"/>
      <c r="QS39" s="11"/>
      <c r="QT39" s="11"/>
      <c r="QU39" s="11"/>
      <c r="QV39" s="11"/>
      <c r="QW39" s="11"/>
      <c r="QX39" s="11"/>
      <c r="QY39" s="11"/>
      <c r="QZ39" s="11"/>
      <c r="RA39" s="11"/>
      <c r="RB39" s="11"/>
      <c r="RC39" s="11"/>
      <c r="RD39" s="11"/>
      <c r="RE39" s="11"/>
      <c r="RF39" s="11"/>
      <c r="RG39" s="11"/>
      <c r="RH39" s="11"/>
      <c r="RI39" s="11"/>
      <c r="RJ39" s="11"/>
      <c r="RK39" s="11"/>
      <c r="RL39" s="11"/>
      <c r="RM39" s="11"/>
      <c r="RN39" s="11"/>
      <c r="RO39" s="11"/>
      <c r="RP39" s="11"/>
      <c r="RQ39" s="11"/>
      <c r="RR39" s="11"/>
      <c r="RS39" s="11"/>
      <c r="RT39" s="11"/>
      <c r="RU39" s="11"/>
      <c r="RV39" s="11"/>
      <c r="RW39" s="11"/>
      <c r="RX39" s="11"/>
      <c r="RY39" s="11"/>
      <c r="RZ39" s="11"/>
      <c r="SA39" s="11"/>
      <c r="SB39" s="11"/>
      <c r="SC39" s="11"/>
      <c r="SD39" s="11"/>
      <c r="SE39" s="11"/>
      <c r="SF39" s="11"/>
      <c r="SG39" s="11"/>
      <c r="SH39" s="11"/>
      <c r="SI39" s="11"/>
      <c r="SJ39" s="11"/>
      <c r="SK39" s="11"/>
      <c r="SL39" s="11"/>
      <c r="SM39" s="11"/>
      <c r="SN39" s="11"/>
      <c r="SO39" s="11"/>
      <c r="SP39" s="11"/>
      <c r="SQ39" s="11"/>
      <c r="SR39" s="11"/>
      <c r="SS39" s="11"/>
      <c r="ST39" s="11"/>
      <c r="SU39" s="11"/>
      <c r="SV39" s="11"/>
      <c r="SW39" s="11"/>
      <c r="SX39" s="11"/>
      <c r="SY39" s="11"/>
      <c r="SZ39" s="11"/>
      <c r="TA39" s="11"/>
      <c r="TB39" s="11"/>
      <c r="TC39" s="11"/>
      <c r="TD39" s="11"/>
      <c r="TE39" s="11"/>
      <c r="TF39" s="11"/>
      <c r="TG39" s="11"/>
      <c r="TH39" s="11"/>
      <c r="TI39" s="11"/>
      <c r="TJ39" s="11"/>
      <c r="TK39" s="11"/>
      <c r="TL39" s="11"/>
      <c r="TM39" s="11"/>
      <c r="TN39" s="11"/>
      <c r="TO39" s="11"/>
      <c r="TP39" s="11"/>
      <c r="TQ39" s="11"/>
      <c r="TR39" s="11"/>
      <c r="TS39" s="11"/>
      <c r="TT39" s="11"/>
      <c r="TU39" s="11"/>
      <c r="TV39" s="11"/>
      <c r="TW39" s="11"/>
      <c r="TX39" s="11"/>
      <c r="TY39" s="11"/>
      <c r="TZ39" s="11"/>
      <c r="UA39" s="11"/>
      <c r="UB39" s="11"/>
      <c r="UC39" s="11"/>
      <c r="UD39" s="11"/>
      <c r="UE39" s="11"/>
      <c r="UF39" s="11"/>
      <c r="UG39" s="11"/>
      <c r="UH39" s="11"/>
      <c r="UI39" s="11"/>
      <c r="UJ39" s="11"/>
      <c r="UK39" s="11"/>
      <c r="UL39" s="11"/>
      <c r="UM39" s="11"/>
      <c r="UN39" s="11"/>
      <c r="UO39" s="11"/>
      <c r="UP39" s="11"/>
      <c r="UQ39" s="11"/>
      <c r="UR39" s="11"/>
      <c r="US39" s="11"/>
      <c r="UT39" s="11"/>
      <c r="UU39" s="11"/>
      <c r="UV39" s="11"/>
      <c r="UW39" s="11"/>
      <c r="UX39" s="11"/>
      <c r="UY39" s="11"/>
      <c r="UZ39" s="11"/>
      <c r="VA39" s="11"/>
      <c r="VB39" s="11"/>
      <c r="VC39" s="11"/>
      <c r="VD39" s="11"/>
      <c r="VE39" s="11"/>
      <c r="VF39" s="11"/>
      <c r="VG39" s="11"/>
      <c r="VH39" s="11"/>
      <c r="VI39" s="11"/>
      <c r="VJ39" s="11"/>
      <c r="VK39" s="11"/>
      <c r="VL39" s="11"/>
      <c r="VM39" s="11"/>
      <c r="VN39" s="11"/>
      <c r="VO39" s="11"/>
      <c r="VP39" s="11"/>
      <c r="VQ39" s="11"/>
      <c r="VR39" s="11"/>
      <c r="VS39" s="11"/>
      <c r="VT39" s="11"/>
      <c r="VU39" s="11"/>
      <c r="VV39" s="11"/>
      <c r="VW39" s="11"/>
      <c r="VX39" s="11"/>
      <c r="VY39" s="11"/>
      <c r="VZ39" s="11"/>
      <c r="WA39" s="11"/>
      <c r="WB39" s="11"/>
      <c r="WC39" s="11"/>
      <c r="WD39" s="11"/>
      <c r="WE39" s="11"/>
      <c r="WF39" s="11"/>
      <c r="WG39" s="11"/>
      <c r="WH39" s="11"/>
      <c r="WI39" s="11"/>
      <c r="WJ39" s="11"/>
      <c r="WK39" s="11"/>
      <c r="WL39" s="11"/>
      <c r="WM39" s="11"/>
      <c r="WN39" s="11"/>
      <c r="WO39" s="11"/>
      <c r="WP39" s="11"/>
      <c r="WQ39" s="11"/>
      <c r="WR39" s="11"/>
      <c r="WS39" s="11"/>
      <c r="WT39" s="11"/>
      <c r="WU39" s="11"/>
      <c r="WV39" s="11"/>
      <c r="WW39" s="11"/>
      <c r="WX39" s="11"/>
      <c r="WY39" s="11"/>
      <c r="WZ39" s="11"/>
      <c r="XA39" s="11"/>
      <c r="XB39" s="11"/>
      <c r="XC39" s="11"/>
      <c r="XD39" s="11"/>
      <c r="XE39" s="11"/>
      <c r="XF39" s="11"/>
      <c r="XG39" s="11"/>
      <c r="XH39" s="11"/>
      <c r="XI39" s="11"/>
      <c r="XJ39" s="11"/>
      <c r="XK39" s="11"/>
      <c r="XL39" s="11"/>
      <c r="XM39" s="11"/>
      <c r="XN39" s="11"/>
      <c r="XO39" s="11"/>
      <c r="XP39" s="11"/>
      <c r="XQ39" s="11"/>
      <c r="XR39" s="11"/>
      <c r="XS39" s="11"/>
      <c r="XT39" s="11"/>
      <c r="XU39" s="11"/>
      <c r="XV39" s="11"/>
      <c r="XW39" s="11"/>
      <c r="XX39" s="11"/>
      <c r="XY39" s="11"/>
      <c r="XZ39" s="11"/>
      <c r="YA39" s="11"/>
      <c r="YB39" s="11"/>
      <c r="YC39" s="11"/>
      <c r="YD39" s="11"/>
      <c r="YE39" s="11"/>
      <c r="YF39" s="11"/>
      <c r="YG39" s="11"/>
      <c r="YH39" s="11"/>
      <c r="YI39" s="11"/>
      <c r="YJ39" s="11"/>
      <c r="YK39" s="11"/>
      <c r="YL39" s="11"/>
      <c r="YM39" s="11"/>
      <c r="YN39" s="11"/>
      <c r="YO39" s="11"/>
      <c r="YP39" s="11"/>
      <c r="YQ39" s="11"/>
      <c r="YR39" s="11"/>
      <c r="YS39" s="11"/>
      <c r="YT39" s="11"/>
      <c r="YU39" s="11"/>
      <c r="YV39" s="11"/>
      <c r="YW39" s="11"/>
      <c r="YX39" s="11"/>
      <c r="YY39" s="11"/>
      <c r="YZ39" s="11"/>
      <c r="ZA39" s="11"/>
      <c r="ZB39" s="11"/>
      <c r="ZC39" s="11"/>
      <c r="ZD39" s="11"/>
      <c r="ZE39" s="11"/>
      <c r="ZF39" s="11"/>
      <c r="ZG39" s="11"/>
      <c r="ZH39" s="11"/>
      <c r="ZI39" s="11"/>
      <c r="ZJ39" s="11"/>
      <c r="ZK39" s="11"/>
      <c r="ZL39" s="11"/>
      <c r="ZM39" s="11"/>
      <c r="ZN39" s="11"/>
      <c r="ZO39" s="11"/>
      <c r="ZP39" s="11"/>
      <c r="ZQ39" s="11"/>
      <c r="ZR39" s="11"/>
      <c r="ZS39" s="11"/>
      <c r="ZT39" s="11"/>
      <c r="ZU39" s="11"/>
      <c r="ZV39" s="11"/>
      <c r="ZW39" s="11"/>
      <c r="ZX39" s="11"/>
      <c r="ZY39" s="11"/>
      <c r="ZZ39" s="11"/>
      <c r="AAA39" s="11"/>
      <c r="AAB39" s="11"/>
      <c r="AAC39" s="11"/>
      <c r="AAD39" s="11"/>
      <c r="AAE39" s="11"/>
      <c r="AAF39" s="11"/>
      <c r="AAG39" s="11"/>
      <c r="AAH39" s="11"/>
      <c r="AAI39" s="11"/>
      <c r="AAJ39" s="11"/>
      <c r="AAK39" s="11"/>
      <c r="AAL39" s="11"/>
      <c r="AAM39" s="11"/>
      <c r="AAN39" s="11"/>
      <c r="AAO39" s="11"/>
      <c r="AAP39" s="11"/>
      <c r="AAQ39" s="11"/>
      <c r="AAR39" s="11"/>
      <c r="AAS39" s="11"/>
      <c r="AAT39" s="11"/>
      <c r="AAU39" s="11"/>
      <c r="AAV39" s="11"/>
      <c r="AAW39" s="11"/>
      <c r="AAX39" s="11"/>
      <c r="AAY39" s="11"/>
      <c r="AAZ39" s="11"/>
      <c r="ABA39" s="11"/>
      <c r="ABB39" s="11"/>
      <c r="ABC39" s="11"/>
      <c r="ABD39" s="11"/>
      <c r="ABE39" s="11"/>
      <c r="ABF39" s="11"/>
      <c r="ABG39" s="11"/>
      <c r="ABH39" s="11"/>
      <c r="ABI39" s="11"/>
      <c r="ABJ39" s="11"/>
      <c r="ABK39" s="11"/>
      <c r="ABL39" s="11"/>
      <c r="ABM39" s="11"/>
      <c r="ABN39" s="11"/>
      <c r="ABO39" s="11"/>
      <c r="ABP39" s="11"/>
      <c r="ABQ39" s="11"/>
      <c r="ABR39" s="11"/>
      <c r="ABS39" s="11"/>
      <c r="ABT39" s="11"/>
      <c r="ABU39" s="11"/>
      <c r="ABV39" s="11"/>
      <c r="ABW39" s="11"/>
      <c r="ABX39" s="11"/>
      <c r="ABY39" s="11"/>
      <c r="ABZ39" s="11"/>
      <c r="ACA39" s="11"/>
      <c r="ACB39" s="11"/>
      <c r="ACC39" s="11"/>
      <c r="ACD39" s="11"/>
      <c r="ACE39" s="11"/>
      <c r="ACF39" s="11"/>
      <c r="ACG39" s="11"/>
      <c r="ACH39" s="11"/>
      <c r="ACI39" s="11"/>
      <c r="ACJ39" s="11"/>
      <c r="ACK39" s="11"/>
      <c r="ACL39" s="11"/>
      <c r="ACM39" s="11"/>
      <c r="ACN39" s="11"/>
      <c r="ACO39" s="11"/>
      <c r="ACP39" s="11"/>
      <c r="ACQ39" s="11"/>
      <c r="ACR39" s="11"/>
      <c r="ACS39" s="11"/>
      <c r="ACT39" s="11"/>
      <c r="ACU39" s="11"/>
      <c r="ACV39" s="11"/>
      <c r="ACW39" s="11"/>
      <c r="ACX39" s="11"/>
      <c r="ACY39" s="11"/>
      <c r="ACZ39" s="11"/>
      <c r="ADA39" s="11"/>
      <c r="ADB39" s="11"/>
      <c r="ADC39" s="11"/>
      <c r="ADD39" s="11"/>
      <c r="ADE39" s="11"/>
      <c r="ADF39" s="11"/>
      <c r="ADG39" s="11"/>
      <c r="ADH39" s="11"/>
      <c r="ADI39" s="11"/>
      <c r="ADJ39" s="11"/>
      <c r="ADK39" s="11"/>
      <c r="ADL39" s="11"/>
      <c r="ADM39" s="11"/>
      <c r="ADN39" s="11"/>
      <c r="ADO39" s="11"/>
      <c r="ADP39" s="11"/>
      <c r="ADQ39" s="11"/>
      <c r="ADR39" s="11"/>
      <c r="ADS39" s="11"/>
      <c r="ADT39" s="11"/>
      <c r="ADU39" s="11"/>
      <c r="ADV39" s="11"/>
      <c r="ADW39" s="11"/>
      <c r="ADX39" s="11"/>
      <c r="ADY39" s="11"/>
      <c r="ADZ39" s="11"/>
      <c r="AEA39" s="11"/>
      <c r="AEB39" s="11"/>
      <c r="AEC39" s="11"/>
      <c r="AED39" s="11"/>
      <c r="AEE39" s="11"/>
      <c r="AEF39" s="11"/>
      <c r="AEG39" s="11"/>
      <c r="AEH39" s="11"/>
      <c r="AEI39" s="11"/>
      <c r="AEJ39" s="11"/>
      <c r="AEK39" s="11"/>
      <c r="AEL39" s="11"/>
      <c r="AEM39" s="11"/>
      <c r="AEN39" s="11"/>
      <c r="AEO39" s="11"/>
      <c r="AEP39" s="11"/>
      <c r="AEQ39" s="11"/>
      <c r="AER39" s="11"/>
      <c r="AES39" s="11"/>
      <c r="AET39" s="11"/>
      <c r="AEU39" s="11"/>
      <c r="AEV39" s="11"/>
      <c r="AEW39" s="11"/>
      <c r="AEX39" s="11"/>
      <c r="AEY39" s="11"/>
      <c r="AEZ39" s="11"/>
      <c r="AFA39" s="11"/>
      <c r="AFB39" s="11"/>
      <c r="AFC39" s="11"/>
      <c r="AFD39" s="11"/>
      <c r="AFE39" s="11"/>
      <c r="AFF39" s="11"/>
      <c r="AFG39" s="11"/>
      <c r="AFH39" s="11"/>
      <c r="AFI39" s="11"/>
      <c r="AFJ39" s="11"/>
      <c r="AFK39" s="11"/>
      <c r="AFL39" s="11"/>
      <c r="AFM39" s="11"/>
      <c r="AFN39" s="11"/>
      <c r="AFO39" s="11"/>
      <c r="AFP39" s="11"/>
      <c r="AFQ39" s="11"/>
      <c r="AFR39" s="11"/>
      <c r="AFS39" s="11"/>
      <c r="AFT39" s="11"/>
      <c r="AFU39" s="11"/>
      <c r="AFV39" s="11"/>
      <c r="AFW39" s="11"/>
      <c r="AFX39" s="11"/>
      <c r="AFY39" s="11"/>
      <c r="AFZ39" s="11"/>
      <c r="AGA39" s="11"/>
      <c r="AGB39" s="11"/>
      <c r="AGC39" s="11"/>
      <c r="AGD39" s="11"/>
      <c r="AGE39" s="11"/>
      <c r="AGF39" s="11"/>
      <c r="AGG39" s="11"/>
      <c r="AGH39" s="11"/>
      <c r="AGI39" s="11"/>
      <c r="AGJ39" s="11"/>
      <c r="AGK39" s="11"/>
      <c r="AGL39" s="11"/>
      <c r="AGM39" s="11"/>
      <c r="AGN39" s="11"/>
      <c r="AGO39" s="11"/>
      <c r="AGP39" s="11"/>
      <c r="AGQ39" s="11"/>
      <c r="AGR39" s="11"/>
      <c r="AGS39" s="11"/>
      <c r="AGT39" s="11"/>
      <c r="AGU39" s="11"/>
      <c r="AGV39" s="11"/>
      <c r="AGW39" s="11"/>
      <c r="AGX39" s="11"/>
      <c r="AGY39" s="11"/>
      <c r="AGZ39" s="11"/>
      <c r="AHA39" s="11"/>
      <c r="AHB39" s="11"/>
      <c r="AHC39" s="11"/>
      <c r="AHD39" s="11"/>
      <c r="AHE39" s="11"/>
      <c r="AHF39" s="11"/>
      <c r="AHG39" s="11"/>
      <c r="AHH39" s="11"/>
      <c r="AHI39" s="11"/>
      <c r="AHJ39" s="11"/>
      <c r="AHK39" s="11"/>
      <c r="AHL39" s="11"/>
      <c r="AHM39" s="11"/>
      <c r="AHN39" s="11"/>
      <c r="AHO39" s="11"/>
      <c r="AHP39" s="11"/>
      <c r="AHQ39" s="11"/>
      <c r="AHR39" s="11"/>
      <c r="AHS39" s="11"/>
      <c r="AHT39" s="11"/>
      <c r="AHU39" s="11"/>
      <c r="AHV39" s="11"/>
      <c r="AHW39" s="11"/>
      <c r="AHX39" s="11"/>
      <c r="AHY39" s="11"/>
      <c r="AHZ39" s="11"/>
      <c r="AIA39" s="11"/>
      <c r="AIB39" s="11"/>
      <c r="AIC39" s="11"/>
      <c r="AID39" s="11"/>
      <c r="AIE39" s="11"/>
      <c r="AIF39" s="11"/>
      <c r="AIG39" s="11"/>
      <c r="AIH39" s="11"/>
      <c r="AII39" s="11"/>
      <c r="AIJ39" s="11"/>
      <c r="AIK39" s="11"/>
      <c r="AIL39" s="11"/>
      <c r="AIM39" s="11"/>
    </row>
    <row r="40">
      <c r="B40" s="7" t="s">
        <v>500</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0"/>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c r="OE40" s="11"/>
      <c r="OF40" s="11"/>
      <c r="OG40" s="11"/>
      <c r="OH40" s="11"/>
      <c r="OI40" s="11"/>
      <c r="OJ40" s="11"/>
      <c r="OK40" s="11"/>
      <c r="OL40" s="11"/>
      <c r="OM40" s="11"/>
      <c r="ON40" s="11"/>
      <c r="OO40" s="11"/>
      <c r="OP40" s="11"/>
      <c r="OQ40" s="11"/>
      <c r="OR40" s="11"/>
      <c r="OS40" s="11"/>
      <c r="OT40" s="11"/>
      <c r="OU40" s="11"/>
      <c r="OV40" s="11"/>
      <c r="OW40" s="11"/>
      <c r="OX40" s="11"/>
      <c r="OY40" s="11"/>
      <c r="OZ40" s="11"/>
      <c r="PA40" s="11"/>
      <c r="PB40" s="11"/>
      <c r="PC40" s="11"/>
      <c r="PD40" s="11"/>
      <c r="PE40" s="11"/>
      <c r="PF40" s="11"/>
      <c r="PG40" s="11"/>
      <c r="PH40" s="11"/>
      <c r="PI40" s="11"/>
      <c r="PJ40" s="11"/>
      <c r="PK40" s="11"/>
      <c r="PL40" s="11"/>
      <c r="PM40" s="11"/>
      <c r="PN40" s="11"/>
      <c r="PO40" s="11"/>
      <c r="PP40" s="11"/>
      <c r="PQ40" s="11"/>
      <c r="PR40" s="11"/>
      <c r="PS40" s="11"/>
      <c r="PT40" s="11"/>
      <c r="PU40" s="11"/>
      <c r="PV40" s="11"/>
      <c r="PW40" s="11"/>
      <c r="PX40" s="11"/>
      <c r="PY40" s="11"/>
      <c r="PZ40" s="11"/>
      <c r="QA40" s="11"/>
      <c r="QB40" s="11"/>
      <c r="QC40" s="11"/>
      <c r="QD40" s="11"/>
      <c r="QE40" s="11"/>
      <c r="QF40" s="11"/>
      <c r="QG40" s="11"/>
      <c r="QH40" s="11"/>
      <c r="QI40" s="11"/>
      <c r="QJ40" s="11"/>
      <c r="QK40" s="11"/>
      <c r="QL40" s="11"/>
      <c r="QM40" s="11"/>
      <c r="QN40" s="11"/>
      <c r="QO40" s="11"/>
      <c r="QP40" s="11"/>
      <c r="QQ40" s="11"/>
      <c r="QR40" s="11"/>
      <c r="QS40" s="11"/>
      <c r="QT40" s="11"/>
      <c r="QU40" s="11"/>
      <c r="QV40" s="11"/>
      <c r="QW40" s="11"/>
      <c r="QX40" s="11"/>
      <c r="QY40" s="11"/>
      <c r="QZ40" s="11"/>
      <c r="RA40" s="11"/>
      <c r="RB40" s="11"/>
      <c r="RC40" s="11"/>
      <c r="RD40" s="11"/>
      <c r="RE40" s="11"/>
      <c r="RF40" s="11"/>
      <c r="RG40" s="11"/>
      <c r="RH40" s="11"/>
      <c r="RI40" s="11"/>
      <c r="RJ40" s="11"/>
      <c r="RK40" s="11"/>
      <c r="RL40" s="11"/>
      <c r="RM40" s="11"/>
      <c r="RN40" s="11"/>
      <c r="RO40" s="11"/>
      <c r="RP40" s="11"/>
      <c r="RQ40" s="11"/>
      <c r="RR40" s="11"/>
      <c r="RS40" s="11"/>
      <c r="RT40" s="11"/>
      <c r="RU40" s="11"/>
      <c r="RV40" s="11"/>
      <c r="RW40" s="11"/>
      <c r="RX40" s="11"/>
      <c r="RY40" s="11"/>
      <c r="RZ40" s="11"/>
      <c r="SA40" s="11"/>
      <c r="SB40" s="11"/>
      <c r="SC40" s="11"/>
      <c r="SD40" s="11"/>
      <c r="SE40" s="11"/>
      <c r="SF40" s="11"/>
      <c r="SG40" s="11"/>
      <c r="SH40" s="11"/>
      <c r="SI40" s="11"/>
      <c r="SJ40" s="11"/>
      <c r="SK40" s="11"/>
      <c r="SL40" s="11"/>
      <c r="SM40" s="11"/>
      <c r="SN40" s="11"/>
      <c r="SO40" s="11"/>
      <c r="SP40" s="11"/>
      <c r="SQ40" s="11"/>
      <c r="SR40" s="11"/>
      <c r="SS40" s="11"/>
      <c r="ST40" s="11"/>
      <c r="SU40" s="11"/>
      <c r="SV40" s="11"/>
      <c r="SW40" s="11"/>
      <c r="SX40" s="11"/>
      <c r="SY40" s="11"/>
      <c r="SZ40" s="11"/>
      <c r="TA40" s="11"/>
      <c r="TB40" s="11"/>
      <c r="TC40" s="11"/>
      <c r="TD40" s="11"/>
      <c r="TE40" s="11"/>
      <c r="TF40" s="11"/>
      <c r="TG40" s="11"/>
      <c r="TH40" s="11"/>
      <c r="TI40" s="11"/>
      <c r="TJ40" s="11"/>
      <c r="TK40" s="11"/>
      <c r="TL40" s="11"/>
      <c r="TM40" s="11"/>
      <c r="TN40" s="11"/>
      <c r="TO40" s="11"/>
      <c r="TP40" s="11"/>
      <c r="TQ40" s="11"/>
      <c r="TR40" s="11"/>
      <c r="TS40" s="11"/>
      <c r="TT40" s="11"/>
      <c r="TU40" s="11"/>
      <c r="TV40" s="11"/>
      <c r="TW40" s="11"/>
      <c r="TX40" s="11"/>
      <c r="TY40" s="11"/>
      <c r="TZ40" s="11"/>
      <c r="UA40" s="11"/>
      <c r="UB40" s="11"/>
      <c r="UC40" s="11"/>
      <c r="UD40" s="11"/>
      <c r="UE40" s="11"/>
      <c r="UF40" s="11"/>
      <c r="UG40" s="11"/>
      <c r="UH40" s="11"/>
      <c r="UI40" s="11"/>
      <c r="UJ40" s="11"/>
      <c r="UK40" s="11"/>
      <c r="UL40" s="11"/>
      <c r="UM40" s="11"/>
      <c r="UN40" s="11"/>
      <c r="UO40" s="11"/>
      <c r="UP40" s="11"/>
      <c r="UQ40" s="11"/>
      <c r="UR40" s="11"/>
      <c r="US40" s="11"/>
      <c r="UT40" s="11"/>
      <c r="UU40" s="11"/>
      <c r="UV40" s="11"/>
      <c r="UW40" s="11"/>
      <c r="UX40" s="11"/>
      <c r="UY40" s="11"/>
      <c r="UZ40" s="11"/>
      <c r="VA40" s="11"/>
      <c r="VB40" s="11"/>
      <c r="VC40" s="11"/>
      <c r="VD40" s="11"/>
      <c r="VE40" s="11"/>
      <c r="VF40" s="11"/>
      <c r="VG40" s="11"/>
      <c r="VH40" s="11"/>
      <c r="VI40" s="11"/>
      <c r="VJ40" s="11"/>
      <c r="VK40" s="11"/>
      <c r="VL40" s="11"/>
      <c r="VM40" s="11"/>
      <c r="VN40" s="11"/>
      <c r="VO40" s="11"/>
      <c r="VP40" s="11"/>
      <c r="VQ40" s="11"/>
      <c r="VR40" s="11"/>
      <c r="VS40" s="11"/>
      <c r="VT40" s="11"/>
      <c r="VU40" s="11"/>
      <c r="VV40" s="11"/>
      <c r="VW40" s="11"/>
      <c r="VX40" s="11"/>
      <c r="VY40" s="11"/>
      <c r="VZ40" s="11"/>
      <c r="WA40" s="11"/>
      <c r="WB40" s="11"/>
      <c r="WC40" s="11"/>
      <c r="WD40" s="11"/>
      <c r="WE40" s="11"/>
      <c r="WF40" s="11"/>
      <c r="WG40" s="11"/>
      <c r="WH40" s="11"/>
      <c r="WI40" s="11"/>
      <c r="WJ40" s="11"/>
      <c r="WK40" s="11"/>
      <c r="WL40" s="11"/>
      <c r="WM40" s="11"/>
      <c r="WN40" s="11"/>
      <c r="WO40" s="11"/>
      <c r="WP40" s="11"/>
      <c r="WQ40" s="11"/>
      <c r="WR40" s="11"/>
      <c r="WS40" s="11"/>
      <c r="WT40" s="11"/>
      <c r="WU40" s="11"/>
      <c r="WV40" s="11"/>
      <c r="WW40" s="11"/>
      <c r="WX40" s="11"/>
      <c r="WY40" s="11"/>
      <c r="WZ40" s="11"/>
      <c r="XA40" s="11"/>
      <c r="XB40" s="11"/>
      <c r="XC40" s="11"/>
      <c r="XD40" s="11"/>
      <c r="XE40" s="11"/>
      <c r="XF40" s="11"/>
      <c r="XG40" s="11"/>
      <c r="XH40" s="11"/>
      <c r="XI40" s="11"/>
      <c r="XJ40" s="11"/>
      <c r="XK40" s="11"/>
      <c r="XL40" s="11"/>
      <c r="XM40" s="11"/>
      <c r="XN40" s="11"/>
      <c r="XO40" s="11"/>
      <c r="XP40" s="11"/>
      <c r="XQ40" s="11"/>
      <c r="XR40" s="11"/>
      <c r="XS40" s="11"/>
      <c r="XT40" s="11"/>
      <c r="XU40" s="11"/>
      <c r="XV40" s="11"/>
      <c r="XW40" s="11"/>
      <c r="XX40" s="11"/>
      <c r="XY40" s="11"/>
      <c r="XZ40" s="11"/>
      <c r="YA40" s="11"/>
      <c r="YB40" s="11"/>
      <c r="YC40" s="11"/>
      <c r="YD40" s="11"/>
      <c r="YE40" s="11"/>
      <c r="YF40" s="11"/>
      <c r="YG40" s="11"/>
      <c r="YH40" s="11"/>
      <c r="YI40" s="11"/>
      <c r="YJ40" s="11"/>
      <c r="YK40" s="11"/>
      <c r="YL40" s="11"/>
      <c r="YM40" s="11"/>
      <c r="YN40" s="11"/>
      <c r="YO40" s="11"/>
      <c r="YP40" s="11"/>
      <c r="YQ40" s="11"/>
      <c r="YR40" s="11"/>
      <c r="YS40" s="11"/>
      <c r="YT40" s="11"/>
      <c r="YU40" s="11"/>
      <c r="YV40" s="11"/>
      <c r="YW40" s="11"/>
      <c r="YX40" s="11"/>
      <c r="YY40" s="11"/>
      <c r="YZ40" s="11"/>
      <c r="ZA40" s="11"/>
      <c r="ZB40" s="11"/>
      <c r="ZC40" s="11"/>
      <c r="ZD40" s="11"/>
      <c r="ZE40" s="11"/>
      <c r="ZF40" s="11"/>
      <c r="ZG40" s="11"/>
      <c r="ZH40" s="11"/>
      <c r="ZI40" s="11"/>
      <c r="ZJ40" s="11"/>
      <c r="ZK40" s="11"/>
      <c r="ZL40" s="11"/>
      <c r="ZM40" s="11"/>
      <c r="ZN40" s="11"/>
      <c r="ZO40" s="11"/>
      <c r="ZP40" s="11"/>
      <c r="ZQ40" s="11"/>
      <c r="ZR40" s="11"/>
      <c r="ZS40" s="11"/>
      <c r="ZT40" s="11"/>
      <c r="ZU40" s="11"/>
      <c r="ZV40" s="11"/>
      <c r="ZW40" s="11"/>
      <c r="ZX40" s="11"/>
      <c r="ZY40" s="11"/>
      <c r="ZZ40" s="11"/>
      <c r="AAA40" s="11"/>
      <c r="AAB40" s="11"/>
      <c r="AAC40" s="11"/>
      <c r="AAD40" s="11"/>
      <c r="AAE40" s="11"/>
      <c r="AAF40" s="11"/>
      <c r="AAG40" s="11"/>
      <c r="AAH40" s="11"/>
      <c r="AAI40" s="11"/>
      <c r="AAJ40" s="11"/>
      <c r="AAK40" s="11"/>
      <c r="AAL40" s="11"/>
      <c r="AAM40" s="11"/>
      <c r="AAN40" s="11"/>
      <c r="AAO40" s="11"/>
      <c r="AAP40" s="11"/>
      <c r="AAQ40" s="11"/>
      <c r="AAR40" s="11"/>
      <c r="AAS40" s="11"/>
      <c r="AAT40" s="11"/>
      <c r="AAU40" s="11"/>
      <c r="AAV40" s="11"/>
      <c r="AAW40" s="11"/>
      <c r="AAX40" s="11"/>
      <c r="AAY40" s="11"/>
      <c r="AAZ40" s="11"/>
      <c r="ABA40" s="11"/>
      <c r="ABB40" s="11"/>
      <c r="ABC40" s="11"/>
      <c r="ABD40" s="11"/>
      <c r="ABE40" s="11"/>
      <c r="ABF40" s="11"/>
      <c r="ABG40" s="11"/>
      <c r="ABH40" s="11"/>
      <c r="ABI40" s="11"/>
      <c r="ABJ40" s="11"/>
      <c r="ABK40" s="11"/>
      <c r="ABL40" s="11"/>
      <c r="ABM40" s="11"/>
      <c r="ABN40" s="11"/>
      <c r="ABO40" s="11"/>
      <c r="ABP40" s="11"/>
      <c r="ABQ40" s="11"/>
      <c r="ABR40" s="11"/>
      <c r="ABS40" s="11"/>
      <c r="ABT40" s="11"/>
      <c r="ABU40" s="11"/>
      <c r="ABV40" s="11"/>
      <c r="ABW40" s="11"/>
      <c r="ABX40" s="11"/>
      <c r="ABY40" s="11"/>
      <c r="ABZ40" s="11"/>
      <c r="ACA40" s="11"/>
      <c r="ACB40" s="11"/>
      <c r="ACC40" s="11"/>
      <c r="ACD40" s="11"/>
      <c r="ACE40" s="11"/>
      <c r="ACF40" s="11"/>
      <c r="ACG40" s="11"/>
      <c r="ACH40" s="11"/>
      <c r="ACI40" s="11"/>
      <c r="ACJ40" s="11"/>
      <c r="ACK40" s="11"/>
      <c r="ACL40" s="11"/>
      <c r="ACM40" s="11"/>
      <c r="ACN40" s="11"/>
      <c r="ACO40" s="11"/>
      <c r="ACP40" s="11"/>
      <c r="ACQ40" s="11"/>
      <c r="ACR40" s="11"/>
      <c r="ACS40" s="11"/>
      <c r="ACT40" s="11"/>
      <c r="ACU40" s="11"/>
      <c r="ACV40" s="11"/>
      <c r="ACW40" s="11"/>
      <c r="ACX40" s="11"/>
      <c r="ACY40" s="11"/>
      <c r="ACZ40" s="11"/>
      <c r="ADA40" s="11"/>
      <c r="ADB40" s="11"/>
      <c r="ADC40" s="11"/>
      <c r="ADD40" s="11"/>
      <c r="ADE40" s="11"/>
      <c r="ADF40" s="11"/>
      <c r="ADG40" s="11"/>
      <c r="ADH40" s="11"/>
      <c r="ADI40" s="11"/>
      <c r="ADJ40" s="11"/>
      <c r="ADK40" s="11"/>
      <c r="ADL40" s="11"/>
      <c r="ADM40" s="11"/>
      <c r="ADN40" s="11"/>
      <c r="ADO40" s="11"/>
      <c r="ADP40" s="11"/>
      <c r="ADQ40" s="11"/>
      <c r="ADR40" s="11"/>
      <c r="ADS40" s="11"/>
      <c r="ADT40" s="11"/>
      <c r="ADU40" s="11"/>
      <c r="ADV40" s="11"/>
      <c r="ADW40" s="11"/>
      <c r="ADX40" s="11"/>
      <c r="ADY40" s="11"/>
      <c r="ADZ40" s="11"/>
      <c r="AEA40" s="11"/>
      <c r="AEB40" s="11"/>
      <c r="AEC40" s="11"/>
      <c r="AED40" s="11"/>
      <c r="AEE40" s="11"/>
      <c r="AEF40" s="11"/>
      <c r="AEG40" s="11"/>
      <c r="AEH40" s="11"/>
      <c r="AEI40" s="11"/>
      <c r="AEJ40" s="11"/>
      <c r="AEK40" s="11"/>
      <c r="AEL40" s="11"/>
      <c r="AEM40" s="11"/>
      <c r="AEN40" s="11"/>
      <c r="AEO40" s="11"/>
      <c r="AEP40" s="11"/>
      <c r="AEQ40" s="11"/>
      <c r="AER40" s="11"/>
      <c r="AES40" s="11"/>
      <c r="AET40" s="11"/>
      <c r="AEU40" s="11"/>
      <c r="AEV40" s="11"/>
      <c r="AEW40" s="11"/>
      <c r="AEX40" s="11"/>
      <c r="AEY40" s="11"/>
      <c r="AEZ40" s="11"/>
      <c r="AFA40" s="11"/>
      <c r="AFB40" s="11"/>
      <c r="AFC40" s="11"/>
      <c r="AFD40" s="11"/>
      <c r="AFE40" s="11"/>
      <c r="AFF40" s="11"/>
      <c r="AFG40" s="11"/>
      <c r="AFH40" s="11"/>
      <c r="AFI40" s="11"/>
      <c r="AFJ40" s="11"/>
      <c r="AFK40" s="11"/>
      <c r="AFL40" s="11"/>
      <c r="AFM40" s="11"/>
      <c r="AFN40" s="11"/>
      <c r="AFO40" s="11"/>
      <c r="AFP40" s="11"/>
      <c r="AFQ40" s="11"/>
      <c r="AFR40" s="11"/>
      <c r="AFS40" s="11"/>
      <c r="AFT40" s="11"/>
      <c r="AFU40" s="11"/>
      <c r="AFV40" s="11"/>
      <c r="AFW40" s="11"/>
      <c r="AFX40" s="11"/>
      <c r="AFY40" s="11"/>
      <c r="AFZ40" s="11"/>
      <c r="AGA40" s="11"/>
      <c r="AGB40" s="11"/>
      <c r="AGC40" s="11"/>
      <c r="AGD40" s="11"/>
      <c r="AGE40" s="11"/>
      <c r="AGF40" s="11"/>
      <c r="AGG40" s="11"/>
      <c r="AGH40" s="11"/>
      <c r="AGI40" s="11"/>
      <c r="AGJ40" s="11"/>
      <c r="AGK40" s="11"/>
      <c r="AGL40" s="11"/>
      <c r="AGM40" s="11"/>
      <c r="AGN40" s="11"/>
      <c r="AGO40" s="11"/>
      <c r="AGP40" s="11"/>
      <c r="AGQ40" s="11"/>
      <c r="AGR40" s="11"/>
      <c r="AGS40" s="11"/>
      <c r="AGT40" s="11"/>
      <c r="AGU40" s="11"/>
      <c r="AGV40" s="11"/>
      <c r="AGW40" s="11"/>
      <c r="AGX40" s="11"/>
      <c r="AGY40" s="11"/>
      <c r="AGZ40" s="11"/>
      <c r="AHA40" s="11"/>
      <c r="AHB40" s="11"/>
      <c r="AHC40" s="11"/>
      <c r="AHD40" s="11"/>
      <c r="AHE40" s="11"/>
      <c r="AHF40" s="11"/>
      <c r="AHG40" s="11"/>
      <c r="AHH40" s="11"/>
      <c r="AHI40" s="11"/>
      <c r="AHJ40" s="11"/>
      <c r="AHK40" s="11"/>
      <c r="AHL40" s="11"/>
      <c r="AHM40" s="11"/>
      <c r="AHN40" s="11"/>
      <c r="AHO40" s="11"/>
      <c r="AHP40" s="11"/>
      <c r="AHQ40" s="11"/>
      <c r="AHR40" s="11"/>
      <c r="AHS40" s="11"/>
      <c r="AHT40" s="11"/>
      <c r="AHU40" s="11"/>
      <c r="AHV40" s="11"/>
      <c r="AHW40" s="11"/>
      <c r="AHX40" s="11"/>
      <c r="AHY40" s="11"/>
      <c r="AHZ40" s="11"/>
      <c r="AIA40" s="11"/>
      <c r="AIB40" s="11"/>
      <c r="AIC40" s="11"/>
      <c r="AID40" s="11"/>
      <c r="AIE40" s="11"/>
      <c r="AIF40" s="11"/>
      <c r="AIG40" s="11"/>
      <c r="AIH40" s="11"/>
      <c r="AII40" s="11"/>
      <c r="AIJ40" s="11"/>
      <c r="AIK40" s="11"/>
      <c r="AIL40" s="11"/>
      <c r="AIM40" s="11"/>
    </row>
    <row r="41">
      <c r="B41" s="7" t="s">
        <v>501</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0"/>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0">
        <v>20000.0</v>
      </c>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c r="KJ41" s="11"/>
      <c r="KK41" s="11"/>
      <c r="KL41" s="11"/>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c r="OE41" s="11"/>
      <c r="OF41" s="11"/>
      <c r="OG41" s="11"/>
      <c r="OH41" s="11"/>
      <c r="OI41" s="11"/>
      <c r="OJ41" s="11"/>
      <c r="OK41" s="11"/>
      <c r="OL41" s="11"/>
      <c r="OM41" s="11"/>
      <c r="ON41" s="11"/>
      <c r="OO41" s="11"/>
      <c r="OP41" s="11"/>
      <c r="OQ41" s="11"/>
      <c r="OR41" s="11"/>
      <c r="OS41" s="11"/>
      <c r="OT41" s="11"/>
      <c r="OU41" s="11"/>
      <c r="OV41" s="11"/>
      <c r="OW41" s="11"/>
      <c r="OX41" s="11"/>
      <c r="OY41" s="11"/>
      <c r="OZ41" s="11"/>
      <c r="PA41" s="11"/>
      <c r="PB41" s="11"/>
      <c r="PC41" s="11"/>
      <c r="PD41" s="11"/>
      <c r="PE41" s="11"/>
      <c r="PF41" s="11"/>
      <c r="PG41" s="11"/>
      <c r="PH41" s="11"/>
      <c r="PI41" s="11"/>
      <c r="PJ41" s="11"/>
      <c r="PK41" s="11"/>
      <c r="PL41" s="11"/>
      <c r="PM41" s="11"/>
      <c r="PN41" s="11"/>
      <c r="PO41" s="11"/>
      <c r="PP41" s="11"/>
      <c r="PQ41" s="11"/>
      <c r="PR41" s="11"/>
      <c r="PS41" s="11"/>
      <c r="PT41" s="11"/>
      <c r="PU41" s="11"/>
      <c r="PV41" s="11"/>
      <c r="PW41" s="11"/>
      <c r="PX41" s="11"/>
      <c r="PY41" s="11"/>
      <c r="PZ41" s="11"/>
      <c r="QA41" s="11"/>
      <c r="QB41" s="11"/>
      <c r="QC41" s="11"/>
      <c r="QD41" s="11"/>
      <c r="QE41" s="11"/>
      <c r="QF41" s="11"/>
      <c r="QG41" s="11"/>
      <c r="QH41" s="11"/>
      <c r="QI41" s="11"/>
      <c r="QJ41" s="11"/>
      <c r="QK41" s="11"/>
      <c r="QL41" s="11"/>
      <c r="QM41" s="11"/>
      <c r="QN41" s="11"/>
      <c r="QO41" s="11"/>
      <c r="QP41" s="11"/>
      <c r="QQ41" s="11"/>
      <c r="QR41" s="11"/>
      <c r="QS41" s="11"/>
      <c r="QT41" s="11"/>
      <c r="QU41" s="11"/>
      <c r="QV41" s="11"/>
      <c r="QW41" s="11"/>
      <c r="QX41" s="11"/>
      <c r="QY41" s="11"/>
      <c r="QZ41" s="11"/>
      <c r="RA41" s="11"/>
      <c r="RB41" s="11"/>
      <c r="RC41" s="11"/>
      <c r="RD41" s="11"/>
      <c r="RE41" s="11"/>
      <c r="RF41" s="11"/>
      <c r="RG41" s="11"/>
      <c r="RH41" s="11"/>
      <c r="RI41" s="11"/>
      <c r="RJ41" s="11"/>
      <c r="RK41" s="11"/>
      <c r="RL41" s="11"/>
      <c r="RM41" s="11"/>
      <c r="RN41" s="11"/>
      <c r="RO41" s="11"/>
      <c r="RP41" s="11"/>
      <c r="RQ41" s="11"/>
      <c r="RR41" s="11"/>
      <c r="RS41" s="11"/>
      <c r="RT41" s="11"/>
      <c r="RU41" s="11"/>
      <c r="RV41" s="11"/>
      <c r="RW41" s="11"/>
      <c r="RX41" s="11"/>
      <c r="RY41" s="11"/>
      <c r="RZ41" s="11"/>
      <c r="SA41" s="11"/>
      <c r="SB41" s="11"/>
      <c r="SC41" s="11"/>
      <c r="SD41" s="11"/>
      <c r="SE41" s="11"/>
      <c r="SF41" s="11"/>
      <c r="SG41" s="11"/>
      <c r="SH41" s="11"/>
      <c r="SI41" s="11"/>
      <c r="SJ41" s="11"/>
      <c r="SK41" s="11"/>
      <c r="SL41" s="11"/>
      <c r="SM41" s="11"/>
      <c r="SN41" s="11"/>
      <c r="SO41" s="11"/>
      <c r="SP41" s="11"/>
      <c r="SQ41" s="11"/>
      <c r="SR41" s="11"/>
      <c r="SS41" s="11"/>
      <c r="ST41" s="11"/>
      <c r="SU41" s="11"/>
      <c r="SV41" s="11"/>
      <c r="SW41" s="11"/>
      <c r="SX41" s="11"/>
      <c r="SY41" s="11"/>
      <c r="SZ41" s="11"/>
      <c r="TA41" s="11"/>
      <c r="TB41" s="11"/>
      <c r="TC41" s="11"/>
      <c r="TD41" s="11"/>
      <c r="TE41" s="11"/>
      <c r="TF41" s="11"/>
      <c r="TG41" s="11"/>
      <c r="TH41" s="11"/>
      <c r="TI41" s="11"/>
      <c r="TJ41" s="11"/>
      <c r="TK41" s="11"/>
      <c r="TL41" s="11"/>
      <c r="TM41" s="11"/>
      <c r="TN41" s="11"/>
      <c r="TO41" s="11"/>
      <c r="TP41" s="11"/>
      <c r="TQ41" s="11"/>
      <c r="TR41" s="11"/>
      <c r="TS41" s="11"/>
      <c r="TT41" s="11"/>
      <c r="TU41" s="11"/>
      <c r="TV41" s="11"/>
      <c r="TW41" s="11"/>
      <c r="TX41" s="11"/>
      <c r="TY41" s="11"/>
      <c r="TZ41" s="11"/>
      <c r="UA41" s="11"/>
      <c r="UB41" s="11"/>
      <c r="UC41" s="11"/>
      <c r="UD41" s="11"/>
      <c r="UE41" s="11"/>
      <c r="UF41" s="11"/>
      <c r="UG41" s="11"/>
      <c r="UH41" s="11"/>
      <c r="UI41" s="11"/>
      <c r="UJ41" s="11"/>
      <c r="UK41" s="11"/>
      <c r="UL41" s="11"/>
      <c r="UM41" s="11"/>
      <c r="UN41" s="11"/>
      <c r="UO41" s="11"/>
      <c r="UP41" s="11"/>
      <c r="UQ41" s="11"/>
      <c r="UR41" s="11"/>
      <c r="US41" s="11"/>
      <c r="UT41" s="11"/>
      <c r="UU41" s="11"/>
      <c r="UV41" s="11"/>
      <c r="UW41" s="11"/>
      <c r="UX41" s="11"/>
      <c r="UY41" s="11"/>
      <c r="UZ41" s="11"/>
      <c r="VA41" s="11"/>
      <c r="VB41" s="11"/>
      <c r="VC41" s="11"/>
      <c r="VD41" s="11"/>
      <c r="VE41" s="11"/>
      <c r="VF41" s="11"/>
      <c r="VG41" s="11"/>
      <c r="VH41" s="11"/>
      <c r="VI41" s="11"/>
      <c r="VJ41" s="11"/>
      <c r="VK41" s="11"/>
      <c r="VL41" s="11"/>
      <c r="VM41" s="11"/>
      <c r="VN41" s="11"/>
      <c r="VO41" s="11"/>
      <c r="VP41" s="11"/>
      <c r="VQ41" s="11"/>
      <c r="VR41" s="11"/>
      <c r="VS41" s="11"/>
      <c r="VT41" s="11"/>
      <c r="VU41" s="11"/>
      <c r="VV41" s="11"/>
      <c r="VW41" s="11"/>
      <c r="VX41" s="11"/>
      <c r="VY41" s="11"/>
      <c r="VZ41" s="11"/>
      <c r="WA41" s="11"/>
      <c r="WB41" s="11"/>
      <c r="WC41" s="11"/>
      <c r="WD41" s="11"/>
      <c r="WE41" s="11"/>
      <c r="WF41" s="11"/>
      <c r="WG41" s="11"/>
      <c r="WH41" s="11"/>
      <c r="WI41" s="11"/>
      <c r="WJ41" s="11"/>
      <c r="WK41" s="11"/>
      <c r="WL41" s="11"/>
      <c r="WM41" s="11"/>
      <c r="WN41" s="11"/>
      <c r="WO41" s="11"/>
      <c r="WP41" s="11"/>
      <c r="WQ41" s="11"/>
      <c r="WR41" s="11"/>
      <c r="WS41" s="11"/>
      <c r="WT41" s="11"/>
      <c r="WU41" s="11"/>
      <c r="WV41" s="11"/>
      <c r="WW41" s="11"/>
      <c r="WX41" s="11"/>
      <c r="WY41" s="11"/>
      <c r="WZ41" s="11"/>
      <c r="XA41" s="11"/>
      <c r="XB41" s="11"/>
      <c r="XC41" s="11"/>
      <c r="XD41" s="11"/>
      <c r="XE41" s="11"/>
      <c r="XF41" s="11"/>
      <c r="XG41" s="11"/>
      <c r="XH41" s="11"/>
      <c r="XI41" s="11"/>
      <c r="XJ41" s="11"/>
      <c r="XK41" s="11"/>
      <c r="XL41" s="11"/>
      <c r="XM41" s="11"/>
      <c r="XN41" s="11"/>
      <c r="XO41" s="11"/>
      <c r="XP41" s="11"/>
      <c r="XQ41" s="11"/>
      <c r="XR41" s="11"/>
      <c r="XS41" s="11"/>
      <c r="XT41" s="11"/>
      <c r="XU41" s="11"/>
      <c r="XV41" s="11"/>
      <c r="XW41" s="11"/>
      <c r="XX41" s="11"/>
      <c r="XY41" s="11"/>
      <c r="XZ41" s="11"/>
      <c r="YA41" s="11"/>
      <c r="YB41" s="11"/>
      <c r="YC41" s="11"/>
      <c r="YD41" s="11"/>
      <c r="YE41" s="11"/>
      <c r="YF41" s="11"/>
      <c r="YG41" s="11"/>
      <c r="YH41" s="11"/>
      <c r="YI41" s="11"/>
      <c r="YJ41" s="11"/>
      <c r="YK41" s="11"/>
      <c r="YL41" s="11"/>
      <c r="YM41" s="11"/>
      <c r="YN41" s="11"/>
      <c r="YO41" s="11"/>
      <c r="YP41" s="11"/>
      <c r="YQ41" s="11"/>
      <c r="YR41" s="11"/>
      <c r="YS41" s="11"/>
      <c r="YT41" s="11"/>
      <c r="YU41" s="11"/>
      <c r="YV41" s="11"/>
      <c r="YW41" s="11"/>
      <c r="YX41" s="11"/>
      <c r="YY41" s="11"/>
      <c r="YZ41" s="11"/>
      <c r="ZA41" s="11"/>
      <c r="ZB41" s="11"/>
      <c r="ZC41" s="11"/>
      <c r="ZD41" s="11"/>
      <c r="ZE41" s="11"/>
      <c r="ZF41" s="11"/>
      <c r="ZG41" s="11"/>
      <c r="ZH41" s="11"/>
      <c r="ZI41" s="11"/>
      <c r="ZJ41" s="11"/>
      <c r="ZK41" s="11"/>
      <c r="ZL41" s="11"/>
      <c r="ZM41" s="11"/>
      <c r="ZN41" s="11"/>
      <c r="ZO41" s="11"/>
      <c r="ZP41" s="11"/>
      <c r="ZQ41" s="11"/>
      <c r="ZR41" s="11"/>
      <c r="ZS41" s="11"/>
      <c r="ZT41" s="11"/>
      <c r="ZU41" s="11"/>
      <c r="ZV41" s="11"/>
      <c r="ZW41" s="11"/>
      <c r="ZX41" s="11"/>
      <c r="ZY41" s="11"/>
      <c r="ZZ41" s="11"/>
      <c r="AAA41" s="11"/>
      <c r="AAB41" s="11"/>
      <c r="AAC41" s="11"/>
      <c r="AAD41" s="11"/>
      <c r="AAE41" s="11"/>
      <c r="AAF41" s="11"/>
      <c r="AAG41" s="11"/>
      <c r="AAH41" s="11"/>
      <c r="AAI41" s="11"/>
      <c r="AAJ41" s="11"/>
      <c r="AAK41" s="11"/>
      <c r="AAL41" s="11"/>
      <c r="AAM41" s="11"/>
      <c r="AAN41" s="11"/>
      <c r="AAO41" s="11"/>
      <c r="AAP41" s="11"/>
      <c r="AAQ41" s="11"/>
      <c r="AAR41" s="11"/>
      <c r="AAS41" s="11"/>
      <c r="AAT41" s="11"/>
      <c r="AAU41" s="11"/>
      <c r="AAV41" s="11"/>
      <c r="AAW41" s="11"/>
      <c r="AAX41" s="11"/>
      <c r="AAY41" s="11"/>
      <c r="AAZ41" s="11"/>
      <c r="ABA41" s="11"/>
      <c r="ABB41" s="11"/>
      <c r="ABC41" s="11"/>
      <c r="ABD41" s="11"/>
      <c r="ABE41" s="11"/>
      <c r="ABF41" s="11"/>
      <c r="ABG41" s="11"/>
      <c r="ABH41" s="11"/>
      <c r="ABI41" s="11"/>
      <c r="ABJ41" s="11"/>
      <c r="ABK41" s="11"/>
      <c r="ABL41" s="11"/>
      <c r="ABM41" s="11"/>
      <c r="ABN41" s="11"/>
      <c r="ABO41" s="11"/>
      <c r="ABP41" s="11"/>
      <c r="ABQ41" s="11"/>
      <c r="ABR41" s="11"/>
      <c r="ABS41" s="11"/>
      <c r="ABT41" s="11"/>
      <c r="ABU41" s="11"/>
      <c r="ABV41" s="11"/>
      <c r="ABW41" s="11"/>
      <c r="ABX41" s="11"/>
      <c r="ABY41" s="11"/>
      <c r="ABZ41" s="11"/>
      <c r="ACA41" s="11"/>
      <c r="ACB41" s="11"/>
      <c r="ACC41" s="11"/>
      <c r="ACD41" s="11"/>
      <c r="ACE41" s="11"/>
      <c r="ACF41" s="11"/>
      <c r="ACG41" s="11"/>
      <c r="ACH41" s="11"/>
      <c r="ACI41" s="11"/>
      <c r="ACJ41" s="11"/>
      <c r="ACK41" s="11"/>
      <c r="ACL41" s="11"/>
      <c r="ACM41" s="11"/>
      <c r="ACN41" s="11"/>
      <c r="ACO41" s="11"/>
      <c r="ACP41" s="11"/>
      <c r="ACQ41" s="11"/>
      <c r="ACR41" s="11"/>
      <c r="ACS41" s="11"/>
      <c r="ACT41" s="11"/>
      <c r="ACU41" s="11"/>
      <c r="ACV41" s="11"/>
      <c r="ACW41" s="11"/>
      <c r="ACX41" s="11"/>
      <c r="ACY41" s="11"/>
      <c r="ACZ41" s="11"/>
      <c r="ADA41" s="11"/>
      <c r="ADB41" s="11"/>
      <c r="ADC41" s="11"/>
      <c r="ADD41" s="11"/>
      <c r="ADE41" s="11"/>
      <c r="ADF41" s="11"/>
      <c r="ADG41" s="11"/>
      <c r="ADH41" s="11"/>
      <c r="ADI41" s="11"/>
      <c r="ADJ41" s="11"/>
      <c r="ADK41" s="11"/>
      <c r="ADL41" s="11"/>
      <c r="ADM41" s="11"/>
      <c r="ADN41" s="11"/>
      <c r="ADO41" s="11"/>
      <c r="ADP41" s="11"/>
      <c r="ADQ41" s="11"/>
      <c r="ADR41" s="11"/>
      <c r="ADS41" s="11"/>
      <c r="ADT41" s="11"/>
      <c r="ADU41" s="11"/>
      <c r="ADV41" s="11"/>
      <c r="ADW41" s="11"/>
      <c r="ADX41" s="11"/>
      <c r="ADY41" s="11"/>
      <c r="ADZ41" s="11"/>
      <c r="AEA41" s="11"/>
      <c r="AEB41" s="11"/>
      <c r="AEC41" s="11"/>
      <c r="AED41" s="11"/>
      <c r="AEE41" s="11"/>
      <c r="AEF41" s="11"/>
      <c r="AEG41" s="11"/>
      <c r="AEH41" s="11"/>
      <c r="AEI41" s="11"/>
      <c r="AEJ41" s="11"/>
      <c r="AEK41" s="11"/>
      <c r="AEL41" s="11"/>
      <c r="AEM41" s="11"/>
      <c r="AEN41" s="11"/>
      <c r="AEO41" s="11"/>
      <c r="AEP41" s="11"/>
      <c r="AEQ41" s="11"/>
      <c r="AER41" s="11"/>
      <c r="AES41" s="11"/>
      <c r="AET41" s="11"/>
      <c r="AEU41" s="11"/>
      <c r="AEV41" s="11"/>
      <c r="AEW41" s="11"/>
      <c r="AEX41" s="11"/>
      <c r="AEY41" s="11"/>
      <c r="AEZ41" s="11"/>
      <c r="AFA41" s="11"/>
      <c r="AFB41" s="11"/>
      <c r="AFC41" s="11"/>
      <c r="AFD41" s="11"/>
      <c r="AFE41" s="11"/>
      <c r="AFF41" s="11"/>
      <c r="AFG41" s="11"/>
      <c r="AFH41" s="11"/>
      <c r="AFI41" s="11"/>
      <c r="AFJ41" s="11"/>
      <c r="AFK41" s="11"/>
      <c r="AFL41" s="11"/>
      <c r="AFM41" s="11"/>
      <c r="AFN41" s="11"/>
      <c r="AFO41" s="11"/>
      <c r="AFP41" s="11"/>
      <c r="AFQ41" s="11"/>
      <c r="AFR41" s="11"/>
      <c r="AFS41" s="11"/>
      <c r="AFT41" s="11"/>
      <c r="AFU41" s="11"/>
      <c r="AFV41" s="11"/>
      <c r="AFW41" s="11"/>
      <c r="AFX41" s="11"/>
      <c r="AFY41" s="11"/>
      <c r="AFZ41" s="11"/>
      <c r="AGA41" s="11"/>
      <c r="AGB41" s="11"/>
      <c r="AGC41" s="11"/>
      <c r="AGD41" s="11"/>
      <c r="AGE41" s="11"/>
      <c r="AGF41" s="11"/>
      <c r="AGG41" s="11"/>
      <c r="AGH41" s="11"/>
      <c r="AGI41" s="11"/>
      <c r="AGJ41" s="11"/>
      <c r="AGK41" s="11"/>
      <c r="AGL41" s="11"/>
      <c r="AGM41" s="11"/>
      <c r="AGN41" s="11"/>
      <c r="AGO41" s="11"/>
      <c r="AGP41" s="11"/>
      <c r="AGQ41" s="11"/>
      <c r="AGR41" s="11"/>
      <c r="AGS41" s="11"/>
      <c r="AGT41" s="11"/>
      <c r="AGU41" s="11"/>
      <c r="AGV41" s="11"/>
      <c r="AGW41" s="11"/>
      <c r="AGX41" s="11"/>
      <c r="AGY41" s="11"/>
      <c r="AGZ41" s="11"/>
      <c r="AHA41" s="11"/>
      <c r="AHB41" s="11"/>
      <c r="AHC41" s="11"/>
      <c r="AHD41" s="11"/>
      <c r="AHE41" s="11"/>
      <c r="AHF41" s="11"/>
      <c r="AHG41" s="11"/>
      <c r="AHH41" s="11"/>
      <c r="AHI41" s="11"/>
      <c r="AHJ41" s="11"/>
      <c r="AHK41" s="11"/>
      <c r="AHL41" s="11"/>
      <c r="AHM41" s="11"/>
      <c r="AHN41" s="11"/>
      <c r="AHO41" s="11"/>
      <c r="AHP41" s="11"/>
      <c r="AHQ41" s="11"/>
      <c r="AHR41" s="11"/>
      <c r="AHS41" s="11"/>
      <c r="AHT41" s="11"/>
      <c r="AHU41" s="11"/>
      <c r="AHV41" s="11"/>
      <c r="AHW41" s="11"/>
      <c r="AHX41" s="11"/>
      <c r="AHY41" s="11"/>
      <c r="AHZ41" s="11"/>
      <c r="AIA41" s="11"/>
      <c r="AIB41" s="11"/>
      <c r="AIC41" s="11"/>
      <c r="AID41" s="11"/>
      <c r="AIE41" s="11"/>
      <c r="AIF41" s="11"/>
      <c r="AIG41" s="11"/>
      <c r="AIH41" s="11"/>
      <c r="AII41" s="11"/>
      <c r="AIJ41" s="11"/>
      <c r="AIK41" s="11"/>
      <c r="AIL41" s="11"/>
      <c r="AIM41" s="11"/>
    </row>
    <row r="42">
      <c r="A42" s="48" t="s">
        <v>515</v>
      </c>
      <c r="B42" s="7" t="s">
        <v>493</v>
      </c>
      <c r="C42" s="11"/>
      <c r="D42" s="11"/>
      <c r="E42" s="11"/>
      <c r="F42" s="11"/>
      <c r="G42" s="11"/>
      <c r="H42" s="11"/>
      <c r="I42" s="11"/>
      <c r="J42" s="11"/>
      <c r="K42" s="11"/>
      <c r="L42" s="11"/>
      <c r="M42" s="11"/>
      <c r="N42" s="10">
        <v>305875.0</v>
      </c>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0">
        <v>322000.0</v>
      </c>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c r="KJ42" s="11"/>
      <c r="KK42" s="11"/>
      <c r="KL42" s="11"/>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c r="OE42" s="11"/>
      <c r="OF42" s="11"/>
      <c r="OG42" s="11"/>
      <c r="OH42" s="11"/>
      <c r="OI42" s="11"/>
      <c r="OJ42" s="11"/>
      <c r="OK42" s="11"/>
      <c r="OL42" s="11"/>
      <c r="OM42" s="11"/>
      <c r="ON42" s="11"/>
      <c r="OO42" s="11"/>
      <c r="OP42" s="11"/>
      <c r="OQ42" s="11"/>
      <c r="OR42" s="11"/>
      <c r="OS42" s="11"/>
      <c r="OT42" s="11"/>
      <c r="OU42" s="11"/>
      <c r="OV42" s="11"/>
      <c r="OW42" s="11"/>
      <c r="OX42" s="11"/>
      <c r="OY42" s="11"/>
      <c r="OZ42" s="11"/>
      <c r="PA42" s="11"/>
      <c r="PB42" s="11"/>
      <c r="PC42" s="11"/>
      <c r="PD42" s="11"/>
      <c r="PE42" s="11"/>
      <c r="PF42" s="11"/>
      <c r="PG42" s="11"/>
      <c r="PH42" s="11"/>
      <c r="PI42" s="11"/>
      <c r="PJ42" s="11"/>
      <c r="PK42" s="11"/>
      <c r="PL42" s="11"/>
      <c r="PM42" s="11"/>
      <c r="PN42" s="11"/>
      <c r="PO42" s="11"/>
      <c r="PP42" s="11"/>
      <c r="PQ42" s="11"/>
      <c r="PR42" s="11"/>
      <c r="PS42" s="11"/>
      <c r="PT42" s="11"/>
      <c r="PU42" s="11"/>
      <c r="PV42" s="11"/>
      <c r="PW42" s="11"/>
      <c r="PX42" s="11"/>
      <c r="PY42" s="11"/>
      <c r="PZ42" s="11"/>
      <c r="QA42" s="11"/>
      <c r="QB42" s="11"/>
      <c r="QC42" s="11"/>
      <c r="QD42" s="11"/>
      <c r="QE42" s="11"/>
      <c r="QF42" s="11"/>
      <c r="QG42" s="11"/>
      <c r="QH42" s="11"/>
      <c r="QI42" s="11"/>
      <c r="QJ42" s="11"/>
      <c r="QK42" s="11"/>
      <c r="QL42" s="11"/>
      <c r="QM42" s="11"/>
      <c r="QN42" s="11"/>
      <c r="QO42" s="11"/>
      <c r="QP42" s="11"/>
      <c r="QQ42" s="11"/>
      <c r="QR42" s="11"/>
      <c r="QS42" s="11"/>
      <c r="QT42" s="11"/>
      <c r="QU42" s="11"/>
      <c r="QV42" s="11"/>
      <c r="QW42" s="11"/>
      <c r="QX42" s="11"/>
      <c r="QY42" s="11"/>
      <c r="QZ42" s="11"/>
      <c r="RA42" s="11"/>
      <c r="RB42" s="11"/>
      <c r="RC42" s="11"/>
      <c r="RD42" s="11"/>
      <c r="RE42" s="11"/>
      <c r="RF42" s="11"/>
      <c r="RG42" s="11"/>
      <c r="RH42" s="11"/>
      <c r="RI42" s="11"/>
      <c r="RJ42" s="11"/>
      <c r="RK42" s="11"/>
      <c r="RL42" s="11"/>
      <c r="RM42" s="11"/>
      <c r="RN42" s="11"/>
      <c r="RO42" s="11"/>
      <c r="RP42" s="11"/>
      <c r="RQ42" s="11"/>
      <c r="RR42" s="11"/>
      <c r="RS42" s="11"/>
      <c r="RT42" s="11"/>
      <c r="RU42" s="11"/>
      <c r="RV42" s="11"/>
      <c r="RW42" s="11"/>
      <c r="RX42" s="11"/>
      <c r="RY42" s="11"/>
      <c r="RZ42" s="11"/>
      <c r="SA42" s="11"/>
      <c r="SB42" s="11"/>
      <c r="SC42" s="11"/>
      <c r="SD42" s="11"/>
      <c r="SE42" s="11"/>
      <c r="SF42" s="11"/>
      <c r="SG42" s="11"/>
      <c r="SH42" s="11"/>
      <c r="SI42" s="11"/>
      <c r="SJ42" s="11"/>
      <c r="SK42" s="11"/>
      <c r="SL42" s="11"/>
      <c r="SM42" s="11"/>
      <c r="SN42" s="11"/>
      <c r="SO42" s="11"/>
      <c r="SP42" s="11"/>
      <c r="SQ42" s="11"/>
      <c r="SR42" s="11"/>
      <c r="SS42" s="11"/>
      <c r="ST42" s="11"/>
      <c r="SU42" s="11"/>
      <c r="SV42" s="11"/>
      <c r="SW42" s="11"/>
      <c r="SX42" s="11"/>
      <c r="SY42" s="11"/>
      <c r="SZ42" s="11"/>
      <c r="TA42" s="11"/>
      <c r="TB42" s="11"/>
      <c r="TC42" s="11"/>
      <c r="TD42" s="11"/>
      <c r="TE42" s="11"/>
      <c r="TF42" s="11"/>
      <c r="TG42" s="11"/>
      <c r="TH42" s="11"/>
      <c r="TI42" s="11"/>
      <c r="TJ42" s="11"/>
      <c r="TK42" s="11"/>
      <c r="TL42" s="11"/>
      <c r="TM42" s="11"/>
      <c r="TN42" s="11"/>
      <c r="TO42" s="11"/>
      <c r="TP42" s="11"/>
      <c r="TQ42" s="11"/>
      <c r="TR42" s="11"/>
      <c r="TS42" s="11"/>
      <c r="TT42" s="11"/>
      <c r="TU42" s="11"/>
      <c r="TV42" s="11"/>
      <c r="TW42" s="11"/>
      <c r="TX42" s="11"/>
      <c r="TY42" s="11"/>
      <c r="TZ42" s="11"/>
      <c r="UA42" s="11"/>
      <c r="UB42" s="11"/>
      <c r="UC42" s="11"/>
      <c r="UD42" s="11"/>
      <c r="UE42" s="11"/>
      <c r="UF42" s="11"/>
      <c r="UG42" s="11"/>
      <c r="UH42" s="11"/>
      <c r="UI42" s="11"/>
      <c r="UJ42" s="11"/>
      <c r="UK42" s="11"/>
      <c r="UL42" s="11"/>
      <c r="UM42" s="11"/>
      <c r="UN42" s="11"/>
      <c r="UO42" s="11"/>
      <c r="UP42" s="11"/>
      <c r="UQ42" s="11"/>
      <c r="UR42" s="11"/>
      <c r="US42" s="11"/>
      <c r="UT42" s="11"/>
      <c r="UU42" s="11"/>
      <c r="UV42" s="11"/>
      <c r="UW42" s="11"/>
      <c r="UX42" s="11"/>
      <c r="UY42" s="11"/>
      <c r="UZ42" s="11"/>
      <c r="VA42" s="11"/>
      <c r="VB42" s="11"/>
      <c r="VC42" s="11"/>
      <c r="VD42" s="11"/>
      <c r="VE42" s="11"/>
      <c r="VF42" s="11"/>
      <c r="VG42" s="11"/>
      <c r="VH42" s="11"/>
      <c r="VI42" s="11"/>
      <c r="VJ42" s="11"/>
      <c r="VK42" s="11"/>
      <c r="VL42" s="11"/>
      <c r="VM42" s="11"/>
      <c r="VN42" s="11"/>
      <c r="VO42" s="11"/>
      <c r="VP42" s="11"/>
      <c r="VQ42" s="11"/>
      <c r="VR42" s="11"/>
      <c r="VS42" s="11"/>
      <c r="VT42" s="11"/>
      <c r="VU42" s="11"/>
      <c r="VV42" s="11"/>
      <c r="VW42" s="11"/>
      <c r="VX42" s="11"/>
      <c r="VY42" s="11"/>
      <c r="VZ42" s="11"/>
      <c r="WA42" s="11"/>
      <c r="WB42" s="11"/>
      <c r="WC42" s="11"/>
      <c r="WD42" s="11"/>
      <c r="WE42" s="11"/>
      <c r="WF42" s="11"/>
      <c r="WG42" s="11"/>
      <c r="WH42" s="11"/>
      <c r="WI42" s="11"/>
      <c r="WJ42" s="11"/>
      <c r="WK42" s="11"/>
      <c r="WL42" s="11"/>
      <c r="WM42" s="11"/>
      <c r="WN42" s="11"/>
      <c r="WO42" s="11"/>
      <c r="WP42" s="11"/>
      <c r="WQ42" s="11"/>
      <c r="WR42" s="11"/>
      <c r="WS42" s="11"/>
      <c r="WT42" s="11"/>
      <c r="WU42" s="11"/>
      <c r="WV42" s="11"/>
      <c r="WW42" s="11"/>
      <c r="WX42" s="11"/>
      <c r="WY42" s="11"/>
      <c r="WZ42" s="11"/>
      <c r="XA42" s="11"/>
      <c r="XB42" s="11"/>
      <c r="XC42" s="11"/>
      <c r="XD42" s="11"/>
      <c r="XE42" s="11"/>
      <c r="XF42" s="11"/>
      <c r="XG42" s="11"/>
      <c r="XH42" s="11"/>
      <c r="XI42" s="11"/>
      <c r="XJ42" s="11"/>
      <c r="XK42" s="11"/>
      <c r="XL42" s="11"/>
      <c r="XM42" s="11"/>
      <c r="XN42" s="11"/>
      <c r="XO42" s="11"/>
      <c r="XP42" s="11"/>
      <c r="XQ42" s="11"/>
      <c r="XR42" s="11"/>
      <c r="XS42" s="11"/>
      <c r="XT42" s="11"/>
      <c r="XU42" s="11"/>
      <c r="XV42" s="11"/>
      <c r="XW42" s="11"/>
      <c r="XX42" s="11"/>
      <c r="XY42" s="11"/>
      <c r="XZ42" s="11"/>
      <c r="YA42" s="11"/>
      <c r="YB42" s="11"/>
      <c r="YC42" s="11"/>
      <c r="YD42" s="11"/>
      <c r="YE42" s="11"/>
      <c r="YF42" s="11"/>
      <c r="YG42" s="11"/>
      <c r="YH42" s="11"/>
      <c r="YI42" s="11"/>
      <c r="YJ42" s="11"/>
      <c r="YK42" s="11"/>
      <c r="YL42" s="11"/>
      <c r="YM42" s="11"/>
      <c r="YN42" s="11"/>
      <c r="YO42" s="11"/>
      <c r="YP42" s="11"/>
      <c r="YQ42" s="11"/>
      <c r="YR42" s="11"/>
      <c r="YS42" s="11"/>
      <c r="YT42" s="11"/>
      <c r="YU42" s="11"/>
      <c r="YV42" s="11"/>
      <c r="YW42" s="11"/>
      <c r="YX42" s="11"/>
      <c r="YY42" s="11"/>
      <c r="YZ42" s="11"/>
      <c r="ZA42" s="11"/>
      <c r="ZB42" s="11"/>
      <c r="ZC42" s="11"/>
      <c r="ZD42" s="11"/>
      <c r="ZE42" s="11"/>
      <c r="ZF42" s="11"/>
      <c r="ZG42" s="11"/>
      <c r="ZH42" s="11"/>
      <c r="ZI42" s="11"/>
      <c r="ZJ42" s="11"/>
      <c r="ZK42" s="11"/>
      <c r="ZL42" s="11"/>
      <c r="ZM42" s="11"/>
      <c r="ZN42" s="11"/>
      <c r="ZO42" s="11"/>
      <c r="ZP42" s="11"/>
      <c r="ZQ42" s="11"/>
      <c r="ZR42" s="11"/>
      <c r="ZS42" s="11"/>
      <c r="ZT42" s="11"/>
      <c r="ZU42" s="11"/>
      <c r="ZV42" s="11"/>
      <c r="ZW42" s="11"/>
      <c r="ZX42" s="11"/>
      <c r="ZY42" s="11"/>
      <c r="ZZ42" s="11"/>
      <c r="AAA42" s="11"/>
      <c r="AAB42" s="11"/>
      <c r="AAC42" s="11"/>
      <c r="AAD42" s="11"/>
      <c r="AAE42" s="11"/>
      <c r="AAF42" s="11"/>
      <c r="AAG42" s="11"/>
      <c r="AAH42" s="11"/>
      <c r="AAI42" s="11"/>
      <c r="AAJ42" s="11"/>
      <c r="AAK42" s="11"/>
      <c r="AAL42" s="11"/>
      <c r="AAM42" s="11"/>
      <c r="AAN42" s="11"/>
      <c r="AAO42" s="11"/>
      <c r="AAP42" s="11"/>
      <c r="AAQ42" s="11"/>
      <c r="AAR42" s="11"/>
      <c r="AAS42" s="11"/>
      <c r="AAT42" s="11"/>
      <c r="AAU42" s="11"/>
      <c r="AAV42" s="11"/>
      <c r="AAW42" s="11"/>
      <c r="AAX42" s="11"/>
      <c r="AAY42" s="11"/>
      <c r="AAZ42" s="11"/>
      <c r="ABA42" s="11"/>
      <c r="ABB42" s="11"/>
      <c r="ABC42" s="11"/>
      <c r="ABD42" s="11"/>
      <c r="ABE42" s="11"/>
      <c r="ABF42" s="11"/>
      <c r="ABG42" s="11"/>
      <c r="ABH42" s="11"/>
      <c r="ABI42" s="11"/>
      <c r="ABJ42" s="11"/>
      <c r="ABK42" s="11"/>
      <c r="ABL42" s="11"/>
      <c r="ABM42" s="11"/>
      <c r="ABN42" s="11"/>
      <c r="ABO42" s="11"/>
      <c r="ABP42" s="11"/>
      <c r="ABQ42" s="11"/>
      <c r="ABR42" s="11"/>
      <c r="ABS42" s="11"/>
      <c r="ABT42" s="11"/>
      <c r="ABU42" s="11"/>
      <c r="ABV42" s="11"/>
      <c r="ABW42" s="11"/>
      <c r="ABX42" s="11"/>
      <c r="ABY42" s="11"/>
      <c r="ABZ42" s="11"/>
      <c r="ACA42" s="11"/>
      <c r="ACB42" s="11"/>
      <c r="ACC42" s="11"/>
      <c r="ACD42" s="11"/>
      <c r="ACE42" s="11"/>
      <c r="ACF42" s="11"/>
      <c r="ACG42" s="11"/>
      <c r="ACH42" s="11"/>
      <c r="ACI42" s="11"/>
      <c r="ACJ42" s="11"/>
      <c r="ACK42" s="11"/>
      <c r="ACL42" s="11"/>
      <c r="ACM42" s="11"/>
      <c r="ACN42" s="11"/>
      <c r="ACO42" s="11"/>
      <c r="ACP42" s="11"/>
      <c r="ACQ42" s="11"/>
      <c r="ACR42" s="11"/>
      <c r="ACS42" s="11"/>
      <c r="ACT42" s="11"/>
      <c r="ACU42" s="11"/>
      <c r="ACV42" s="11"/>
      <c r="ACW42" s="11"/>
      <c r="ACX42" s="11"/>
      <c r="ACY42" s="11"/>
      <c r="ACZ42" s="11"/>
      <c r="ADA42" s="11"/>
      <c r="ADB42" s="11"/>
      <c r="ADC42" s="11"/>
      <c r="ADD42" s="11"/>
      <c r="ADE42" s="11"/>
      <c r="ADF42" s="11"/>
      <c r="ADG42" s="11"/>
      <c r="ADH42" s="11"/>
      <c r="ADI42" s="11"/>
      <c r="ADJ42" s="11"/>
      <c r="ADK42" s="11"/>
      <c r="ADL42" s="11"/>
      <c r="ADM42" s="11"/>
      <c r="ADN42" s="11"/>
      <c r="ADO42" s="11"/>
      <c r="ADP42" s="11"/>
      <c r="ADQ42" s="11"/>
      <c r="ADR42" s="11"/>
      <c r="ADS42" s="11"/>
      <c r="ADT42" s="11"/>
      <c r="ADU42" s="11"/>
      <c r="ADV42" s="11"/>
      <c r="ADW42" s="11"/>
      <c r="ADX42" s="11"/>
      <c r="ADY42" s="11"/>
      <c r="ADZ42" s="11"/>
      <c r="AEA42" s="11"/>
      <c r="AEB42" s="11"/>
      <c r="AEC42" s="11"/>
      <c r="AED42" s="11"/>
      <c r="AEE42" s="11"/>
      <c r="AEF42" s="11"/>
      <c r="AEG42" s="11"/>
      <c r="AEH42" s="11"/>
      <c r="AEI42" s="11"/>
      <c r="AEJ42" s="11"/>
      <c r="AEK42" s="11"/>
      <c r="AEL42" s="11"/>
      <c r="AEM42" s="11"/>
      <c r="AEN42" s="11"/>
      <c r="AEO42" s="11"/>
      <c r="AEP42" s="11"/>
      <c r="AEQ42" s="11"/>
      <c r="AER42" s="11"/>
      <c r="AES42" s="11"/>
      <c r="AET42" s="11"/>
      <c r="AEU42" s="11"/>
      <c r="AEV42" s="11"/>
      <c r="AEW42" s="11"/>
      <c r="AEX42" s="11"/>
      <c r="AEY42" s="11"/>
      <c r="AEZ42" s="11"/>
      <c r="AFA42" s="11"/>
      <c r="AFB42" s="11"/>
      <c r="AFC42" s="11"/>
      <c r="AFD42" s="11"/>
      <c r="AFE42" s="11"/>
      <c r="AFF42" s="11"/>
      <c r="AFG42" s="11"/>
      <c r="AFH42" s="11"/>
      <c r="AFI42" s="11"/>
      <c r="AFJ42" s="11"/>
      <c r="AFK42" s="11"/>
      <c r="AFL42" s="11"/>
      <c r="AFM42" s="11"/>
      <c r="AFN42" s="11"/>
      <c r="AFO42" s="11"/>
      <c r="AFP42" s="11"/>
      <c r="AFQ42" s="11"/>
      <c r="AFR42" s="11"/>
      <c r="AFS42" s="11"/>
      <c r="AFT42" s="11"/>
      <c r="AFU42" s="11"/>
      <c r="AFV42" s="11"/>
      <c r="AFW42" s="11"/>
      <c r="AFX42" s="11"/>
      <c r="AFY42" s="11"/>
      <c r="AFZ42" s="11"/>
      <c r="AGA42" s="11"/>
      <c r="AGB42" s="11"/>
      <c r="AGC42" s="11"/>
      <c r="AGD42" s="11"/>
      <c r="AGE42" s="11"/>
      <c r="AGF42" s="11"/>
      <c r="AGG42" s="11"/>
      <c r="AGH42" s="11"/>
      <c r="AGI42" s="11"/>
      <c r="AGJ42" s="11"/>
      <c r="AGK42" s="11"/>
      <c r="AGL42" s="11"/>
      <c r="AGM42" s="11"/>
      <c r="AGN42" s="11"/>
      <c r="AGO42" s="11"/>
      <c r="AGP42" s="11"/>
      <c r="AGQ42" s="11"/>
      <c r="AGR42" s="11"/>
      <c r="AGS42" s="11"/>
      <c r="AGT42" s="11"/>
      <c r="AGU42" s="11"/>
      <c r="AGV42" s="11"/>
      <c r="AGW42" s="11"/>
      <c r="AGX42" s="11"/>
      <c r="AGY42" s="11"/>
      <c r="AGZ42" s="11"/>
      <c r="AHA42" s="11"/>
      <c r="AHB42" s="11"/>
      <c r="AHC42" s="11"/>
      <c r="AHD42" s="11"/>
      <c r="AHE42" s="11"/>
      <c r="AHF42" s="11"/>
      <c r="AHG42" s="11"/>
      <c r="AHH42" s="11"/>
      <c r="AHI42" s="11"/>
      <c r="AHJ42" s="11"/>
      <c r="AHK42" s="11"/>
      <c r="AHL42" s="11"/>
      <c r="AHM42" s="11"/>
      <c r="AHN42" s="11"/>
      <c r="AHO42" s="11"/>
      <c r="AHP42" s="11"/>
      <c r="AHQ42" s="11"/>
      <c r="AHR42" s="11"/>
      <c r="AHS42" s="11"/>
      <c r="AHT42" s="11"/>
      <c r="AHU42" s="11"/>
      <c r="AHV42" s="11"/>
      <c r="AHW42" s="11"/>
      <c r="AHX42" s="11"/>
      <c r="AHY42" s="11"/>
      <c r="AHZ42" s="11"/>
      <c r="AIA42" s="11"/>
      <c r="AIB42" s="11"/>
      <c r="AIC42" s="11"/>
      <c r="AID42" s="11"/>
      <c r="AIE42" s="11"/>
      <c r="AIF42" s="11"/>
      <c r="AIG42" s="11"/>
      <c r="AIH42" s="11"/>
      <c r="AII42" s="11"/>
      <c r="AIJ42" s="11"/>
      <c r="AIK42" s="11"/>
      <c r="AIL42" s="11"/>
      <c r="AIM42" s="11"/>
    </row>
    <row r="43">
      <c r="B43" s="7" t="s">
        <v>494</v>
      </c>
      <c r="C43" s="11"/>
      <c r="D43" s="11"/>
      <c r="E43" s="11"/>
      <c r="F43" s="11"/>
      <c r="G43" s="11"/>
      <c r="H43" s="11"/>
      <c r="I43" s="11"/>
      <c r="J43" s="11"/>
      <c r="K43" s="11"/>
      <c r="L43" s="11"/>
      <c r="M43" s="11"/>
      <c r="N43" s="10">
        <v>290204.0</v>
      </c>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0">
        <v>43000.0</v>
      </c>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c r="OE43" s="11"/>
      <c r="OF43" s="11"/>
      <c r="OG43" s="11"/>
      <c r="OH43" s="11"/>
      <c r="OI43" s="11"/>
      <c r="OJ43" s="11"/>
      <c r="OK43" s="11"/>
      <c r="OL43" s="11"/>
      <c r="OM43" s="11"/>
      <c r="ON43" s="11"/>
      <c r="OO43" s="11"/>
      <c r="OP43" s="11"/>
      <c r="OQ43" s="11"/>
      <c r="OR43" s="11"/>
      <c r="OS43" s="11"/>
      <c r="OT43" s="11"/>
      <c r="OU43" s="11"/>
      <c r="OV43" s="11"/>
      <c r="OW43" s="11"/>
      <c r="OX43" s="11"/>
      <c r="OY43" s="11"/>
      <c r="OZ43" s="11"/>
      <c r="PA43" s="11"/>
      <c r="PB43" s="11"/>
      <c r="PC43" s="11"/>
      <c r="PD43" s="11"/>
      <c r="PE43" s="11"/>
      <c r="PF43" s="11"/>
      <c r="PG43" s="11"/>
      <c r="PH43" s="11"/>
      <c r="PI43" s="11"/>
      <c r="PJ43" s="11"/>
      <c r="PK43" s="11"/>
      <c r="PL43" s="11"/>
      <c r="PM43" s="11"/>
      <c r="PN43" s="11"/>
      <c r="PO43" s="11"/>
      <c r="PP43" s="11"/>
      <c r="PQ43" s="11"/>
      <c r="PR43" s="11"/>
      <c r="PS43" s="11"/>
      <c r="PT43" s="11"/>
      <c r="PU43" s="11"/>
      <c r="PV43" s="11"/>
      <c r="PW43" s="11"/>
      <c r="PX43" s="11"/>
      <c r="PY43" s="11"/>
      <c r="PZ43" s="11"/>
      <c r="QA43" s="11"/>
      <c r="QB43" s="11"/>
      <c r="QC43" s="11"/>
      <c r="QD43" s="11"/>
      <c r="QE43" s="11"/>
      <c r="QF43" s="11"/>
      <c r="QG43" s="11"/>
      <c r="QH43" s="11"/>
      <c r="QI43" s="11"/>
      <c r="QJ43" s="11"/>
      <c r="QK43" s="11"/>
      <c r="QL43" s="11"/>
      <c r="QM43" s="11"/>
      <c r="QN43" s="11"/>
      <c r="QO43" s="11"/>
      <c r="QP43" s="11"/>
      <c r="QQ43" s="11"/>
      <c r="QR43" s="11"/>
      <c r="QS43" s="11"/>
      <c r="QT43" s="11"/>
      <c r="QU43" s="11"/>
      <c r="QV43" s="11"/>
      <c r="QW43" s="11"/>
      <c r="QX43" s="11"/>
      <c r="QY43" s="11"/>
      <c r="QZ43" s="11"/>
      <c r="RA43" s="11"/>
      <c r="RB43" s="11"/>
      <c r="RC43" s="11"/>
      <c r="RD43" s="11"/>
      <c r="RE43" s="11"/>
      <c r="RF43" s="11"/>
      <c r="RG43" s="11"/>
      <c r="RH43" s="11"/>
      <c r="RI43" s="11"/>
      <c r="RJ43" s="11"/>
      <c r="RK43" s="11"/>
      <c r="RL43" s="11"/>
      <c r="RM43" s="11"/>
      <c r="RN43" s="11"/>
      <c r="RO43" s="11"/>
      <c r="RP43" s="11"/>
      <c r="RQ43" s="11"/>
      <c r="RR43" s="11"/>
      <c r="RS43" s="11"/>
      <c r="RT43" s="11"/>
      <c r="RU43" s="11"/>
      <c r="RV43" s="11"/>
      <c r="RW43" s="11"/>
      <c r="RX43" s="11"/>
      <c r="RY43" s="11"/>
      <c r="RZ43" s="11"/>
      <c r="SA43" s="11"/>
      <c r="SB43" s="11"/>
      <c r="SC43" s="11"/>
      <c r="SD43" s="11"/>
      <c r="SE43" s="11"/>
      <c r="SF43" s="11"/>
      <c r="SG43" s="11"/>
      <c r="SH43" s="11"/>
      <c r="SI43" s="11"/>
      <c r="SJ43" s="11"/>
      <c r="SK43" s="11"/>
      <c r="SL43" s="11"/>
      <c r="SM43" s="11"/>
      <c r="SN43" s="11"/>
      <c r="SO43" s="11"/>
      <c r="SP43" s="11"/>
      <c r="SQ43" s="11"/>
      <c r="SR43" s="11"/>
      <c r="SS43" s="11"/>
      <c r="ST43" s="11"/>
      <c r="SU43" s="11"/>
      <c r="SV43" s="11"/>
      <c r="SW43" s="11"/>
      <c r="SX43" s="11"/>
      <c r="SY43" s="11"/>
      <c r="SZ43" s="11"/>
      <c r="TA43" s="11"/>
      <c r="TB43" s="11"/>
      <c r="TC43" s="11"/>
      <c r="TD43" s="11"/>
      <c r="TE43" s="11"/>
      <c r="TF43" s="11"/>
      <c r="TG43" s="11"/>
      <c r="TH43" s="11"/>
      <c r="TI43" s="11"/>
      <c r="TJ43" s="11"/>
      <c r="TK43" s="11"/>
      <c r="TL43" s="11"/>
      <c r="TM43" s="11"/>
      <c r="TN43" s="11"/>
      <c r="TO43" s="11"/>
      <c r="TP43" s="11"/>
      <c r="TQ43" s="11"/>
      <c r="TR43" s="11"/>
      <c r="TS43" s="11"/>
      <c r="TT43" s="11"/>
      <c r="TU43" s="11"/>
      <c r="TV43" s="11"/>
      <c r="TW43" s="11"/>
      <c r="TX43" s="11"/>
      <c r="TY43" s="11"/>
      <c r="TZ43" s="11"/>
      <c r="UA43" s="11"/>
      <c r="UB43" s="11"/>
      <c r="UC43" s="11"/>
      <c r="UD43" s="11"/>
      <c r="UE43" s="11"/>
      <c r="UF43" s="11"/>
      <c r="UG43" s="11"/>
      <c r="UH43" s="11"/>
      <c r="UI43" s="11"/>
      <c r="UJ43" s="11"/>
      <c r="UK43" s="11"/>
      <c r="UL43" s="11"/>
      <c r="UM43" s="11"/>
      <c r="UN43" s="11"/>
      <c r="UO43" s="11"/>
      <c r="UP43" s="11"/>
      <c r="UQ43" s="11"/>
      <c r="UR43" s="11"/>
      <c r="US43" s="11"/>
      <c r="UT43" s="11"/>
      <c r="UU43" s="11"/>
      <c r="UV43" s="11"/>
      <c r="UW43" s="11"/>
      <c r="UX43" s="11"/>
      <c r="UY43" s="11"/>
      <c r="UZ43" s="11"/>
      <c r="VA43" s="11"/>
      <c r="VB43" s="11"/>
      <c r="VC43" s="11"/>
      <c r="VD43" s="11"/>
      <c r="VE43" s="11"/>
      <c r="VF43" s="11"/>
      <c r="VG43" s="11"/>
      <c r="VH43" s="11"/>
      <c r="VI43" s="11"/>
      <c r="VJ43" s="11"/>
      <c r="VK43" s="11"/>
      <c r="VL43" s="11"/>
      <c r="VM43" s="11"/>
      <c r="VN43" s="11"/>
      <c r="VO43" s="11"/>
      <c r="VP43" s="11"/>
      <c r="VQ43" s="11"/>
      <c r="VR43" s="11"/>
      <c r="VS43" s="11"/>
      <c r="VT43" s="11"/>
      <c r="VU43" s="11"/>
      <c r="VV43" s="11"/>
      <c r="VW43" s="11"/>
      <c r="VX43" s="11"/>
      <c r="VY43" s="11"/>
      <c r="VZ43" s="11"/>
      <c r="WA43" s="11"/>
      <c r="WB43" s="11"/>
      <c r="WC43" s="11"/>
      <c r="WD43" s="11"/>
      <c r="WE43" s="11"/>
      <c r="WF43" s="11"/>
      <c r="WG43" s="11"/>
      <c r="WH43" s="11"/>
      <c r="WI43" s="11"/>
      <c r="WJ43" s="11"/>
      <c r="WK43" s="11"/>
      <c r="WL43" s="11"/>
      <c r="WM43" s="11"/>
      <c r="WN43" s="11"/>
      <c r="WO43" s="11"/>
      <c r="WP43" s="11"/>
      <c r="WQ43" s="11"/>
      <c r="WR43" s="11"/>
      <c r="WS43" s="11"/>
      <c r="WT43" s="11"/>
      <c r="WU43" s="11"/>
      <c r="WV43" s="11"/>
      <c r="WW43" s="11"/>
      <c r="WX43" s="11"/>
      <c r="WY43" s="11"/>
      <c r="WZ43" s="11"/>
      <c r="XA43" s="11"/>
      <c r="XB43" s="11"/>
      <c r="XC43" s="11"/>
      <c r="XD43" s="11"/>
      <c r="XE43" s="11"/>
      <c r="XF43" s="11"/>
      <c r="XG43" s="11"/>
      <c r="XH43" s="11"/>
      <c r="XI43" s="11"/>
      <c r="XJ43" s="11"/>
      <c r="XK43" s="11"/>
      <c r="XL43" s="11"/>
      <c r="XM43" s="11"/>
      <c r="XN43" s="11"/>
      <c r="XO43" s="11"/>
      <c r="XP43" s="11"/>
      <c r="XQ43" s="11"/>
      <c r="XR43" s="11"/>
      <c r="XS43" s="11"/>
      <c r="XT43" s="11"/>
      <c r="XU43" s="11"/>
      <c r="XV43" s="11"/>
      <c r="XW43" s="11"/>
      <c r="XX43" s="11"/>
      <c r="XY43" s="11"/>
      <c r="XZ43" s="11"/>
      <c r="YA43" s="11"/>
      <c r="YB43" s="11"/>
      <c r="YC43" s="11"/>
      <c r="YD43" s="11"/>
      <c r="YE43" s="11"/>
      <c r="YF43" s="11"/>
      <c r="YG43" s="11"/>
      <c r="YH43" s="11"/>
      <c r="YI43" s="11"/>
      <c r="YJ43" s="11"/>
      <c r="YK43" s="11"/>
      <c r="YL43" s="11"/>
      <c r="YM43" s="11"/>
      <c r="YN43" s="11"/>
      <c r="YO43" s="11"/>
      <c r="YP43" s="11"/>
      <c r="YQ43" s="11"/>
      <c r="YR43" s="11"/>
      <c r="YS43" s="11"/>
      <c r="YT43" s="11"/>
      <c r="YU43" s="11"/>
      <c r="YV43" s="11"/>
      <c r="YW43" s="11"/>
      <c r="YX43" s="11"/>
      <c r="YY43" s="11"/>
      <c r="YZ43" s="11"/>
      <c r="ZA43" s="11"/>
      <c r="ZB43" s="11"/>
      <c r="ZC43" s="11"/>
      <c r="ZD43" s="11"/>
      <c r="ZE43" s="11"/>
      <c r="ZF43" s="11"/>
      <c r="ZG43" s="11"/>
      <c r="ZH43" s="11"/>
      <c r="ZI43" s="11"/>
      <c r="ZJ43" s="11"/>
      <c r="ZK43" s="11"/>
      <c r="ZL43" s="11"/>
      <c r="ZM43" s="11"/>
      <c r="ZN43" s="11"/>
      <c r="ZO43" s="11"/>
      <c r="ZP43" s="11"/>
      <c r="ZQ43" s="11"/>
      <c r="ZR43" s="11"/>
      <c r="ZS43" s="11"/>
      <c r="ZT43" s="11"/>
      <c r="ZU43" s="11"/>
      <c r="ZV43" s="11"/>
      <c r="ZW43" s="11"/>
      <c r="ZX43" s="11"/>
      <c r="ZY43" s="11"/>
      <c r="ZZ43" s="11"/>
      <c r="AAA43" s="11"/>
      <c r="AAB43" s="11"/>
      <c r="AAC43" s="11"/>
      <c r="AAD43" s="11"/>
      <c r="AAE43" s="11"/>
      <c r="AAF43" s="11"/>
      <c r="AAG43" s="11"/>
      <c r="AAH43" s="11"/>
      <c r="AAI43" s="11"/>
      <c r="AAJ43" s="11"/>
      <c r="AAK43" s="11"/>
      <c r="AAL43" s="11"/>
      <c r="AAM43" s="11"/>
      <c r="AAN43" s="11"/>
      <c r="AAO43" s="11"/>
      <c r="AAP43" s="11"/>
      <c r="AAQ43" s="11"/>
      <c r="AAR43" s="11"/>
      <c r="AAS43" s="11"/>
      <c r="AAT43" s="11"/>
      <c r="AAU43" s="11"/>
      <c r="AAV43" s="11"/>
      <c r="AAW43" s="11"/>
      <c r="AAX43" s="11"/>
      <c r="AAY43" s="11"/>
      <c r="AAZ43" s="11"/>
      <c r="ABA43" s="11"/>
      <c r="ABB43" s="11"/>
      <c r="ABC43" s="11"/>
      <c r="ABD43" s="11"/>
      <c r="ABE43" s="11"/>
      <c r="ABF43" s="11"/>
      <c r="ABG43" s="11"/>
      <c r="ABH43" s="11"/>
      <c r="ABI43" s="11"/>
      <c r="ABJ43" s="11"/>
      <c r="ABK43" s="11"/>
      <c r="ABL43" s="11"/>
      <c r="ABM43" s="11"/>
      <c r="ABN43" s="11"/>
      <c r="ABO43" s="11"/>
      <c r="ABP43" s="11"/>
      <c r="ABQ43" s="11"/>
      <c r="ABR43" s="11"/>
      <c r="ABS43" s="11"/>
      <c r="ABT43" s="11"/>
      <c r="ABU43" s="11"/>
      <c r="ABV43" s="11"/>
      <c r="ABW43" s="11"/>
      <c r="ABX43" s="11"/>
      <c r="ABY43" s="11"/>
      <c r="ABZ43" s="11"/>
      <c r="ACA43" s="11"/>
      <c r="ACB43" s="11"/>
      <c r="ACC43" s="11"/>
      <c r="ACD43" s="11"/>
      <c r="ACE43" s="11"/>
      <c r="ACF43" s="11"/>
      <c r="ACG43" s="11"/>
      <c r="ACH43" s="11"/>
      <c r="ACI43" s="11"/>
      <c r="ACJ43" s="11"/>
      <c r="ACK43" s="11"/>
      <c r="ACL43" s="11"/>
      <c r="ACM43" s="11"/>
      <c r="ACN43" s="11"/>
      <c r="ACO43" s="11"/>
      <c r="ACP43" s="11"/>
      <c r="ACQ43" s="11"/>
      <c r="ACR43" s="11"/>
      <c r="ACS43" s="11"/>
      <c r="ACT43" s="11"/>
      <c r="ACU43" s="11"/>
      <c r="ACV43" s="11"/>
      <c r="ACW43" s="11"/>
      <c r="ACX43" s="11"/>
      <c r="ACY43" s="11"/>
      <c r="ACZ43" s="11"/>
      <c r="ADA43" s="11"/>
      <c r="ADB43" s="11"/>
      <c r="ADC43" s="11"/>
      <c r="ADD43" s="11"/>
      <c r="ADE43" s="11"/>
      <c r="ADF43" s="11"/>
      <c r="ADG43" s="11"/>
      <c r="ADH43" s="11"/>
      <c r="ADI43" s="11"/>
      <c r="ADJ43" s="11"/>
      <c r="ADK43" s="11"/>
      <c r="ADL43" s="11"/>
      <c r="ADM43" s="11"/>
      <c r="ADN43" s="11"/>
      <c r="ADO43" s="11"/>
      <c r="ADP43" s="11"/>
      <c r="ADQ43" s="11"/>
      <c r="ADR43" s="11"/>
      <c r="ADS43" s="11"/>
      <c r="ADT43" s="11"/>
      <c r="ADU43" s="11"/>
      <c r="ADV43" s="11"/>
      <c r="ADW43" s="11"/>
      <c r="ADX43" s="11"/>
      <c r="ADY43" s="11"/>
      <c r="ADZ43" s="11"/>
      <c r="AEA43" s="11"/>
      <c r="AEB43" s="11"/>
      <c r="AEC43" s="11"/>
      <c r="AED43" s="11"/>
      <c r="AEE43" s="11"/>
      <c r="AEF43" s="11"/>
      <c r="AEG43" s="11"/>
      <c r="AEH43" s="11"/>
      <c r="AEI43" s="11"/>
      <c r="AEJ43" s="11"/>
      <c r="AEK43" s="11"/>
      <c r="AEL43" s="11"/>
      <c r="AEM43" s="11"/>
      <c r="AEN43" s="11"/>
      <c r="AEO43" s="11"/>
      <c r="AEP43" s="11"/>
      <c r="AEQ43" s="11"/>
      <c r="AER43" s="11"/>
      <c r="AES43" s="11"/>
      <c r="AET43" s="11"/>
      <c r="AEU43" s="11"/>
      <c r="AEV43" s="11"/>
      <c r="AEW43" s="11"/>
      <c r="AEX43" s="11"/>
      <c r="AEY43" s="11"/>
      <c r="AEZ43" s="11"/>
      <c r="AFA43" s="11"/>
      <c r="AFB43" s="11"/>
      <c r="AFC43" s="11"/>
      <c r="AFD43" s="11"/>
      <c r="AFE43" s="11"/>
      <c r="AFF43" s="11"/>
      <c r="AFG43" s="11"/>
      <c r="AFH43" s="11"/>
      <c r="AFI43" s="11"/>
      <c r="AFJ43" s="11"/>
      <c r="AFK43" s="11"/>
      <c r="AFL43" s="11"/>
      <c r="AFM43" s="11"/>
      <c r="AFN43" s="11"/>
      <c r="AFO43" s="11"/>
      <c r="AFP43" s="11"/>
      <c r="AFQ43" s="11"/>
      <c r="AFR43" s="11"/>
      <c r="AFS43" s="11"/>
      <c r="AFT43" s="11"/>
      <c r="AFU43" s="11"/>
      <c r="AFV43" s="11"/>
      <c r="AFW43" s="11"/>
      <c r="AFX43" s="11"/>
      <c r="AFY43" s="11"/>
      <c r="AFZ43" s="11"/>
      <c r="AGA43" s="11"/>
      <c r="AGB43" s="11"/>
      <c r="AGC43" s="11"/>
      <c r="AGD43" s="11"/>
      <c r="AGE43" s="11"/>
      <c r="AGF43" s="11"/>
      <c r="AGG43" s="11"/>
      <c r="AGH43" s="11"/>
      <c r="AGI43" s="11"/>
      <c r="AGJ43" s="11"/>
      <c r="AGK43" s="11"/>
      <c r="AGL43" s="11"/>
      <c r="AGM43" s="11"/>
      <c r="AGN43" s="11"/>
      <c r="AGO43" s="11"/>
      <c r="AGP43" s="11"/>
      <c r="AGQ43" s="11"/>
      <c r="AGR43" s="11"/>
      <c r="AGS43" s="11"/>
      <c r="AGT43" s="11"/>
      <c r="AGU43" s="11"/>
      <c r="AGV43" s="11"/>
      <c r="AGW43" s="11"/>
      <c r="AGX43" s="11"/>
      <c r="AGY43" s="11"/>
      <c r="AGZ43" s="11"/>
      <c r="AHA43" s="11"/>
      <c r="AHB43" s="11"/>
      <c r="AHC43" s="11"/>
      <c r="AHD43" s="11"/>
      <c r="AHE43" s="11"/>
      <c r="AHF43" s="11"/>
      <c r="AHG43" s="11"/>
      <c r="AHH43" s="11"/>
      <c r="AHI43" s="11"/>
      <c r="AHJ43" s="11"/>
      <c r="AHK43" s="11"/>
      <c r="AHL43" s="11"/>
      <c r="AHM43" s="11"/>
      <c r="AHN43" s="11"/>
      <c r="AHO43" s="11"/>
      <c r="AHP43" s="11"/>
      <c r="AHQ43" s="11"/>
      <c r="AHR43" s="11"/>
      <c r="AHS43" s="11"/>
      <c r="AHT43" s="11"/>
      <c r="AHU43" s="11"/>
      <c r="AHV43" s="11"/>
      <c r="AHW43" s="11"/>
      <c r="AHX43" s="11"/>
      <c r="AHY43" s="11"/>
      <c r="AHZ43" s="11"/>
      <c r="AIA43" s="11"/>
      <c r="AIB43" s="11"/>
      <c r="AIC43" s="11"/>
      <c r="AID43" s="11"/>
      <c r="AIE43" s="11"/>
      <c r="AIF43" s="11"/>
      <c r="AIG43" s="11"/>
      <c r="AIH43" s="11"/>
      <c r="AII43" s="11"/>
      <c r="AIJ43" s="11"/>
      <c r="AIK43" s="11"/>
      <c r="AIL43" s="11"/>
      <c r="AIM43" s="11"/>
    </row>
    <row r="44">
      <c r="B44" s="7" t="s">
        <v>495</v>
      </c>
      <c r="C44" s="11"/>
      <c r="D44" s="11"/>
      <c r="E44" s="11"/>
      <c r="F44" s="11"/>
      <c r="G44" s="11"/>
      <c r="H44" s="11"/>
      <c r="I44" s="11"/>
      <c r="J44" s="11"/>
      <c r="K44" s="11"/>
      <c r="L44" s="11"/>
      <c r="M44" s="11"/>
      <c r="N44" s="10">
        <v>341080.0</v>
      </c>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0">
        <v>80000.0</v>
      </c>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c r="KJ44" s="11"/>
      <c r="KK44" s="11"/>
      <c r="KL44" s="11"/>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c r="OE44" s="11"/>
      <c r="OF44" s="11"/>
      <c r="OG44" s="11"/>
      <c r="OH44" s="11"/>
      <c r="OI44" s="11"/>
      <c r="OJ44" s="11"/>
      <c r="OK44" s="11"/>
      <c r="OL44" s="11"/>
      <c r="OM44" s="11"/>
      <c r="ON44" s="11"/>
      <c r="OO44" s="11"/>
      <c r="OP44" s="11"/>
      <c r="OQ44" s="11"/>
      <c r="OR44" s="11"/>
      <c r="OS44" s="11"/>
      <c r="OT44" s="11"/>
      <c r="OU44" s="11"/>
      <c r="OV44" s="11"/>
      <c r="OW44" s="11"/>
      <c r="OX44" s="11"/>
      <c r="OY44" s="11"/>
      <c r="OZ44" s="11"/>
      <c r="PA44" s="11"/>
      <c r="PB44" s="11"/>
      <c r="PC44" s="11"/>
      <c r="PD44" s="11"/>
      <c r="PE44" s="11"/>
      <c r="PF44" s="11"/>
      <c r="PG44" s="11"/>
      <c r="PH44" s="11"/>
      <c r="PI44" s="11"/>
      <c r="PJ44" s="11"/>
      <c r="PK44" s="11"/>
      <c r="PL44" s="11"/>
      <c r="PM44" s="11"/>
      <c r="PN44" s="11"/>
      <c r="PO44" s="11"/>
      <c r="PP44" s="11"/>
      <c r="PQ44" s="11"/>
      <c r="PR44" s="11"/>
      <c r="PS44" s="11"/>
      <c r="PT44" s="11"/>
      <c r="PU44" s="11"/>
      <c r="PV44" s="11"/>
      <c r="PW44" s="11"/>
      <c r="PX44" s="11"/>
      <c r="PY44" s="11"/>
      <c r="PZ44" s="11"/>
      <c r="QA44" s="11"/>
      <c r="QB44" s="11"/>
      <c r="QC44" s="11"/>
      <c r="QD44" s="11"/>
      <c r="QE44" s="11"/>
      <c r="QF44" s="11"/>
      <c r="QG44" s="11"/>
      <c r="QH44" s="11"/>
      <c r="QI44" s="11"/>
      <c r="QJ44" s="11"/>
      <c r="QK44" s="11"/>
      <c r="QL44" s="11"/>
      <c r="QM44" s="11"/>
      <c r="QN44" s="11"/>
      <c r="QO44" s="11"/>
      <c r="QP44" s="11"/>
      <c r="QQ44" s="11"/>
      <c r="QR44" s="11"/>
      <c r="QS44" s="11"/>
      <c r="QT44" s="11"/>
      <c r="QU44" s="11"/>
      <c r="QV44" s="11"/>
      <c r="QW44" s="11"/>
      <c r="QX44" s="11"/>
      <c r="QY44" s="11"/>
      <c r="QZ44" s="11"/>
      <c r="RA44" s="11"/>
      <c r="RB44" s="11"/>
      <c r="RC44" s="11"/>
      <c r="RD44" s="11"/>
      <c r="RE44" s="11"/>
      <c r="RF44" s="11"/>
      <c r="RG44" s="11"/>
      <c r="RH44" s="11"/>
      <c r="RI44" s="11"/>
      <c r="RJ44" s="11"/>
      <c r="RK44" s="11"/>
      <c r="RL44" s="11"/>
      <c r="RM44" s="11"/>
      <c r="RN44" s="11"/>
      <c r="RO44" s="11"/>
      <c r="RP44" s="11"/>
      <c r="RQ44" s="11"/>
      <c r="RR44" s="11"/>
      <c r="RS44" s="11"/>
      <c r="RT44" s="11"/>
      <c r="RU44" s="11"/>
      <c r="RV44" s="11"/>
      <c r="RW44" s="11"/>
      <c r="RX44" s="11"/>
      <c r="RY44" s="11"/>
      <c r="RZ44" s="11"/>
      <c r="SA44" s="11"/>
      <c r="SB44" s="11"/>
      <c r="SC44" s="11"/>
      <c r="SD44" s="11"/>
      <c r="SE44" s="11"/>
      <c r="SF44" s="11"/>
      <c r="SG44" s="11"/>
      <c r="SH44" s="11"/>
      <c r="SI44" s="11"/>
      <c r="SJ44" s="11"/>
      <c r="SK44" s="11"/>
      <c r="SL44" s="11"/>
      <c r="SM44" s="11"/>
      <c r="SN44" s="11"/>
      <c r="SO44" s="11"/>
      <c r="SP44" s="11"/>
      <c r="SQ44" s="11"/>
      <c r="SR44" s="11"/>
      <c r="SS44" s="11"/>
      <c r="ST44" s="11"/>
      <c r="SU44" s="11"/>
      <c r="SV44" s="11"/>
      <c r="SW44" s="11"/>
      <c r="SX44" s="11"/>
      <c r="SY44" s="11"/>
      <c r="SZ44" s="11"/>
      <c r="TA44" s="11"/>
      <c r="TB44" s="11"/>
      <c r="TC44" s="11"/>
      <c r="TD44" s="11"/>
      <c r="TE44" s="11"/>
      <c r="TF44" s="11"/>
      <c r="TG44" s="11"/>
      <c r="TH44" s="11"/>
      <c r="TI44" s="11"/>
      <c r="TJ44" s="11"/>
      <c r="TK44" s="11"/>
      <c r="TL44" s="11"/>
      <c r="TM44" s="11"/>
      <c r="TN44" s="11"/>
      <c r="TO44" s="11"/>
      <c r="TP44" s="11"/>
      <c r="TQ44" s="11"/>
      <c r="TR44" s="11"/>
      <c r="TS44" s="11"/>
      <c r="TT44" s="11"/>
      <c r="TU44" s="11"/>
      <c r="TV44" s="11"/>
      <c r="TW44" s="11"/>
      <c r="TX44" s="11"/>
      <c r="TY44" s="11"/>
      <c r="TZ44" s="11"/>
      <c r="UA44" s="11"/>
      <c r="UB44" s="11"/>
      <c r="UC44" s="11"/>
      <c r="UD44" s="11"/>
      <c r="UE44" s="11"/>
      <c r="UF44" s="11"/>
      <c r="UG44" s="11"/>
      <c r="UH44" s="11"/>
      <c r="UI44" s="11"/>
      <c r="UJ44" s="11"/>
      <c r="UK44" s="11"/>
      <c r="UL44" s="11"/>
      <c r="UM44" s="11"/>
      <c r="UN44" s="11"/>
      <c r="UO44" s="11"/>
      <c r="UP44" s="11"/>
      <c r="UQ44" s="11"/>
      <c r="UR44" s="11"/>
      <c r="US44" s="11"/>
      <c r="UT44" s="11"/>
      <c r="UU44" s="11"/>
      <c r="UV44" s="11"/>
      <c r="UW44" s="11"/>
      <c r="UX44" s="11"/>
      <c r="UY44" s="11"/>
      <c r="UZ44" s="11"/>
      <c r="VA44" s="11"/>
      <c r="VB44" s="11"/>
      <c r="VC44" s="11"/>
      <c r="VD44" s="11"/>
      <c r="VE44" s="11"/>
      <c r="VF44" s="11"/>
      <c r="VG44" s="11"/>
      <c r="VH44" s="11"/>
      <c r="VI44" s="11"/>
      <c r="VJ44" s="11"/>
      <c r="VK44" s="11"/>
      <c r="VL44" s="11"/>
      <c r="VM44" s="11"/>
      <c r="VN44" s="11"/>
      <c r="VO44" s="11"/>
      <c r="VP44" s="11"/>
      <c r="VQ44" s="11"/>
      <c r="VR44" s="11"/>
      <c r="VS44" s="11"/>
      <c r="VT44" s="11"/>
      <c r="VU44" s="11"/>
      <c r="VV44" s="11"/>
      <c r="VW44" s="11"/>
      <c r="VX44" s="11"/>
      <c r="VY44" s="11"/>
      <c r="VZ44" s="11"/>
      <c r="WA44" s="11"/>
      <c r="WB44" s="11"/>
      <c r="WC44" s="11"/>
      <c r="WD44" s="11"/>
      <c r="WE44" s="11"/>
      <c r="WF44" s="11"/>
      <c r="WG44" s="11"/>
      <c r="WH44" s="11"/>
      <c r="WI44" s="11"/>
      <c r="WJ44" s="11"/>
      <c r="WK44" s="11"/>
      <c r="WL44" s="11"/>
      <c r="WM44" s="11"/>
      <c r="WN44" s="11"/>
      <c r="WO44" s="11"/>
      <c r="WP44" s="11"/>
      <c r="WQ44" s="11"/>
      <c r="WR44" s="11"/>
      <c r="WS44" s="11"/>
      <c r="WT44" s="11"/>
      <c r="WU44" s="11"/>
      <c r="WV44" s="11"/>
      <c r="WW44" s="11"/>
      <c r="WX44" s="11"/>
      <c r="WY44" s="11"/>
      <c r="WZ44" s="11"/>
      <c r="XA44" s="11"/>
      <c r="XB44" s="11"/>
      <c r="XC44" s="11"/>
      <c r="XD44" s="11"/>
      <c r="XE44" s="11"/>
      <c r="XF44" s="11"/>
      <c r="XG44" s="11"/>
      <c r="XH44" s="11"/>
      <c r="XI44" s="11"/>
      <c r="XJ44" s="11"/>
      <c r="XK44" s="11"/>
      <c r="XL44" s="11"/>
      <c r="XM44" s="11"/>
      <c r="XN44" s="11"/>
      <c r="XO44" s="11"/>
      <c r="XP44" s="11"/>
      <c r="XQ44" s="11"/>
      <c r="XR44" s="11"/>
      <c r="XS44" s="11"/>
      <c r="XT44" s="11"/>
      <c r="XU44" s="11"/>
      <c r="XV44" s="11"/>
      <c r="XW44" s="11"/>
      <c r="XX44" s="11"/>
      <c r="XY44" s="11"/>
      <c r="XZ44" s="11"/>
      <c r="YA44" s="11"/>
      <c r="YB44" s="11"/>
      <c r="YC44" s="11"/>
      <c r="YD44" s="11"/>
      <c r="YE44" s="11"/>
      <c r="YF44" s="11"/>
      <c r="YG44" s="11"/>
      <c r="YH44" s="11"/>
      <c r="YI44" s="11"/>
      <c r="YJ44" s="11"/>
      <c r="YK44" s="11"/>
      <c r="YL44" s="11"/>
      <c r="YM44" s="11"/>
      <c r="YN44" s="11"/>
      <c r="YO44" s="11"/>
      <c r="YP44" s="11"/>
      <c r="YQ44" s="11"/>
      <c r="YR44" s="11"/>
      <c r="YS44" s="11"/>
      <c r="YT44" s="11"/>
      <c r="YU44" s="11"/>
      <c r="YV44" s="11"/>
      <c r="YW44" s="11"/>
      <c r="YX44" s="11"/>
      <c r="YY44" s="11"/>
      <c r="YZ44" s="11"/>
      <c r="ZA44" s="11"/>
      <c r="ZB44" s="11"/>
      <c r="ZC44" s="11"/>
      <c r="ZD44" s="11"/>
      <c r="ZE44" s="11"/>
      <c r="ZF44" s="11"/>
      <c r="ZG44" s="11"/>
      <c r="ZH44" s="11"/>
      <c r="ZI44" s="11"/>
      <c r="ZJ44" s="11"/>
      <c r="ZK44" s="11"/>
      <c r="ZL44" s="11"/>
      <c r="ZM44" s="11"/>
      <c r="ZN44" s="11"/>
      <c r="ZO44" s="11"/>
      <c r="ZP44" s="11"/>
      <c r="ZQ44" s="11"/>
      <c r="ZR44" s="11"/>
      <c r="ZS44" s="11"/>
      <c r="ZT44" s="11"/>
      <c r="ZU44" s="11"/>
      <c r="ZV44" s="11"/>
      <c r="ZW44" s="11"/>
      <c r="ZX44" s="11"/>
      <c r="ZY44" s="11"/>
      <c r="ZZ44" s="11"/>
      <c r="AAA44" s="11"/>
      <c r="AAB44" s="11"/>
      <c r="AAC44" s="11"/>
      <c r="AAD44" s="11"/>
      <c r="AAE44" s="11"/>
      <c r="AAF44" s="11"/>
      <c r="AAG44" s="11"/>
      <c r="AAH44" s="11"/>
      <c r="AAI44" s="11"/>
      <c r="AAJ44" s="11"/>
      <c r="AAK44" s="11"/>
      <c r="AAL44" s="11"/>
      <c r="AAM44" s="11"/>
      <c r="AAN44" s="11"/>
      <c r="AAO44" s="11"/>
      <c r="AAP44" s="11"/>
      <c r="AAQ44" s="11"/>
      <c r="AAR44" s="11"/>
      <c r="AAS44" s="11"/>
      <c r="AAT44" s="11"/>
      <c r="AAU44" s="11"/>
      <c r="AAV44" s="11"/>
      <c r="AAW44" s="11"/>
      <c r="AAX44" s="11"/>
      <c r="AAY44" s="11"/>
      <c r="AAZ44" s="11"/>
      <c r="ABA44" s="11"/>
      <c r="ABB44" s="11"/>
      <c r="ABC44" s="11"/>
      <c r="ABD44" s="11"/>
      <c r="ABE44" s="11"/>
      <c r="ABF44" s="11"/>
      <c r="ABG44" s="11"/>
      <c r="ABH44" s="11"/>
      <c r="ABI44" s="11"/>
      <c r="ABJ44" s="11"/>
      <c r="ABK44" s="11"/>
      <c r="ABL44" s="11"/>
      <c r="ABM44" s="11"/>
      <c r="ABN44" s="11"/>
      <c r="ABO44" s="11"/>
      <c r="ABP44" s="11"/>
      <c r="ABQ44" s="11"/>
      <c r="ABR44" s="11"/>
      <c r="ABS44" s="11"/>
      <c r="ABT44" s="11"/>
      <c r="ABU44" s="11"/>
      <c r="ABV44" s="11"/>
      <c r="ABW44" s="11"/>
      <c r="ABX44" s="11"/>
      <c r="ABY44" s="11"/>
      <c r="ABZ44" s="11"/>
      <c r="ACA44" s="11"/>
      <c r="ACB44" s="11"/>
      <c r="ACC44" s="11"/>
      <c r="ACD44" s="11"/>
      <c r="ACE44" s="11"/>
      <c r="ACF44" s="11"/>
      <c r="ACG44" s="11"/>
      <c r="ACH44" s="11"/>
      <c r="ACI44" s="11"/>
      <c r="ACJ44" s="11"/>
      <c r="ACK44" s="11"/>
      <c r="ACL44" s="11"/>
      <c r="ACM44" s="11"/>
      <c r="ACN44" s="11"/>
      <c r="ACO44" s="11"/>
      <c r="ACP44" s="11"/>
      <c r="ACQ44" s="11"/>
      <c r="ACR44" s="11"/>
      <c r="ACS44" s="11"/>
      <c r="ACT44" s="11"/>
      <c r="ACU44" s="11"/>
      <c r="ACV44" s="11"/>
      <c r="ACW44" s="11"/>
      <c r="ACX44" s="11"/>
      <c r="ACY44" s="11"/>
      <c r="ACZ44" s="11"/>
      <c r="ADA44" s="11"/>
      <c r="ADB44" s="11"/>
      <c r="ADC44" s="11"/>
      <c r="ADD44" s="11"/>
      <c r="ADE44" s="11"/>
      <c r="ADF44" s="11"/>
      <c r="ADG44" s="11"/>
      <c r="ADH44" s="11"/>
      <c r="ADI44" s="11"/>
      <c r="ADJ44" s="11"/>
      <c r="ADK44" s="11"/>
      <c r="ADL44" s="11"/>
      <c r="ADM44" s="11"/>
      <c r="ADN44" s="11"/>
      <c r="ADO44" s="11"/>
      <c r="ADP44" s="11"/>
      <c r="ADQ44" s="11"/>
      <c r="ADR44" s="11"/>
      <c r="ADS44" s="11"/>
      <c r="ADT44" s="11"/>
      <c r="ADU44" s="11"/>
      <c r="ADV44" s="11"/>
      <c r="ADW44" s="11"/>
      <c r="ADX44" s="11"/>
      <c r="ADY44" s="11"/>
      <c r="ADZ44" s="11"/>
      <c r="AEA44" s="11"/>
      <c r="AEB44" s="11"/>
      <c r="AEC44" s="11"/>
      <c r="AED44" s="11"/>
      <c r="AEE44" s="11"/>
      <c r="AEF44" s="11"/>
      <c r="AEG44" s="11"/>
      <c r="AEH44" s="11"/>
      <c r="AEI44" s="11"/>
      <c r="AEJ44" s="11"/>
      <c r="AEK44" s="11"/>
      <c r="AEL44" s="11"/>
      <c r="AEM44" s="11"/>
      <c r="AEN44" s="11"/>
      <c r="AEO44" s="11"/>
      <c r="AEP44" s="11"/>
      <c r="AEQ44" s="11"/>
      <c r="AER44" s="11"/>
      <c r="AES44" s="11"/>
      <c r="AET44" s="11"/>
      <c r="AEU44" s="11"/>
      <c r="AEV44" s="11"/>
      <c r="AEW44" s="11"/>
      <c r="AEX44" s="11"/>
      <c r="AEY44" s="11"/>
      <c r="AEZ44" s="11"/>
      <c r="AFA44" s="11"/>
      <c r="AFB44" s="11"/>
      <c r="AFC44" s="11"/>
      <c r="AFD44" s="11"/>
      <c r="AFE44" s="11"/>
      <c r="AFF44" s="11"/>
      <c r="AFG44" s="11"/>
      <c r="AFH44" s="11"/>
      <c r="AFI44" s="11"/>
      <c r="AFJ44" s="11"/>
      <c r="AFK44" s="11"/>
      <c r="AFL44" s="11"/>
      <c r="AFM44" s="11"/>
      <c r="AFN44" s="11"/>
      <c r="AFO44" s="11"/>
      <c r="AFP44" s="11"/>
      <c r="AFQ44" s="11"/>
      <c r="AFR44" s="11"/>
      <c r="AFS44" s="11"/>
      <c r="AFT44" s="11"/>
      <c r="AFU44" s="11"/>
      <c r="AFV44" s="11"/>
      <c r="AFW44" s="11"/>
      <c r="AFX44" s="11"/>
      <c r="AFY44" s="11"/>
      <c r="AFZ44" s="11"/>
      <c r="AGA44" s="11"/>
      <c r="AGB44" s="11"/>
      <c r="AGC44" s="11"/>
      <c r="AGD44" s="11"/>
      <c r="AGE44" s="11"/>
      <c r="AGF44" s="11"/>
      <c r="AGG44" s="11"/>
      <c r="AGH44" s="11"/>
      <c r="AGI44" s="11"/>
      <c r="AGJ44" s="11"/>
      <c r="AGK44" s="11"/>
      <c r="AGL44" s="11"/>
      <c r="AGM44" s="11"/>
      <c r="AGN44" s="11"/>
      <c r="AGO44" s="11"/>
      <c r="AGP44" s="11"/>
      <c r="AGQ44" s="11"/>
      <c r="AGR44" s="11"/>
      <c r="AGS44" s="11"/>
      <c r="AGT44" s="11"/>
      <c r="AGU44" s="11"/>
      <c r="AGV44" s="11"/>
      <c r="AGW44" s="11"/>
      <c r="AGX44" s="11"/>
      <c r="AGY44" s="11"/>
      <c r="AGZ44" s="11"/>
      <c r="AHA44" s="11"/>
      <c r="AHB44" s="11"/>
      <c r="AHC44" s="11"/>
      <c r="AHD44" s="11"/>
      <c r="AHE44" s="11"/>
      <c r="AHF44" s="11"/>
      <c r="AHG44" s="11"/>
      <c r="AHH44" s="11"/>
      <c r="AHI44" s="11"/>
      <c r="AHJ44" s="11"/>
      <c r="AHK44" s="11"/>
      <c r="AHL44" s="11"/>
      <c r="AHM44" s="11"/>
      <c r="AHN44" s="11"/>
      <c r="AHO44" s="11"/>
      <c r="AHP44" s="11"/>
      <c r="AHQ44" s="11"/>
      <c r="AHR44" s="11"/>
      <c r="AHS44" s="11"/>
      <c r="AHT44" s="11"/>
      <c r="AHU44" s="11"/>
      <c r="AHV44" s="11"/>
      <c r="AHW44" s="11"/>
      <c r="AHX44" s="11"/>
      <c r="AHY44" s="11"/>
      <c r="AHZ44" s="11"/>
      <c r="AIA44" s="11"/>
      <c r="AIB44" s="11"/>
      <c r="AIC44" s="11"/>
      <c r="AID44" s="11"/>
      <c r="AIE44" s="11"/>
      <c r="AIF44" s="11"/>
      <c r="AIG44" s="11"/>
      <c r="AIH44" s="11"/>
      <c r="AII44" s="11"/>
      <c r="AIJ44" s="11"/>
      <c r="AIK44" s="11"/>
      <c r="AIL44" s="11"/>
      <c r="AIM44" s="11"/>
    </row>
    <row r="45">
      <c r="B45" s="7" t="s">
        <v>516</v>
      </c>
      <c r="C45" s="11"/>
      <c r="D45" s="11"/>
      <c r="E45" s="11"/>
      <c r="F45" s="11"/>
      <c r="G45" s="11"/>
      <c r="H45" s="11"/>
      <c r="I45" s="11"/>
      <c r="J45" s="11"/>
      <c r="K45" s="11"/>
      <c r="L45" s="11"/>
      <c r="M45" s="11"/>
      <c r="N45" s="10">
        <v>647000.0</v>
      </c>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c r="KJ45" s="11"/>
      <c r="KK45" s="11"/>
      <c r="KL45" s="11"/>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c r="OE45" s="11"/>
      <c r="OF45" s="11"/>
      <c r="OG45" s="11"/>
      <c r="OH45" s="11"/>
      <c r="OI45" s="11"/>
      <c r="OJ45" s="11"/>
      <c r="OK45" s="11"/>
      <c r="OL45" s="11"/>
      <c r="OM45" s="11"/>
      <c r="ON45" s="11"/>
      <c r="OO45" s="11"/>
      <c r="OP45" s="11"/>
      <c r="OQ45" s="11"/>
      <c r="OR45" s="11"/>
      <c r="OS45" s="11"/>
      <c r="OT45" s="11"/>
      <c r="OU45" s="11"/>
      <c r="OV45" s="11"/>
      <c r="OW45" s="11"/>
      <c r="OX45" s="11"/>
      <c r="OY45" s="11"/>
      <c r="OZ45" s="11"/>
      <c r="PA45" s="11"/>
      <c r="PB45" s="11"/>
      <c r="PC45" s="11"/>
      <c r="PD45" s="11"/>
      <c r="PE45" s="11"/>
      <c r="PF45" s="11"/>
      <c r="PG45" s="11"/>
      <c r="PH45" s="11"/>
      <c r="PI45" s="11"/>
      <c r="PJ45" s="11"/>
      <c r="PK45" s="11"/>
      <c r="PL45" s="11"/>
      <c r="PM45" s="11"/>
      <c r="PN45" s="11"/>
      <c r="PO45" s="11"/>
      <c r="PP45" s="11"/>
      <c r="PQ45" s="11"/>
      <c r="PR45" s="11"/>
      <c r="PS45" s="11"/>
      <c r="PT45" s="11"/>
      <c r="PU45" s="11"/>
      <c r="PV45" s="11"/>
      <c r="PW45" s="11"/>
      <c r="PX45" s="11"/>
      <c r="PY45" s="11"/>
      <c r="PZ45" s="11"/>
      <c r="QA45" s="11"/>
      <c r="QB45" s="11"/>
      <c r="QC45" s="11"/>
      <c r="QD45" s="11"/>
      <c r="QE45" s="11"/>
      <c r="QF45" s="11"/>
      <c r="QG45" s="11"/>
      <c r="QH45" s="11"/>
      <c r="QI45" s="11"/>
      <c r="QJ45" s="11"/>
      <c r="QK45" s="11"/>
      <c r="QL45" s="11"/>
      <c r="QM45" s="11"/>
      <c r="QN45" s="11"/>
      <c r="QO45" s="11"/>
      <c r="QP45" s="11"/>
      <c r="QQ45" s="11"/>
      <c r="QR45" s="11"/>
      <c r="QS45" s="11"/>
      <c r="QT45" s="11"/>
      <c r="QU45" s="11"/>
      <c r="QV45" s="11"/>
      <c r="QW45" s="11"/>
      <c r="QX45" s="11"/>
      <c r="QY45" s="11"/>
      <c r="QZ45" s="11"/>
      <c r="RA45" s="11"/>
      <c r="RB45" s="11"/>
      <c r="RC45" s="11"/>
      <c r="RD45" s="11"/>
      <c r="RE45" s="11"/>
      <c r="RF45" s="11"/>
      <c r="RG45" s="11"/>
      <c r="RH45" s="11"/>
      <c r="RI45" s="11"/>
      <c r="RJ45" s="11"/>
      <c r="RK45" s="11"/>
      <c r="RL45" s="11"/>
      <c r="RM45" s="11"/>
      <c r="RN45" s="11"/>
      <c r="RO45" s="11"/>
      <c r="RP45" s="11"/>
      <c r="RQ45" s="11"/>
      <c r="RR45" s="11"/>
      <c r="RS45" s="11"/>
      <c r="RT45" s="11"/>
      <c r="RU45" s="11"/>
      <c r="RV45" s="11"/>
      <c r="RW45" s="11"/>
      <c r="RX45" s="11"/>
      <c r="RY45" s="11"/>
      <c r="RZ45" s="11"/>
      <c r="SA45" s="11"/>
      <c r="SB45" s="11"/>
      <c r="SC45" s="11"/>
      <c r="SD45" s="11"/>
      <c r="SE45" s="11"/>
      <c r="SF45" s="11"/>
      <c r="SG45" s="11"/>
      <c r="SH45" s="11"/>
      <c r="SI45" s="11"/>
      <c r="SJ45" s="11"/>
      <c r="SK45" s="11"/>
      <c r="SL45" s="11"/>
      <c r="SM45" s="11"/>
      <c r="SN45" s="11"/>
      <c r="SO45" s="11"/>
      <c r="SP45" s="11"/>
      <c r="SQ45" s="11"/>
      <c r="SR45" s="11"/>
      <c r="SS45" s="11"/>
      <c r="ST45" s="11"/>
      <c r="SU45" s="11"/>
      <c r="SV45" s="11"/>
      <c r="SW45" s="11"/>
      <c r="SX45" s="11"/>
      <c r="SY45" s="11"/>
      <c r="SZ45" s="11"/>
      <c r="TA45" s="11"/>
      <c r="TB45" s="11"/>
      <c r="TC45" s="11"/>
      <c r="TD45" s="11"/>
      <c r="TE45" s="11"/>
      <c r="TF45" s="11"/>
      <c r="TG45" s="11"/>
      <c r="TH45" s="11"/>
      <c r="TI45" s="11"/>
      <c r="TJ45" s="11"/>
      <c r="TK45" s="11"/>
      <c r="TL45" s="11"/>
      <c r="TM45" s="11"/>
      <c r="TN45" s="11"/>
      <c r="TO45" s="11"/>
      <c r="TP45" s="11"/>
      <c r="TQ45" s="11"/>
      <c r="TR45" s="11"/>
      <c r="TS45" s="11"/>
      <c r="TT45" s="11"/>
      <c r="TU45" s="11"/>
      <c r="TV45" s="11"/>
      <c r="TW45" s="11"/>
      <c r="TX45" s="11"/>
      <c r="TY45" s="11"/>
      <c r="TZ45" s="11"/>
      <c r="UA45" s="11"/>
      <c r="UB45" s="11"/>
      <c r="UC45" s="11"/>
      <c r="UD45" s="11"/>
      <c r="UE45" s="11"/>
      <c r="UF45" s="11"/>
      <c r="UG45" s="11"/>
      <c r="UH45" s="11"/>
      <c r="UI45" s="11"/>
      <c r="UJ45" s="11"/>
      <c r="UK45" s="11"/>
      <c r="UL45" s="11"/>
      <c r="UM45" s="11"/>
      <c r="UN45" s="11"/>
      <c r="UO45" s="11"/>
      <c r="UP45" s="11"/>
      <c r="UQ45" s="11"/>
      <c r="UR45" s="11"/>
      <c r="US45" s="11"/>
      <c r="UT45" s="11"/>
      <c r="UU45" s="11"/>
      <c r="UV45" s="11"/>
      <c r="UW45" s="11"/>
      <c r="UX45" s="11"/>
      <c r="UY45" s="11"/>
      <c r="UZ45" s="11"/>
      <c r="VA45" s="11"/>
      <c r="VB45" s="11"/>
      <c r="VC45" s="11"/>
      <c r="VD45" s="11"/>
      <c r="VE45" s="11"/>
      <c r="VF45" s="11"/>
      <c r="VG45" s="11"/>
      <c r="VH45" s="11"/>
      <c r="VI45" s="11"/>
      <c r="VJ45" s="11"/>
      <c r="VK45" s="11"/>
      <c r="VL45" s="11"/>
      <c r="VM45" s="11"/>
      <c r="VN45" s="11"/>
      <c r="VO45" s="11"/>
      <c r="VP45" s="11"/>
      <c r="VQ45" s="11"/>
      <c r="VR45" s="11"/>
      <c r="VS45" s="11"/>
      <c r="VT45" s="11"/>
      <c r="VU45" s="11"/>
      <c r="VV45" s="11"/>
      <c r="VW45" s="11"/>
      <c r="VX45" s="11"/>
      <c r="VY45" s="11"/>
      <c r="VZ45" s="11"/>
      <c r="WA45" s="11"/>
      <c r="WB45" s="11"/>
      <c r="WC45" s="11"/>
      <c r="WD45" s="11"/>
      <c r="WE45" s="11"/>
      <c r="WF45" s="11"/>
      <c r="WG45" s="11"/>
      <c r="WH45" s="11"/>
      <c r="WI45" s="11"/>
      <c r="WJ45" s="11"/>
      <c r="WK45" s="11"/>
      <c r="WL45" s="11"/>
      <c r="WM45" s="11"/>
      <c r="WN45" s="11"/>
      <c r="WO45" s="11"/>
      <c r="WP45" s="11"/>
      <c r="WQ45" s="11"/>
      <c r="WR45" s="11"/>
      <c r="WS45" s="11"/>
      <c r="WT45" s="11"/>
      <c r="WU45" s="11"/>
      <c r="WV45" s="11"/>
      <c r="WW45" s="11"/>
      <c r="WX45" s="11"/>
      <c r="WY45" s="11"/>
      <c r="WZ45" s="11"/>
      <c r="XA45" s="11"/>
      <c r="XB45" s="11"/>
      <c r="XC45" s="11"/>
      <c r="XD45" s="11"/>
      <c r="XE45" s="11"/>
      <c r="XF45" s="11"/>
      <c r="XG45" s="11"/>
      <c r="XH45" s="11"/>
      <c r="XI45" s="11"/>
      <c r="XJ45" s="11"/>
      <c r="XK45" s="11"/>
      <c r="XL45" s="11"/>
      <c r="XM45" s="11"/>
      <c r="XN45" s="11"/>
      <c r="XO45" s="11"/>
      <c r="XP45" s="11"/>
      <c r="XQ45" s="11"/>
      <c r="XR45" s="11"/>
      <c r="XS45" s="11"/>
      <c r="XT45" s="11"/>
      <c r="XU45" s="11"/>
      <c r="XV45" s="11"/>
      <c r="XW45" s="11"/>
      <c r="XX45" s="11"/>
      <c r="XY45" s="11"/>
      <c r="XZ45" s="11"/>
      <c r="YA45" s="11"/>
      <c r="YB45" s="11"/>
      <c r="YC45" s="11"/>
      <c r="YD45" s="11"/>
      <c r="YE45" s="11"/>
      <c r="YF45" s="11"/>
      <c r="YG45" s="11"/>
      <c r="YH45" s="11"/>
      <c r="YI45" s="11"/>
      <c r="YJ45" s="11"/>
      <c r="YK45" s="11"/>
      <c r="YL45" s="11"/>
      <c r="YM45" s="11"/>
      <c r="YN45" s="11"/>
      <c r="YO45" s="11"/>
      <c r="YP45" s="11"/>
      <c r="YQ45" s="11"/>
      <c r="YR45" s="11"/>
      <c r="YS45" s="11"/>
      <c r="YT45" s="11"/>
      <c r="YU45" s="11"/>
      <c r="YV45" s="11"/>
      <c r="YW45" s="11"/>
      <c r="YX45" s="11"/>
      <c r="YY45" s="11"/>
      <c r="YZ45" s="11"/>
      <c r="ZA45" s="11"/>
      <c r="ZB45" s="11"/>
      <c r="ZC45" s="11"/>
      <c r="ZD45" s="11"/>
      <c r="ZE45" s="11"/>
      <c r="ZF45" s="11"/>
      <c r="ZG45" s="11"/>
      <c r="ZH45" s="11"/>
      <c r="ZI45" s="11"/>
      <c r="ZJ45" s="11"/>
      <c r="ZK45" s="11"/>
      <c r="ZL45" s="11"/>
      <c r="ZM45" s="11"/>
      <c r="ZN45" s="11"/>
      <c r="ZO45" s="11"/>
      <c r="ZP45" s="11"/>
      <c r="ZQ45" s="11"/>
      <c r="ZR45" s="11"/>
      <c r="ZS45" s="11"/>
      <c r="ZT45" s="11"/>
      <c r="ZU45" s="11"/>
      <c r="ZV45" s="11"/>
      <c r="ZW45" s="11"/>
      <c r="ZX45" s="11"/>
      <c r="ZY45" s="11"/>
      <c r="ZZ45" s="11"/>
      <c r="AAA45" s="11"/>
      <c r="AAB45" s="11"/>
      <c r="AAC45" s="11"/>
      <c r="AAD45" s="11"/>
      <c r="AAE45" s="11"/>
      <c r="AAF45" s="11"/>
      <c r="AAG45" s="11"/>
      <c r="AAH45" s="11"/>
      <c r="AAI45" s="11"/>
      <c r="AAJ45" s="11"/>
      <c r="AAK45" s="11"/>
      <c r="AAL45" s="11"/>
      <c r="AAM45" s="11"/>
      <c r="AAN45" s="11"/>
      <c r="AAO45" s="11"/>
      <c r="AAP45" s="11"/>
      <c r="AAQ45" s="11"/>
      <c r="AAR45" s="11"/>
      <c r="AAS45" s="11"/>
      <c r="AAT45" s="11"/>
      <c r="AAU45" s="11"/>
      <c r="AAV45" s="11"/>
      <c r="AAW45" s="11"/>
      <c r="AAX45" s="11"/>
      <c r="AAY45" s="11"/>
      <c r="AAZ45" s="11"/>
      <c r="ABA45" s="11"/>
      <c r="ABB45" s="11"/>
      <c r="ABC45" s="11"/>
      <c r="ABD45" s="11"/>
      <c r="ABE45" s="11"/>
      <c r="ABF45" s="11"/>
      <c r="ABG45" s="11"/>
      <c r="ABH45" s="11"/>
      <c r="ABI45" s="11"/>
      <c r="ABJ45" s="11"/>
      <c r="ABK45" s="11"/>
      <c r="ABL45" s="11"/>
      <c r="ABM45" s="11"/>
      <c r="ABN45" s="11"/>
      <c r="ABO45" s="11"/>
      <c r="ABP45" s="11"/>
      <c r="ABQ45" s="11"/>
      <c r="ABR45" s="11"/>
      <c r="ABS45" s="11"/>
      <c r="ABT45" s="11"/>
      <c r="ABU45" s="11"/>
      <c r="ABV45" s="11"/>
      <c r="ABW45" s="11"/>
      <c r="ABX45" s="11"/>
      <c r="ABY45" s="11"/>
      <c r="ABZ45" s="11"/>
      <c r="ACA45" s="11"/>
      <c r="ACB45" s="11"/>
      <c r="ACC45" s="11"/>
      <c r="ACD45" s="11"/>
      <c r="ACE45" s="11"/>
      <c r="ACF45" s="11"/>
      <c r="ACG45" s="11"/>
      <c r="ACH45" s="11"/>
      <c r="ACI45" s="11"/>
      <c r="ACJ45" s="11"/>
      <c r="ACK45" s="11"/>
      <c r="ACL45" s="11"/>
      <c r="ACM45" s="11"/>
      <c r="ACN45" s="11"/>
      <c r="ACO45" s="11"/>
      <c r="ACP45" s="11"/>
      <c r="ACQ45" s="11"/>
      <c r="ACR45" s="11"/>
      <c r="ACS45" s="11"/>
      <c r="ACT45" s="11"/>
      <c r="ACU45" s="11"/>
      <c r="ACV45" s="11"/>
      <c r="ACW45" s="11"/>
      <c r="ACX45" s="11"/>
      <c r="ACY45" s="11"/>
      <c r="ACZ45" s="11"/>
      <c r="ADA45" s="11"/>
      <c r="ADB45" s="11"/>
      <c r="ADC45" s="11"/>
      <c r="ADD45" s="11"/>
      <c r="ADE45" s="11"/>
      <c r="ADF45" s="11"/>
      <c r="ADG45" s="11"/>
      <c r="ADH45" s="11"/>
      <c r="ADI45" s="11"/>
      <c r="ADJ45" s="11"/>
      <c r="ADK45" s="11"/>
      <c r="ADL45" s="11"/>
      <c r="ADM45" s="11"/>
      <c r="ADN45" s="11"/>
      <c r="ADO45" s="11"/>
      <c r="ADP45" s="11"/>
      <c r="ADQ45" s="11"/>
      <c r="ADR45" s="11"/>
      <c r="ADS45" s="11"/>
      <c r="ADT45" s="11"/>
      <c r="ADU45" s="11"/>
      <c r="ADV45" s="11"/>
      <c r="ADW45" s="11"/>
      <c r="ADX45" s="11"/>
      <c r="ADY45" s="11"/>
      <c r="ADZ45" s="11"/>
      <c r="AEA45" s="11"/>
      <c r="AEB45" s="11"/>
      <c r="AEC45" s="11"/>
      <c r="AED45" s="11"/>
      <c r="AEE45" s="11"/>
      <c r="AEF45" s="11"/>
      <c r="AEG45" s="11"/>
      <c r="AEH45" s="11"/>
      <c r="AEI45" s="11"/>
      <c r="AEJ45" s="11"/>
      <c r="AEK45" s="11"/>
      <c r="AEL45" s="11"/>
      <c r="AEM45" s="11"/>
      <c r="AEN45" s="11"/>
      <c r="AEO45" s="11"/>
      <c r="AEP45" s="11"/>
      <c r="AEQ45" s="11"/>
      <c r="AER45" s="11"/>
      <c r="AES45" s="11"/>
      <c r="AET45" s="11"/>
      <c r="AEU45" s="11"/>
      <c r="AEV45" s="11"/>
      <c r="AEW45" s="11"/>
      <c r="AEX45" s="11"/>
      <c r="AEY45" s="11"/>
      <c r="AEZ45" s="11"/>
      <c r="AFA45" s="11"/>
      <c r="AFB45" s="11"/>
      <c r="AFC45" s="11"/>
      <c r="AFD45" s="11"/>
      <c r="AFE45" s="11"/>
      <c r="AFF45" s="11"/>
      <c r="AFG45" s="11"/>
      <c r="AFH45" s="11"/>
      <c r="AFI45" s="11"/>
      <c r="AFJ45" s="11"/>
      <c r="AFK45" s="11"/>
      <c r="AFL45" s="11"/>
      <c r="AFM45" s="11"/>
      <c r="AFN45" s="11"/>
      <c r="AFO45" s="11"/>
      <c r="AFP45" s="11"/>
      <c r="AFQ45" s="11"/>
      <c r="AFR45" s="11"/>
      <c r="AFS45" s="11"/>
      <c r="AFT45" s="11"/>
      <c r="AFU45" s="11"/>
      <c r="AFV45" s="11"/>
      <c r="AFW45" s="11"/>
      <c r="AFX45" s="11"/>
      <c r="AFY45" s="11"/>
      <c r="AFZ45" s="11"/>
      <c r="AGA45" s="11"/>
      <c r="AGB45" s="11"/>
      <c r="AGC45" s="11"/>
      <c r="AGD45" s="11"/>
      <c r="AGE45" s="11"/>
      <c r="AGF45" s="11"/>
      <c r="AGG45" s="11"/>
      <c r="AGH45" s="11"/>
      <c r="AGI45" s="11"/>
      <c r="AGJ45" s="11"/>
      <c r="AGK45" s="11"/>
      <c r="AGL45" s="11"/>
      <c r="AGM45" s="11"/>
      <c r="AGN45" s="11"/>
      <c r="AGO45" s="11"/>
      <c r="AGP45" s="11"/>
      <c r="AGQ45" s="11"/>
      <c r="AGR45" s="11"/>
      <c r="AGS45" s="11"/>
      <c r="AGT45" s="11"/>
      <c r="AGU45" s="11"/>
      <c r="AGV45" s="11"/>
      <c r="AGW45" s="11"/>
      <c r="AGX45" s="11"/>
      <c r="AGY45" s="11"/>
      <c r="AGZ45" s="11"/>
      <c r="AHA45" s="11"/>
      <c r="AHB45" s="11"/>
      <c r="AHC45" s="11"/>
      <c r="AHD45" s="11"/>
      <c r="AHE45" s="11"/>
      <c r="AHF45" s="11"/>
      <c r="AHG45" s="11"/>
      <c r="AHH45" s="11"/>
      <c r="AHI45" s="11"/>
      <c r="AHJ45" s="11"/>
      <c r="AHK45" s="11"/>
      <c r="AHL45" s="11"/>
      <c r="AHM45" s="11"/>
      <c r="AHN45" s="11"/>
      <c r="AHO45" s="11"/>
      <c r="AHP45" s="11"/>
      <c r="AHQ45" s="11"/>
      <c r="AHR45" s="11"/>
      <c r="AHS45" s="11"/>
      <c r="AHT45" s="11"/>
      <c r="AHU45" s="11"/>
      <c r="AHV45" s="11"/>
      <c r="AHW45" s="11"/>
      <c r="AHX45" s="11"/>
      <c r="AHY45" s="11"/>
      <c r="AHZ45" s="11"/>
      <c r="AIA45" s="11"/>
      <c r="AIB45" s="11"/>
      <c r="AIC45" s="11"/>
      <c r="AID45" s="11"/>
      <c r="AIE45" s="11"/>
      <c r="AIF45" s="11"/>
      <c r="AIG45" s="11"/>
      <c r="AIH45" s="11"/>
      <c r="AII45" s="11"/>
      <c r="AIJ45" s="11"/>
      <c r="AIK45" s="11"/>
      <c r="AIL45" s="11"/>
      <c r="AIM45" s="11"/>
    </row>
    <row r="46">
      <c r="B46" s="7" t="s">
        <v>497</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c r="OE46" s="11"/>
      <c r="OF46" s="11"/>
      <c r="OG46" s="11"/>
      <c r="OH46" s="11"/>
      <c r="OI46" s="11"/>
      <c r="OJ46" s="11"/>
      <c r="OK46" s="11"/>
      <c r="OL46" s="11"/>
      <c r="OM46" s="11"/>
      <c r="ON46" s="11"/>
      <c r="OO46" s="11"/>
      <c r="OP46" s="11"/>
      <c r="OQ46" s="11"/>
      <c r="OR46" s="11"/>
      <c r="OS46" s="11"/>
      <c r="OT46" s="11"/>
      <c r="OU46" s="11"/>
      <c r="OV46" s="11"/>
      <c r="OW46" s="11"/>
      <c r="OX46" s="11"/>
      <c r="OY46" s="11"/>
      <c r="OZ46" s="11"/>
      <c r="PA46" s="11"/>
      <c r="PB46" s="11"/>
      <c r="PC46" s="11"/>
      <c r="PD46" s="11"/>
      <c r="PE46" s="11"/>
      <c r="PF46" s="11"/>
      <c r="PG46" s="11"/>
      <c r="PH46" s="11"/>
      <c r="PI46" s="11"/>
      <c r="PJ46" s="11"/>
      <c r="PK46" s="11"/>
      <c r="PL46" s="11"/>
      <c r="PM46" s="11"/>
      <c r="PN46" s="11"/>
      <c r="PO46" s="11"/>
      <c r="PP46" s="11"/>
      <c r="PQ46" s="11"/>
      <c r="PR46" s="11"/>
      <c r="PS46" s="11"/>
      <c r="PT46" s="11"/>
      <c r="PU46" s="11"/>
      <c r="PV46" s="11"/>
      <c r="PW46" s="11"/>
      <c r="PX46" s="11"/>
      <c r="PY46" s="11"/>
      <c r="PZ46" s="11"/>
      <c r="QA46" s="11"/>
      <c r="QB46" s="11"/>
      <c r="QC46" s="11"/>
      <c r="QD46" s="11"/>
      <c r="QE46" s="11"/>
      <c r="QF46" s="11"/>
      <c r="QG46" s="11"/>
      <c r="QH46" s="11"/>
      <c r="QI46" s="11"/>
      <c r="QJ46" s="11"/>
      <c r="QK46" s="11"/>
      <c r="QL46" s="11"/>
      <c r="QM46" s="11"/>
      <c r="QN46" s="11"/>
      <c r="QO46" s="11"/>
      <c r="QP46" s="11"/>
      <c r="QQ46" s="11"/>
      <c r="QR46" s="11"/>
      <c r="QS46" s="11"/>
      <c r="QT46" s="11"/>
      <c r="QU46" s="11"/>
      <c r="QV46" s="11"/>
      <c r="QW46" s="11"/>
      <c r="QX46" s="11"/>
      <c r="QY46" s="11"/>
      <c r="QZ46" s="11"/>
      <c r="RA46" s="11"/>
      <c r="RB46" s="11"/>
      <c r="RC46" s="11"/>
      <c r="RD46" s="11"/>
      <c r="RE46" s="11"/>
      <c r="RF46" s="11"/>
      <c r="RG46" s="11"/>
      <c r="RH46" s="11"/>
      <c r="RI46" s="11"/>
      <c r="RJ46" s="11"/>
      <c r="RK46" s="11"/>
      <c r="RL46" s="11"/>
      <c r="RM46" s="11"/>
      <c r="RN46" s="11"/>
      <c r="RO46" s="11"/>
      <c r="RP46" s="11"/>
      <c r="RQ46" s="11"/>
      <c r="RR46" s="11"/>
      <c r="RS46" s="11"/>
      <c r="RT46" s="11"/>
      <c r="RU46" s="11"/>
      <c r="RV46" s="11"/>
      <c r="RW46" s="11"/>
      <c r="RX46" s="11"/>
      <c r="RY46" s="11"/>
      <c r="RZ46" s="11"/>
      <c r="SA46" s="11"/>
      <c r="SB46" s="11"/>
      <c r="SC46" s="11"/>
      <c r="SD46" s="11"/>
      <c r="SE46" s="11"/>
      <c r="SF46" s="11"/>
      <c r="SG46" s="11"/>
      <c r="SH46" s="11"/>
      <c r="SI46" s="11"/>
      <c r="SJ46" s="11"/>
      <c r="SK46" s="11"/>
      <c r="SL46" s="11"/>
      <c r="SM46" s="11"/>
      <c r="SN46" s="11"/>
      <c r="SO46" s="11"/>
      <c r="SP46" s="11"/>
      <c r="SQ46" s="11"/>
      <c r="SR46" s="11"/>
      <c r="SS46" s="11"/>
      <c r="ST46" s="11"/>
      <c r="SU46" s="11"/>
      <c r="SV46" s="11"/>
      <c r="SW46" s="11"/>
      <c r="SX46" s="11"/>
      <c r="SY46" s="11"/>
      <c r="SZ46" s="11"/>
      <c r="TA46" s="11"/>
      <c r="TB46" s="11"/>
      <c r="TC46" s="11"/>
      <c r="TD46" s="11"/>
      <c r="TE46" s="11"/>
      <c r="TF46" s="11"/>
      <c r="TG46" s="11"/>
      <c r="TH46" s="11"/>
      <c r="TI46" s="11"/>
      <c r="TJ46" s="11"/>
      <c r="TK46" s="11"/>
      <c r="TL46" s="11"/>
      <c r="TM46" s="11"/>
      <c r="TN46" s="11"/>
      <c r="TO46" s="11"/>
      <c r="TP46" s="11"/>
      <c r="TQ46" s="11"/>
      <c r="TR46" s="11"/>
      <c r="TS46" s="11"/>
      <c r="TT46" s="11"/>
      <c r="TU46" s="11"/>
      <c r="TV46" s="11"/>
      <c r="TW46" s="11"/>
      <c r="TX46" s="11"/>
      <c r="TY46" s="11"/>
      <c r="TZ46" s="11"/>
      <c r="UA46" s="11"/>
      <c r="UB46" s="11"/>
      <c r="UC46" s="11"/>
      <c r="UD46" s="11"/>
      <c r="UE46" s="11"/>
      <c r="UF46" s="11"/>
      <c r="UG46" s="11"/>
      <c r="UH46" s="11"/>
      <c r="UI46" s="11"/>
      <c r="UJ46" s="11"/>
      <c r="UK46" s="11"/>
      <c r="UL46" s="11"/>
      <c r="UM46" s="11"/>
      <c r="UN46" s="11"/>
      <c r="UO46" s="11"/>
      <c r="UP46" s="11"/>
      <c r="UQ46" s="11"/>
      <c r="UR46" s="11"/>
      <c r="US46" s="11"/>
      <c r="UT46" s="11"/>
      <c r="UU46" s="11"/>
      <c r="UV46" s="11"/>
      <c r="UW46" s="11"/>
      <c r="UX46" s="11"/>
      <c r="UY46" s="11"/>
      <c r="UZ46" s="11"/>
      <c r="VA46" s="11"/>
      <c r="VB46" s="11"/>
      <c r="VC46" s="11"/>
      <c r="VD46" s="11"/>
      <c r="VE46" s="11"/>
      <c r="VF46" s="11"/>
      <c r="VG46" s="11"/>
      <c r="VH46" s="11"/>
      <c r="VI46" s="11"/>
      <c r="VJ46" s="11"/>
      <c r="VK46" s="11"/>
      <c r="VL46" s="11"/>
      <c r="VM46" s="11"/>
      <c r="VN46" s="11"/>
      <c r="VO46" s="11"/>
      <c r="VP46" s="11"/>
      <c r="VQ46" s="11"/>
      <c r="VR46" s="11"/>
      <c r="VS46" s="11"/>
      <c r="VT46" s="11"/>
      <c r="VU46" s="11"/>
      <c r="VV46" s="11"/>
      <c r="VW46" s="11"/>
      <c r="VX46" s="11"/>
      <c r="VY46" s="11"/>
      <c r="VZ46" s="11"/>
      <c r="WA46" s="11"/>
      <c r="WB46" s="11"/>
      <c r="WC46" s="11"/>
      <c r="WD46" s="11"/>
      <c r="WE46" s="11"/>
      <c r="WF46" s="11"/>
      <c r="WG46" s="11"/>
      <c r="WH46" s="11"/>
      <c r="WI46" s="11"/>
      <c r="WJ46" s="11"/>
      <c r="WK46" s="11"/>
      <c r="WL46" s="11"/>
      <c r="WM46" s="11"/>
      <c r="WN46" s="11"/>
      <c r="WO46" s="11"/>
      <c r="WP46" s="11"/>
      <c r="WQ46" s="11"/>
      <c r="WR46" s="11"/>
      <c r="WS46" s="11"/>
      <c r="WT46" s="11"/>
      <c r="WU46" s="11"/>
      <c r="WV46" s="11"/>
      <c r="WW46" s="11"/>
      <c r="WX46" s="11"/>
      <c r="WY46" s="11"/>
      <c r="WZ46" s="11"/>
      <c r="XA46" s="11"/>
      <c r="XB46" s="11"/>
      <c r="XC46" s="11"/>
      <c r="XD46" s="11"/>
      <c r="XE46" s="11"/>
      <c r="XF46" s="11"/>
      <c r="XG46" s="11"/>
      <c r="XH46" s="11"/>
      <c r="XI46" s="11"/>
      <c r="XJ46" s="11"/>
      <c r="XK46" s="11"/>
      <c r="XL46" s="11"/>
      <c r="XM46" s="11"/>
      <c r="XN46" s="11"/>
      <c r="XO46" s="11"/>
      <c r="XP46" s="11"/>
      <c r="XQ46" s="11"/>
      <c r="XR46" s="11"/>
      <c r="XS46" s="11"/>
      <c r="XT46" s="11"/>
      <c r="XU46" s="11"/>
      <c r="XV46" s="11"/>
      <c r="XW46" s="11"/>
      <c r="XX46" s="11"/>
      <c r="XY46" s="11"/>
      <c r="XZ46" s="11"/>
      <c r="YA46" s="11"/>
      <c r="YB46" s="11"/>
      <c r="YC46" s="11"/>
      <c r="YD46" s="11"/>
      <c r="YE46" s="11"/>
      <c r="YF46" s="11"/>
      <c r="YG46" s="11"/>
      <c r="YH46" s="11"/>
      <c r="YI46" s="11"/>
      <c r="YJ46" s="11"/>
      <c r="YK46" s="11"/>
      <c r="YL46" s="11"/>
      <c r="YM46" s="11"/>
      <c r="YN46" s="11"/>
      <c r="YO46" s="11"/>
      <c r="YP46" s="11"/>
      <c r="YQ46" s="11"/>
      <c r="YR46" s="11"/>
      <c r="YS46" s="11"/>
      <c r="YT46" s="11"/>
      <c r="YU46" s="11"/>
      <c r="YV46" s="11"/>
      <c r="YW46" s="11"/>
      <c r="YX46" s="11"/>
      <c r="YY46" s="11"/>
      <c r="YZ46" s="11"/>
      <c r="ZA46" s="11"/>
      <c r="ZB46" s="11"/>
      <c r="ZC46" s="11"/>
      <c r="ZD46" s="11"/>
      <c r="ZE46" s="11"/>
      <c r="ZF46" s="11"/>
      <c r="ZG46" s="11"/>
      <c r="ZH46" s="11"/>
      <c r="ZI46" s="11"/>
      <c r="ZJ46" s="11"/>
      <c r="ZK46" s="11"/>
      <c r="ZL46" s="11"/>
      <c r="ZM46" s="11"/>
      <c r="ZN46" s="11"/>
      <c r="ZO46" s="11"/>
      <c r="ZP46" s="11"/>
      <c r="ZQ46" s="11"/>
      <c r="ZR46" s="11"/>
      <c r="ZS46" s="11"/>
      <c r="ZT46" s="11"/>
      <c r="ZU46" s="11"/>
      <c r="ZV46" s="11"/>
      <c r="ZW46" s="11"/>
      <c r="ZX46" s="11"/>
      <c r="ZY46" s="11"/>
      <c r="ZZ46" s="11"/>
      <c r="AAA46" s="11"/>
      <c r="AAB46" s="11"/>
      <c r="AAC46" s="11"/>
      <c r="AAD46" s="11"/>
      <c r="AAE46" s="11"/>
      <c r="AAF46" s="11"/>
      <c r="AAG46" s="11"/>
      <c r="AAH46" s="11"/>
      <c r="AAI46" s="11"/>
      <c r="AAJ46" s="11"/>
      <c r="AAK46" s="11"/>
      <c r="AAL46" s="11"/>
      <c r="AAM46" s="11"/>
      <c r="AAN46" s="11"/>
      <c r="AAO46" s="11"/>
      <c r="AAP46" s="11"/>
      <c r="AAQ46" s="11"/>
      <c r="AAR46" s="11"/>
      <c r="AAS46" s="11"/>
      <c r="AAT46" s="11"/>
      <c r="AAU46" s="11"/>
      <c r="AAV46" s="11"/>
      <c r="AAW46" s="11"/>
      <c r="AAX46" s="11"/>
      <c r="AAY46" s="11"/>
      <c r="AAZ46" s="11"/>
      <c r="ABA46" s="11"/>
      <c r="ABB46" s="11"/>
      <c r="ABC46" s="11"/>
      <c r="ABD46" s="11"/>
      <c r="ABE46" s="11"/>
      <c r="ABF46" s="11"/>
      <c r="ABG46" s="11"/>
      <c r="ABH46" s="11"/>
      <c r="ABI46" s="11"/>
      <c r="ABJ46" s="11"/>
      <c r="ABK46" s="11"/>
      <c r="ABL46" s="11"/>
      <c r="ABM46" s="11"/>
      <c r="ABN46" s="11"/>
      <c r="ABO46" s="11"/>
      <c r="ABP46" s="11"/>
      <c r="ABQ46" s="11"/>
      <c r="ABR46" s="11"/>
      <c r="ABS46" s="11"/>
      <c r="ABT46" s="11"/>
      <c r="ABU46" s="11"/>
      <c r="ABV46" s="11"/>
      <c r="ABW46" s="11"/>
      <c r="ABX46" s="11"/>
      <c r="ABY46" s="11"/>
      <c r="ABZ46" s="11"/>
      <c r="ACA46" s="11"/>
      <c r="ACB46" s="11"/>
      <c r="ACC46" s="11"/>
      <c r="ACD46" s="11"/>
      <c r="ACE46" s="11"/>
      <c r="ACF46" s="11"/>
      <c r="ACG46" s="11"/>
      <c r="ACH46" s="11"/>
      <c r="ACI46" s="11"/>
      <c r="ACJ46" s="11"/>
      <c r="ACK46" s="11"/>
      <c r="ACL46" s="11"/>
      <c r="ACM46" s="11"/>
      <c r="ACN46" s="11"/>
      <c r="ACO46" s="11"/>
      <c r="ACP46" s="11"/>
      <c r="ACQ46" s="11"/>
      <c r="ACR46" s="11"/>
      <c r="ACS46" s="11"/>
      <c r="ACT46" s="11"/>
      <c r="ACU46" s="11"/>
      <c r="ACV46" s="11"/>
      <c r="ACW46" s="11"/>
      <c r="ACX46" s="11"/>
      <c r="ACY46" s="11"/>
      <c r="ACZ46" s="11"/>
      <c r="ADA46" s="11"/>
      <c r="ADB46" s="11"/>
      <c r="ADC46" s="11"/>
      <c r="ADD46" s="11"/>
      <c r="ADE46" s="11"/>
      <c r="ADF46" s="11"/>
      <c r="ADG46" s="11"/>
      <c r="ADH46" s="11"/>
      <c r="ADI46" s="11"/>
      <c r="ADJ46" s="11"/>
      <c r="ADK46" s="11"/>
      <c r="ADL46" s="11"/>
      <c r="ADM46" s="11"/>
      <c r="ADN46" s="11"/>
      <c r="ADO46" s="11"/>
      <c r="ADP46" s="11"/>
      <c r="ADQ46" s="11"/>
      <c r="ADR46" s="11"/>
      <c r="ADS46" s="11"/>
      <c r="ADT46" s="11"/>
      <c r="ADU46" s="11"/>
      <c r="ADV46" s="11"/>
      <c r="ADW46" s="11"/>
      <c r="ADX46" s="11"/>
      <c r="ADY46" s="11"/>
      <c r="ADZ46" s="11"/>
      <c r="AEA46" s="11"/>
      <c r="AEB46" s="11"/>
      <c r="AEC46" s="11"/>
      <c r="AED46" s="11"/>
      <c r="AEE46" s="11"/>
      <c r="AEF46" s="11"/>
      <c r="AEG46" s="11"/>
      <c r="AEH46" s="11"/>
      <c r="AEI46" s="11"/>
      <c r="AEJ46" s="11"/>
      <c r="AEK46" s="11"/>
      <c r="AEL46" s="11"/>
      <c r="AEM46" s="11"/>
      <c r="AEN46" s="11"/>
      <c r="AEO46" s="11"/>
      <c r="AEP46" s="11"/>
      <c r="AEQ46" s="11"/>
      <c r="AER46" s="11"/>
      <c r="AES46" s="11"/>
      <c r="AET46" s="11"/>
      <c r="AEU46" s="11"/>
      <c r="AEV46" s="11"/>
      <c r="AEW46" s="11"/>
      <c r="AEX46" s="11"/>
      <c r="AEY46" s="11"/>
      <c r="AEZ46" s="11"/>
      <c r="AFA46" s="11"/>
      <c r="AFB46" s="11"/>
      <c r="AFC46" s="11"/>
      <c r="AFD46" s="11"/>
      <c r="AFE46" s="11"/>
      <c r="AFF46" s="11"/>
      <c r="AFG46" s="11"/>
      <c r="AFH46" s="11"/>
      <c r="AFI46" s="11"/>
      <c r="AFJ46" s="11"/>
      <c r="AFK46" s="11"/>
      <c r="AFL46" s="11"/>
      <c r="AFM46" s="11"/>
      <c r="AFN46" s="11"/>
      <c r="AFO46" s="11"/>
      <c r="AFP46" s="11"/>
      <c r="AFQ46" s="11"/>
      <c r="AFR46" s="11"/>
      <c r="AFS46" s="11"/>
      <c r="AFT46" s="11"/>
      <c r="AFU46" s="11"/>
      <c r="AFV46" s="11"/>
      <c r="AFW46" s="11"/>
      <c r="AFX46" s="11"/>
      <c r="AFY46" s="11"/>
      <c r="AFZ46" s="11"/>
      <c r="AGA46" s="11"/>
      <c r="AGB46" s="11"/>
      <c r="AGC46" s="11"/>
      <c r="AGD46" s="11"/>
      <c r="AGE46" s="11"/>
      <c r="AGF46" s="11"/>
      <c r="AGG46" s="11"/>
      <c r="AGH46" s="11"/>
      <c r="AGI46" s="11"/>
      <c r="AGJ46" s="11"/>
      <c r="AGK46" s="11"/>
      <c r="AGL46" s="11"/>
      <c r="AGM46" s="11"/>
      <c r="AGN46" s="11"/>
      <c r="AGO46" s="11"/>
      <c r="AGP46" s="11"/>
      <c r="AGQ46" s="11"/>
      <c r="AGR46" s="11"/>
      <c r="AGS46" s="11"/>
      <c r="AGT46" s="11"/>
      <c r="AGU46" s="11"/>
      <c r="AGV46" s="11"/>
      <c r="AGW46" s="11"/>
      <c r="AGX46" s="11"/>
      <c r="AGY46" s="11"/>
      <c r="AGZ46" s="11"/>
      <c r="AHA46" s="11"/>
      <c r="AHB46" s="11"/>
      <c r="AHC46" s="11"/>
      <c r="AHD46" s="11"/>
      <c r="AHE46" s="11"/>
      <c r="AHF46" s="11"/>
      <c r="AHG46" s="11"/>
      <c r="AHH46" s="11"/>
      <c r="AHI46" s="11"/>
      <c r="AHJ46" s="11"/>
      <c r="AHK46" s="11"/>
      <c r="AHL46" s="11"/>
      <c r="AHM46" s="11"/>
      <c r="AHN46" s="11"/>
      <c r="AHO46" s="11"/>
      <c r="AHP46" s="11"/>
      <c r="AHQ46" s="11"/>
      <c r="AHR46" s="11"/>
      <c r="AHS46" s="11"/>
      <c r="AHT46" s="11"/>
      <c r="AHU46" s="11"/>
      <c r="AHV46" s="11"/>
      <c r="AHW46" s="11"/>
      <c r="AHX46" s="11"/>
      <c r="AHY46" s="11"/>
      <c r="AHZ46" s="11"/>
      <c r="AIA46" s="11"/>
      <c r="AIB46" s="11"/>
      <c r="AIC46" s="11"/>
      <c r="AID46" s="11"/>
      <c r="AIE46" s="11"/>
      <c r="AIF46" s="11"/>
      <c r="AIG46" s="11"/>
      <c r="AIH46" s="11"/>
      <c r="AII46" s="11"/>
      <c r="AIJ46" s="11"/>
      <c r="AIK46" s="11"/>
      <c r="AIL46" s="11"/>
      <c r="AIM46" s="11"/>
    </row>
    <row r="47">
      <c r="B47" s="7" t="s">
        <v>500</v>
      </c>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c r="KJ47" s="11"/>
      <c r="KK47" s="11"/>
      <c r="KL47" s="11"/>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c r="OE47" s="11"/>
      <c r="OF47" s="11"/>
      <c r="OG47" s="11"/>
      <c r="OH47" s="11"/>
      <c r="OI47" s="11"/>
      <c r="OJ47" s="11"/>
      <c r="OK47" s="11"/>
      <c r="OL47" s="11"/>
      <c r="OM47" s="11"/>
      <c r="ON47" s="11"/>
      <c r="OO47" s="11"/>
      <c r="OP47" s="11"/>
      <c r="OQ47" s="11"/>
      <c r="OR47" s="11"/>
      <c r="OS47" s="11"/>
      <c r="OT47" s="11"/>
      <c r="OU47" s="11"/>
      <c r="OV47" s="11"/>
      <c r="OW47" s="11"/>
      <c r="OX47" s="11"/>
      <c r="OY47" s="11"/>
      <c r="OZ47" s="11"/>
      <c r="PA47" s="11"/>
      <c r="PB47" s="11"/>
      <c r="PC47" s="11"/>
      <c r="PD47" s="11"/>
      <c r="PE47" s="11"/>
      <c r="PF47" s="11"/>
      <c r="PG47" s="11"/>
      <c r="PH47" s="11"/>
      <c r="PI47" s="11"/>
      <c r="PJ47" s="11"/>
      <c r="PK47" s="11"/>
      <c r="PL47" s="11"/>
      <c r="PM47" s="11"/>
      <c r="PN47" s="11"/>
      <c r="PO47" s="11"/>
      <c r="PP47" s="11"/>
      <c r="PQ47" s="11"/>
      <c r="PR47" s="11"/>
      <c r="PS47" s="11"/>
      <c r="PT47" s="11"/>
      <c r="PU47" s="11"/>
      <c r="PV47" s="11"/>
      <c r="PW47" s="11"/>
      <c r="PX47" s="11"/>
      <c r="PY47" s="11"/>
      <c r="PZ47" s="11"/>
      <c r="QA47" s="11"/>
      <c r="QB47" s="11"/>
      <c r="QC47" s="11"/>
      <c r="QD47" s="11"/>
      <c r="QE47" s="11"/>
      <c r="QF47" s="11"/>
      <c r="QG47" s="11"/>
      <c r="QH47" s="11"/>
      <c r="QI47" s="11"/>
      <c r="QJ47" s="11"/>
      <c r="QK47" s="11"/>
      <c r="QL47" s="11"/>
      <c r="QM47" s="11"/>
      <c r="QN47" s="11"/>
      <c r="QO47" s="11"/>
      <c r="QP47" s="11"/>
      <c r="QQ47" s="11"/>
      <c r="QR47" s="11"/>
      <c r="QS47" s="11"/>
      <c r="QT47" s="11"/>
      <c r="QU47" s="11"/>
      <c r="QV47" s="11"/>
      <c r="QW47" s="11"/>
      <c r="QX47" s="11"/>
      <c r="QY47" s="11"/>
      <c r="QZ47" s="11"/>
      <c r="RA47" s="11"/>
      <c r="RB47" s="11"/>
      <c r="RC47" s="11"/>
      <c r="RD47" s="11"/>
      <c r="RE47" s="11"/>
      <c r="RF47" s="11"/>
      <c r="RG47" s="11"/>
      <c r="RH47" s="11"/>
      <c r="RI47" s="11"/>
      <c r="RJ47" s="11"/>
      <c r="RK47" s="11"/>
      <c r="RL47" s="11"/>
      <c r="RM47" s="11"/>
      <c r="RN47" s="11"/>
      <c r="RO47" s="11"/>
      <c r="RP47" s="11"/>
      <c r="RQ47" s="11"/>
      <c r="RR47" s="11"/>
      <c r="RS47" s="11"/>
      <c r="RT47" s="11"/>
      <c r="RU47" s="11"/>
      <c r="RV47" s="11"/>
      <c r="RW47" s="11"/>
      <c r="RX47" s="11"/>
      <c r="RY47" s="11"/>
      <c r="RZ47" s="11"/>
      <c r="SA47" s="11"/>
      <c r="SB47" s="11"/>
      <c r="SC47" s="11"/>
      <c r="SD47" s="11"/>
      <c r="SE47" s="11"/>
      <c r="SF47" s="11"/>
      <c r="SG47" s="11"/>
      <c r="SH47" s="11"/>
      <c r="SI47" s="11"/>
      <c r="SJ47" s="11"/>
      <c r="SK47" s="11"/>
      <c r="SL47" s="11"/>
      <c r="SM47" s="11"/>
      <c r="SN47" s="11"/>
      <c r="SO47" s="11"/>
      <c r="SP47" s="11"/>
      <c r="SQ47" s="11"/>
      <c r="SR47" s="11"/>
      <c r="SS47" s="11"/>
      <c r="ST47" s="11"/>
      <c r="SU47" s="11"/>
      <c r="SV47" s="11"/>
      <c r="SW47" s="11"/>
      <c r="SX47" s="11"/>
      <c r="SY47" s="11"/>
      <c r="SZ47" s="11"/>
      <c r="TA47" s="11"/>
      <c r="TB47" s="11"/>
      <c r="TC47" s="11"/>
      <c r="TD47" s="11"/>
      <c r="TE47" s="11"/>
      <c r="TF47" s="11"/>
      <c r="TG47" s="11"/>
      <c r="TH47" s="11"/>
      <c r="TI47" s="11"/>
      <c r="TJ47" s="11"/>
      <c r="TK47" s="11"/>
      <c r="TL47" s="11"/>
      <c r="TM47" s="11"/>
      <c r="TN47" s="11"/>
      <c r="TO47" s="11"/>
      <c r="TP47" s="11"/>
      <c r="TQ47" s="11"/>
      <c r="TR47" s="11"/>
      <c r="TS47" s="11"/>
      <c r="TT47" s="11"/>
      <c r="TU47" s="11"/>
      <c r="TV47" s="11"/>
      <c r="TW47" s="11"/>
      <c r="TX47" s="11"/>
      <c r="TY47" s="11"/>
      <c r="TZ47" s="11"/>
      <c r="UA47" s="11"/>
      <c r="UB47" s="11"/>
      <c r="UC47" s="11"/>
      <c r="UD47" s="11"/>
      <c r="UE47" s="11"/>
      <c r="UF47" s="11"/>
      <c r="UG47" s="11"/>
      <c r="UH47" s="11"/>
      <c r="UI47" s="11"/>
      <c r="UJ47" s="11"/>
      <c r="UK47" s="11"/>
      <c r="UL47" s="11"/>
      <c r="UM47" s="11"/>
      <c r="UN47" s="11"/>
      <c r="UO47" s="11"/>
      <c r="UP47" s="11"/>
      <c r="UQ47" s="11"/>
      <c r="UR47" s="11"/>
      <c r="US47" s="11"/>
      <c r="UT47" s="11"/>
      <c r="UU47" s="11"/>
      <c r="UV47" s="11"/>
      <c r="UW47" s="11"/>
      <c r="UX47" s="11"/>
      <c r="UY47" s="11"/>
      <c r="UZ47" s="11"/>
      <c r="VA47" s="11"/>
      <c r="VB47" s="11"/>
      <c r="VC47" s="11"/>
      <c r="VD47" s="11"/>
      <c r="VE47" s="11"/>
      <c r="VF47" s="11"/>
      <c r="VG47" s="11"/>
      <c r="VH47" s="11"/>
      <c r="VI47" s="11"/>
      <c r="VJ47" s="11"/>
      <c r="VK47" s="11"/>
      <c r="VL47" s="11"/>
      <c r="VM47" s="11"/>
      <c r="VN47" s="11"/>
      <c r="VO47" s="11"/>
      <c r="VP47" s="11"/>
      <c r="VQ47" s="11"/>
      <c r="VR47" s="11"/>
      <c r="VS47" s="11"/>
      <c r="VT47" s="11"/>
      <c r="VU47" s="11"/>
      <c r="VV47" s="11"/>
      <c r="VW47" s="11"/>
      <c r="VX47" s="11"/>
      <c r="VY47" s="11"/>
      <c r="VZ47" s="11"/>
      <c r="WA47" s="11"/>
      <c r="WB47" s="11"/>
      <c r="WC47" s="11"/>
      <c r="WD47" s="11"/>
      <c r="WE47" s="11"/>
      <c r="WF47" s="11"/>
      <c r="WG47" s="11"/>
      <c r="WH47" s="11"/>
      <c r="WI47" s="11"/>
      <c r="WJ47" s="11"/>
      <c r="WK47" s="11"/>
      <c r="WL47" s="11"/>
      <c r="WM47" s="11"/>
      <c r="WN47" s="11"/>
      <c r="WO47" s="11"/>
      <c r="WP47" s="11"/>
      <c r="WQ47" s="11"/>
      <c r="WR47" s="11"/>
      <c r="WS47" s="11"/>
      <c r="WT47" s="11"/>
      <c r="WU47" s="11"/>
      <c r="WV47" s="11"/>
      <c r="WW47" s="11"/>
      <c r="WX47" s="11"/>
      <c r="WY47" s="11"/>
      <c r="WZ47" s="11"/>
      <c r="XA47" s="11"/>
      <c r="XB47" s="11"/>
      <c r="XC47" s="11"/>
      <c r="XD47" s="11"/>
      <c r="XE47" s="11"/>
      <c r="XF47" s="11"/>
      <c r="XG47" s="11"/>
      <c r="XH47" s="11"/>
      <c r="XI47" s="11"/>
      <c r="XJ47" s="11"/>
      <c r="XK47" s="11"/>
      <c r="XL47" s="11"/>
      <c r="XM47" s="11"/>
      <c r="XN47" s="11"/>
      <c r="XO47" s="11"/>
      <c r="XP47" s="11"/>
      <c r="XQ47" s="11"/>
      <c r="XR47" s="11"/>
      <c r="XS47" s="11"/>
      <c r="XT47" s="11"/>
      <c r="XU47" s="11"/>
      <c r="XV47" s="11"/>
      <c r="XW47" s="11"/>
      <c r="XX47" s="11"/>
      <c r="XY47" s="11"/>
      <c r="XZ47" s="11"/>
      <c r="YA47" s="11"/>
      <c r="YB47" s="11"/>
      <c r="YC47" s="11"/>
      <c r="YD47" s="11"/>
      <c r="YE47" s="11"/>
      <c r="YF47" s="11"/>
      <c r="YG47" s="11"/>
      <c r="YH47" s="11"/>
      <c r="YI47" s="11"/>
      <c r="YJ47" s="11"/>
      <c r="YK47" s="11"/>
      <c r="YL47" s="11"/>
      <c r="YM47" s="11"/>
      <c r="YN47" s="11"/>
      <c r="YO47" s="11"/>
      <c r="YP47" s="11"/>
      <c r="YQ47" s="11"/>
      <c r="YR47" s="11"/>
      <c r="YS47" s="11"/>
      <c r="YT47" s="11"/>
      <c r="YU47" s="11"/>
      <c r="YV47" s="11"/>
      <c r="YW47" s="11"/>
      <c r="YX47" s="11"/>
      <c r="YY47" s="11"/>
      <c r="YZ47" s="11"/>
      <c r="ZA47" s="11"/>
      <c r="ZB47" s="11"/>
      <c r="ZC47" s="11"/>
      <c r="ZD47" s="11"/>
      <c r="ZE47" s="11"/>
      <c r="ZF47" s="11"/>
      <c r="ZG47" s="11"/>
      <c r="ZH47" s="11"/>
      <c r="ZI47" s="11"/>
      <c r="ZJ47" s="11"/>
      <c r="ZK47" s="11"/>
      <c r="ZL47" s="11"/>
      <c r="ZM47" s="11"/>
      <c r="ZN47" s="11"/>
      <c r="ZO47" s="11"/>
      <c r="ZP47" s="11"/>
      <c r="ZQ47" s="11"/>
      <c r="ZR47" s="11"/>
      <c r="ZS47" s="11"/>
      <c r="ZT47" s="11"/>
      <c r="ZU47" s="11"/>
      <c r="ZV47" s="11"/>
      <c r="ZW47" s="11"/>
      <c r="ZX47" s="11"/>
      <c r="ZY47" s="11"/>
      <c r="ZZ47" s="11"/>
      <c r="AAA47" s="11"/>
      <c r="AAB47" s="11"/>
      <c r="AAC47" s="11"/>
      <c r="AAD47" s="11"/>
      <c r="AAE47" s="11"/>
      <c r="AAF47" s="11"/>
      <c r="AAG47" s="11"/>
      <c r="AAH47" s="11"/>
      <c r="AAI47" s="11"/>
      <c r="AAJ47" s="11"/>
      <c r="AAK47" s="11"/>
      <c r="AAL47" s="11"/>
      <c r="AAM47" s="11"/>
      <c r="AAN47" s="11"/>
      <c r="AAO47" s="11"/>
      <c r="AAP47" s="11"/>
      <c r="AAQ47" s="11"/>
      <c r="AAR47" s="11"/>
      <c r="AAS47" s="11"/>
      <c r="AAT47" s="11"/>
      <c r="AAU47" s="11"/>
      <c r="AAV47" s="11"/>
      <c r="AAW47" s="11"/>
      <c r="AAX47" s="11"/>
      <c r="AAY47" s="11"/>
      <c r="AAZ47" s="11"/>
      <c r="ABA47" s="11"/>
      <c r="ABB47" s="11"/>
      <c r="ABC47" s="11"/>
      <c r="ABD47" s="11"/>
      <c r="ABE47" s="11"/>
      <c r="ABF47" s="11"/>
      <c r="ABG47" s="11"/>
      <c r="ABH47" s="11"/>
      <c r="ABI47" s="11"/>
      <c r="ABJ47" s="11"/>
      <c r="ABK47" s="11"/>
      <c r="ABL47" s="11"/>
      <c r="ABM47" s="11"/>
      <c r="ABN47" s="11"/>
      <c r="ABO47" s="11"/>
      <c r="ABP47" s="11"/>
      <c r="ABQ47" s="11"/>
      <c r="ABR47" s="11"/>
      <c r="ABS47" s="11"/>
      <c r="ABT47" s="11"/>
      <c r="ABU47" s="11"/>
      <c r="ABV47" s="11"/>
      <c r="ABW47" s="11"/>
      <c r="ABX47" s="11"/>
      <c r="ABY47" s="11"/>
      <c r="ABZ47" s="11"/>
      <c r="ACA47" s="11"/>
      <c r="ACB47" s="11"/>
      <c r="ACC47" s="11"/>
      <c r="ACD47" s="11"/>
      <c r="ACE47" s="11"/>
      <c r="ACF47" s="11"/>
      <c r="ACG47" s="11"/>
      <c r="ACH47" s="11"/>
      <c r="ACI47" s="11"/>
      <c r="ACJ47" s="11"/>
      <c r="ACK47" s="11"/>
      <c r="ACL47" s="11"/>
      <c r="ACM47" s="11"/>
      <c r="ACN47" s="11"/>
      <c r="ACO47" s="11"/>
      <c r="ACP47" s="11"/>
      <c r="ACQ47" s="11"/>
      <c r="ACR47" s="11"/>
      <c r="ACS47" s="11"/>
      <c r="ACT47" s="11"/>
      <c r="ACU47" s="11"/>
      <c r="ACV47" s="11"/>
      <c r="ACW47" s="11"/>
      <c r="ACX47" s="11"/>
      <c r="ACY47" s="11"/>
      <c r="ACZ47" s="11"/>
      <c r="ADA47" s="11"/>
      <c r="ADB47" s="11"/>
      <c r="ADC47" s="11"/>
      <c r="ADD47" s="11"/>
      <c r="ADE47" s="11"/>
      <c r="ADF47" s="11"/>
      <c r="ADG47" s="11"/>
      <c r="ADH47" s="11"/>
      <c r="ADI47" s="11"/>
      <c r="ADJ47" s="11"/>
      <c r="ADK47" s="11"/>
      <c r="ADL47" s="11"/>
      <c r="ADM47" s="11"/>
      <c r="ADN47" s="11"/>
      <c r="ADO47" s="11"/>
      <c r="ADP47" s="11"/>
      <c r="ADQ47" s="11"/>
      <c r="ADR47" s="11"/>
      <c r="ADS47" s="11"/>
      <c r="ADT47" s="11"/>
      <c r="ADU47" s="11"/>
      <c r="ADV47" s="11"/>
      <c r="ADW47" s="11"/>
      <c r="ADX47" s="11"/>
      <c r="ADY47" s="11"/>
      <c r="ADZ47" s="11"/>
      <c r="AEA47" s="11"/>
      <c r="AEB47" s="11"/>
      <c r="AEC47" s="11"/>
      <c r="AED47" s="11"/>
      <c r="AEE47" s="11"/>
      <c r="AEF47" s="11"/>
      <c r="AEG47" s="11"/>
      <c r="AEH47" s="11"/>
      <c r="AEI47" s="11"/>
      <c r="AEJ47" s="11"/>
      <c r="AEK47" s="11"/>
      <c r="AEL47" s="11"/>
      <c r="AEM47" s="11"/>
      <c r="AEN47" s="11"/>
      <c r="AEO47" s="11"/>
      <c r="AEP47" s="11"/>
      <c r="AEQ47" s="11"/>
      <c r="AER47" s="11"/>
      <c r="AES47" s="11"/>
      <c r="AET47" s="11"/>
      <c r="AEU47" s="11"/>
      <c r="AEV47" s="11"/>
      <c r="AEW47" s="11"/>
      <c r="AEX47" s="11"/>
      <c r="AEY47" s="11"/>
      <c r="AEZ47" s="11"/>
      <c r="AFA47" s="11"/>
      <c r="AFB47" s="11"/>
      <c r="AFC47" s="11"/>
      <c r="AFD47" s="11"/>
      <c r="AFE47" s="11"/>
      <c r="AFF47" s="11"/>
      <c r="AFG47" s="11"/>
      <c r="AFH47" s="11"/>
      <c r="AFI47" s="11"/>
      <c r="AFJ47" s="11"/>
      <c r="AFK47" s="11"/>
      <c r="AFL47" s="11"/>
      <c r="AFM47" s="11"/>
      <c r="AFN47" s="11"/>
      <c r="AFO47" s="11"/>
      <c r="AFP47" s="11"/>
      <c r="AFQ47" s="11"/>
      <c r="AFR47" s="11"/>
      <c r="AFS47" s="11"/>
      <c r="AFT47" s="11"/>
      <c r="AFU47" s="11"/>
      <c r="AFV47" s="11"/>
      <c r="AFW47" s="11"/>
      <c r="AFX47" s="11"/>
      <c r="AFY47" s="11"/>
      <c r="AFZ47" s="11"/>
      <c r="AGA47" s="11"/>
      <c r="AGB47" s="11"/>
      <c r="AGC47" s="11"/>
      <c r="AGD47" s="11"/>
      <c r="AGE47" s="11"/>
      <c r="AGF47" s="11"/>
      <c r="AGG47" s="11"/>
      <c r="AGH47" s="11"/>
      <c r="AGI47" s="11"/>
      <c r="AGJ47" s="11"/>
      <c r="AGK47" s="11"/>
      <c r="AGL47" s="11"/>
      <c r="AGM47" s="11"/>
      <c r="AGN47" s="11"/>
      <c r="AGO47" s="11"/>
      <c r="AGP47" s="11"/>
      <c r="AGQ47" s="11"/>
      <c r="AGR47" s="11"/>
      <c r="AGS47" s="11"/>
      <c r="AGT47" s="11"/>
      <c r="AGU47" s="11"/>
      <c r="AGV47" s="11"/>
      <c r="AGW47" s="11"/>
      <c r="AGX47" s="11"/>
      <c r="AGY47" s="11"/>
      <c r="AGZ47" s="11"/>
      <c r="AHA47" s="11"/>
      <c r="AHB47" s="11"/>
      <c r="AHC47" s="11"/>
      <c r="AHD47" s="11"/>
      <c r="AHE47" s="11"/>
      <c r="AHF47" s="11"/>
      <c r="AHG47" s="11"/>
      <c r="AHH47" s="11"/>
      <c r="AHI47" s="11"/>
      <c r="AHJ47" s="11"/>
      <c r="AHK47" s="11"/>
      <c r="AHL47" s="11"/>
      <c r="AHM47" s="11"/>
      <c r="AHN47" s="11"/>
      <c r="AHO47" s="11"/>
      <c r="AHP47" s="11"/>
      <c r="AHQ47" s="11"/>
      <c r="AHR47" s="11"/>
      <c r="AHS47" s="11"/>
      <c r="AHT47" s="11"/>
      <c r="AHU47" s="11"/>
      <c r="AHV47" s="11"/>
      <c r="AHW47" s="11"/>
      <c r="AHX47" s="11"/>
      <c r="AHY47" s="11"/>
      <c r="AHZ47" s="11"/>
      <c r="AIA47" s="11"/>
      <c r="AIB47" s="11"/>
      <c r="AIC47" s="11"/>
      <c r="AID47" s="11"/>
      <c r="AIE47" s="11"/>
      <c r="AIF47" s="11"/>
      <c r="AIG47" s="11"/>
      <c r="AIH47" s="11"/>
      <c r="AII47" s="11"/>
      <c r="AIJ47" s="11"/>
      <c r="AIK47" s="11"/>
      <c r="AIL47" s="11"/>
      <c r="AIM47" s="11"/>
    </row>
    <row r="48">
      <c r="B48" s="7" t="s">
        <v>501</v>
      </c>
      <c r="C48" s="11"/>
      <c r="D48" s="11"/>
      <c r="E48" s="11"/>
      <c r="F48" s="11"/>
      <c r="G48" s="11"/>
      <c r="H48" s="11"/>
      <c r="I48" s="11"/>
      <c r="J48" s="11"/>
      <c r="K48" s="11"/>
      <c r="L48" s="11"/>
      <c r="M48" s="11"/>
      <c r="N48" s="10">
        <v>2822.0</v>
      </c>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c r="OE48" s="11"/>
      <c r="OF48" s="11"/>
      <c r="OG48" s="11"/>
      <c r="OH48" s="11"/>
      <c r="OI48" s="11"/>
      <c r="OJ48" s="11"/>
      <c r="OK48" s="11"/>
      <c r="OL48" s="11"/>
      <c r="OM48" s="11"/>
      <c r="ON48" s="11"/>
      <c r="OO48" s="11"/>
      <c r="OP48" s="11"/>
      <c r="OQ48" s="11"/>
      <c r="OR48" s="11"/>
      <c r="OS48" s="11"/>
      <c r="OT48" s="11"/>
      <c r="OU48" s="11"/>
      <c r="OV48" s="11"/>
      <c r="OW48" s="11"/>
      <c r="OX48" s="11"/>
      <c r="OY48" s="11"/>
      <c r="OZ48" s="11"/>
      <c r="PA48" s="11"/>
      <c r="PB48" s="11"/>
      <c r="PC48" s="11"/>
      <c r="PD48" s="11"/>
      <c r="PE48" s="11"/>
      <c r="PF48" s="11"/>
      <c r="PG48" s="11"/>
      <c r="PH48" s="11"/>
      <c r="PI48" s="11"/>
      <c r="PJ48" s="11"/>
      <c r="PK48" s="11"/>
      <c r="PL48" s="11"/>
      <c r="PM48" s="11"/>
      <c r="PN48" s="11"/>
      <c r="PO48" s="11"/>
      <c r="PP48" s="11"/>
      <c r="PQ48" s="11"/>
      <c r="PR48" s="11"/>
      <c r="PS48" s="11"/>
      <c r="PT48" s="11"/>
      <c r="PU48" s="11"/>
      <c r="PV48" s="11"/>
      <c r="PW48" s="11"/>
      <c r="PX48" s="11"/>
      <c r="PY48" s="11"/>
      <c r="PZ48" s="11"/>
      <c r="QA48" s="11"/>
      <c r="QB48" s="11"/>
      <c r="QC48" s="11"/>
      <c r="QD48" s="11"/>
      <c r="QE48" s="11"/>
      <c r="QF48" s="11"/>
      <c r="QG48" s="11"/>
      <c r="QH48" s="11"/>
      <c r="QI48" s="11"/>
      <c r="QJ48" s="11"/>
      <c r="QK48" s="11"/>
      <c r="QL48" s="11"/>
      <c r="QM48" s="11"/>
      <c r="QN48" s="11"/>
      <c r="QO48" s="11"/>
      <c r="QP48" s="11"/>
      <c r="QQ48" s="11"/>
      <c r="QR48" s="11"/>
      <c r="QS48" s="11"/>
      <c r="QT48" s="11"/>
      <c r="QU48" s="11"/>
      <c r="QV48" s="11"/>
      <c r="QW48" s="11"/>
      <c r="QX48" s="11"/>
      <c r="QY48" s="11"/>
      <c r="QZ48" s="11"/>
      <c r="RA48" s="11"/>
      <c r="RB48" s="11"/>
      <c r="RC48" s="11"/>
      <c r="RD48" s="11"/>
      <c r="RE48" s="11"/>
      <c r="RF48" s="11"/>
      <c r="RG48" s="11"/>
      <c r="RH48" s="11"/>
      <c r="RI48" s="11"/>
      <c r="RJ48" s="11"/>
      <c r="RK48" s="11"/>
      <c r="RL48" s="11"/>
      <c r="RM48" s="11"/>
      <c r="RN48" s="11"/>
      <c r="RO48" s="11"/>
      <c r="RP48" s="11"/>
      <c r="RQ48" s="11"/>
      <c r="RR48" s="11"/>
      <c r="RS48" s="11"/>
      <c r="RT48" s="11"/>
      <c r="RU48" s="11"/>
      <c r="RV48" s="11"/>
      <c r="RW48" s="11"/>
      <c r="RX48" s="11"/>
      <c r="RY48" s="11"/>
      <c r="RZ48" s="11"/>
      <c r="SA48" s="11"/>
      <c r="SB48" s="11"/>
      <c r="SC48" s="11"/>
      <c r="SD48" s="11"/>
      <c r="SE48" s="11"/>
      <c r="SF48" s="11"/>
      <c r="SG48" s="11"/>
      <c r="SH48" s="11"/>
      <c r="SI48" s="11"/>
      <c r="SJ48" s="11"/>
      <c r="SK48" s="11"/>
      <c r="SL48" s="11"/>
      <c r="SM48" s="11"/>
      <c r="SN48" s="11"/>
      <c r="SO48" s="11"/>
      <c r="SP48" s="11"/>
      <c r="SQ48" s="11"/>
      <c r="SR48" s="11"/>
      <c r="SS48" s="11"/>
      <c r="ST48" s="11"/>
      <c r="SU48" s="11"/>
      <c r="SV48" s="11"/>
      <c r="SW48" s="11"/>
      <c r="SX48" s="11"/>
      <c r="SY48" s="11"/>
      <c r="SZ48" s="11"/>
      <c r="TA48" s="11"/>
      <c r="TB48" s="11"/>
      <c r="TC48" s="11"/>
      <c r="TD48" s="11"/>
      <c r="TE48" s="11"/>
      <c r="TF48" s="11"/>
      <c r="TG48" s="11"/>
      <c r="TH48" s="11"/>
      <c r="TI48" s="11"/>
      <c r="TJ48" s="11"/>
      <c r="TK48" s="11"/>
      <c r="TL48" s="11"/>
      <c r="TM48" s="11"/>
      <c r="TN48" s="11"/>
      <c r="TO48" s="11"/>
      <c r="TP48" s="11"/>
      <c r="TQ48" s="11"/>
      <c r="TR48" s="11"/>
      <c r="TS48" s="11"/>
      <c r="TT48" s="11"/>
      <c r="TU48" s="11"/>
      <c r="TV48" s="11"/>
      <c r="TW48" s="11"/>
      <c r="TX48" s="11"/>
      <c r="TY48" s="11"/>
      <c r="TZ48" s="11"/>
      <c r="UA48" s="11"/>
      <c r="UB48" s="11"/>
      <c r="UC48" s="11"/>
      <c r="UD48" s="11"/>
      <c r="UE48" s="11"/>
      <c r="UF48" s="11"/>
      <c r="UG48" s="11"/>
      <c r="UH48" s="11"/>
      <c r="UI48" s="11"/>
      <c r="UJ48" s="11"/>
      <c r="UK48" s="11"/>
      <c r="UL48" s="11"/>
      <c r="UM48" s="11"/>
      <c r="UN48" s="11"/>
      <c r="UO48" s="11"/>
      <c r="UP48" s="11"/>
      <c r="UQ48" s="11"/>
      <c r="UR48" s="11"/>
      <c r="US48" s="11"/>
      <c r="UT48" s="11"/>
      <c r="UU48" s="11"/>
      <c r="UV48" s="11"/>
      <c r="UW48" s="11"/>
      <c r="UX48" s="11"/>
      <c r="UY48" s="11"/>
      <c r="UZ48" s="11"/>
      <c r="VA48" s="11"/>
      <c r="VB48" s="11"/>
      <c r="VC48" s="11"/>
      <c r="VD48" s="11"/>
      <c r="VE48" s="11"/>
      <c r="VF48" s="11"/>
      <c r="VG48" s="11"/>
      <c r="VH48" s="11"/>
      <c r="VI48" s="11"/>
      <c r="VJ48" s="11"/>
      <c r="VK48" s="11"/>
      <c r="VL48" s="11"/>
      <c r="VM48" s="11"/>
      <c r="VN48" s="11"/>
      <c r="VO48" s="11"/>
      <c r="VP48" s="11"/>
      <c r="VQ48" s="11"/>
      <c r="VR48" s="11"/>
      <c r="VS48" s="11"/>
      <c r="VT48" s="11"/>
      <c r="VU48" s="11"/>
      <c r="VV48" s="11"/>
      <c r="VW48" s="11"/>
      <c r="VX48" s="11"/>
      <c r="VY48" s="11"/>
      <c r="VZ48" s="11"/>
      <c r="WA48" s="11"/>
      <c r="WB48" s="11"/>
      <c r="WC48" s="11"/>
      <c r="WD48" s="11"/>
      <c r="WE48" s="11"/>
      <c r="WF48" s="11"/>
      <c r="WG48" s="11"/>
      <c r="WH48" s="11"/>
      <c r="WI48" s="11"/>
      <c r="WJ48" s="11"/>
      <c r="WK48" s="11"/>
      <c r="WL48" s="11"/>
      <c r="WM48" s="11"/>
      <c r="WN48" s="11"/>
      <c r="WO48" s="11"/>
      <c r="WP48" s="11"/>
      <c r="WQ48" s="11"/>
      <c r="WR48" s="11"/>
      <c r="WS48" s="11"/>
      <c r="WT48" s="11"/>
      <c r="WU48" s="11"/>
      <c r="WV48" s="11"/>
      <c r="WW48" s="11"/>
      <c r="WX48" s="11"/>
      <c r="WY48" s="11"/>
      <c r="WZ48" s="11"/>
      <c r="XA48" s="11"/>
      <c r="XB48" s="11"/>
      <c r="XC48" s="11"/>
      <c r="XD48" s="11"/>
      <c r="XE48" s="11"/>
      <c r="XF48" s="11"/>
      <c r="XG48" s="11"/>
      <c r="XH48" s="11"/>
      <c r="XI48" s="11"/>
      <c r="XJ48" s="11"/>
      <c r="XK48" s="11"/>
      <c r="XL48" s="11"/>
      <c r="XM48" s="11"/>
      <c r="XN48" s="11"/>
      <c r="XO48" s="11"/>
      <c r="XP48" s="11"/>
      <c r="XQ48" s="11"/>
      <c r="XR48" s="11"/>
      <c r="XS48" s="11"/>
      <c r="XT48" s="11"/>
      <c r="XU48" s="11"/>
      <c r="XV48" s="11"/>
      <c r="XW48" s="11"/>
      <c r="XX48" s="11"/>
      <c r="XY48" s="11"/>
      <c r="XZ48" s="11"/>
      <c r="YA48" s="11"/>
      <c r="YB48" s="11"/>
      <c r="YC48" s="11"/>
      <c r="YD48" s="11"/>
      <c r="YE48" s="11"/>
      <c r="YF48" s="11"/>
      <c r="YG48" s="11"/>
      <c r="YH48" s="11"/>
      <c r="YI48" s="11"/>
      <c r="YJ48" s="11"/>
      <c r="YK48" s="11"/>
      <c r="YL48" s="11"/>
      <c r="YM48" s="11"/>
      <c r="YN48" s="11"/>
      <c r="YO48" s="11"/>
      <c r="YP48" s="11"/>
      <c r="YQ48" s="11"/>
      <c r="YR48" s="11"/>
      <c r="YS48" s="11"/>
      <c r="YT48" s="11"/>
      <c r="YU48" s="11"/>
      <c r="YV48" s="11"/>
      <c r="YW48" s="11"/>
      <c r="YX48" s="11"/>
      <c r="YY48" s="11"/>
      <c r="YZ48" s="11"/>
      <c r="ZA48" s="11"/>
      <c r="ZB48" s="11"/>
      <c r="ZC48" s="11"/>
      <c r="ZD48" s="11"/>
      <c r="ZE48" s="11"/>
      <c r="ZF48" s="11"/>
      <c r="ZG48" s="11"/>
      <c r="ZH48" s="11"/>
      <c r="ZI48" s="11"/>
      <c r="ZJ48" s="11"/>
      <c r="ZK48" s="11"/>
      <c r="ZL48" s="11"/>
      <c r="ZM48" s="11"/>
      <c r="ZN48" s="11"/>
      <c r="ZO48" s="11"/>
      <c r="ZP48" s="11"/>
      <c r="ZQ48" s="11"/>
      <c r="ZR48" s="11"/>
      <c r="ZS48" s="11"/>
      <c r="ZT48" s="11"/>
      <c r="ZU48" s="11"/>
      <c r="ZV48" s="11"/>
      <c r="ZW48" s="11"/>
      <c r="ZX48" s="11"/>
      <c r="ZY48" s="11"/>
      <c r="ZZ48" s="11"/>
      <c r="AAA48" s="11"/>
      <c r="AAB48" s="11"/>
      <c r="AAC48" s="11"/>
      <c r="AAD48" s="11"/>
      <c r="AAE48" s="11"/>
      <c r="AAF48" s="11"/>
      <c r="AAG48" s="11"/>
      <c r="AAH48" s="11"/>
      <c r="AAI48" s="11"/>
      <c r="AAJ48" s="11"/>
      <c r="AAK48" s="11"/>
      <c r="AAL48" s="11"/>
      <c r="AAM48" s="11"/>
      <c r="AAN48" s="11"/>
      <c r="AAO48" s="11"/>
      <c r="AAP48" s="11"/>
      <c r="AAQ48" s="11"/>
      <c r="AAR48" s="11"/>
      <c r="AAS48" s="11"/>
      <c r="AAT48" s="11"/>
      <c r="AAU48" s="11"/>
      <c r="AAV48" s="11"/>
      <c r="AAW48" s="11"/>
      <c r="AAX48" s="11"/>
      <c r="AAY48" s="11"/>
      <c r="AAZ48" s="11"/>
      <c r="ABA48" s="11"/>
      <c r="ABB48" s="11"/>
      <c r="ABC48" s="11"/>
      <c r="ABD48" s="11"/>
      <c r="ABE48" s="11"/>
      <c r="ABF48" s="11"/>
      <c r="ABG48" s="11"/>
      <c r="ABH48" s="11"/>
      <c r="ABI48" s="11"/>
      <c r="ABJ48" s="11"/>
      <c r="ABK48" s="11"/>
      <c r="ABL48" s="11"/>
      <c r="ABM48" s="11"/>
      <c r="ABN48" s="11"/>
      <c r="ABO48" s="11"/>
      <c r="ABP48" s="11"/>
      <c r="ABQ48" s="11"/>
      <c r="ABR48" s="11"/>
      <c r="ABS48" s="11"/>
      <c r="ABT48" s="11"/>
      <c r="ABU48" s="11"/>
      <c r="ABV48" s="11"/>
      <c r="ABW48" s="11"/>
      <c r="ABX48" s="11"/>
      <c r="ABY48" s="11"/>
      <c r="ABZ48" s="11"/>
      <c r="ACA48" s="11"/>
      <c r="ACB48" s="11"/>
      <c r="ACC48" s="11"/>
      <c r="ACD48" s="11"/>
      <c r="ACE48" s="11"/>
      <c r="ACF48" s="11"/>
      <c r="ACG48" s="11"/>
      <c r="ACH48" s="11"/>
      <c r="ACI48" s="11"/>
      <c r="ACJ48" s="11"/>
      <c r="ACK48" s="11"/>
      <c r="ACL48" s="11"/>
      <c r="ACM48" s="11"/>
      <c r="ACN48" s="11"/>
      <c r="ACO48" s="11"/>
      <c r="ACP48" s="11"/>
      <c r="ACQ48" s="11"/>
      <c r="ACR48" s="11"/>
      <c r="ACS48" s="11"/>
      <c r="ACT48" s="11"/>
      <c r="ACU48" s="11"/>
      <c r="ACV48" s="11"/>
      <c r="ACW48" s="11"/>
      <c r="ACX48" s="11"/>
      <c r="ACY48" s="11"/>
      <c r="ACZ48" s="11"/>
      <c r="ADA48" s="11"/>
      <c r="ADB48" s="11"/>
      <c r="ADC48" s="11"/>
      <c r="ADD48" s="11"/>
      <c r="ADE48" s="11"/>
      <c r="ADF48" s="11"/>
      <c r="ADG48" s="11"/>
      <c r="ADH48" s="11"/>
      <c r="ADI48" s="11"/>
      <c r="ADJ48" s="11"/>
      <c r="ADK48" s="11"/>
      <c r="ADL48" s="11"/>
      <c r="ADM48" s="11"/>
      <c r="ADN48" s="11"/>
      <c r="ADO48" s="11"/>
      <c r="ADP48" s="11"/>
      <c r="ADQ48" s="11"/>
      <c r="ADR48" s="11"/>
      <c r="ADS48" s="11"/>
      <c r="ADT48" s="11"/>
      <c r="ADU48" s="11"/>
      <c r="ADV48" s="11"/>
      <c r="ADW48" s="11"/>
      <c r="ADX48" s="11"/>
      <c r="ADY48" s="11"/>
      <c r="ADZ48" s="11"/>
      <c r="AEA48" s="11"/>
      <c r="AEB48" s="11"/>
      <c r="AEC48" s="11"/>
      <c r="AED48" s="11"/>
      <c r="AEE48" s="11"/>
      <c r="AEF48" s="11"/>
      <c r="AEG48" s="11"/>
      <c r="AEH48" s="11"/>
      <c r="AEI48" s="11"/>
      <c r="AEJ48" s="11"/>
      <c r="AEK48" s="11"/>
      <c r="AEL48" s="11"/>
      <c r="AEM48" s="11"/>
      <c r="AEN48" s="11"/>
      <c r="AEO48" s="11"/>
      <c r="AEP48" s="11"/>
      <c r="AEQ48" s="11"/>
      <c r="AER48" s="11"/>
      <c r="AES48" s="11"/>
      <c r="AET48" s="11"/>
      <c r="AEU48" s="11"/>
      <c r="AEV48" s="11"/>
      <c r="AEW48" s="11"/>
      <c r="AEX48" s="11"/>
      <c r="AEY48" s="11"/>
      <c r="AEZ48" s="11"/>
      <c r="AFA48" s="11"/>
      <c r="AFB48" s="11"/>
      <c r="AFC48" s="11"/>
      <c r="AFD48" s="11"/>
      <c r="AFE48" s="11"/>
      <c r="AFF48" s="11"/>
      <c r="AFG48" s="11"/>
      <c r="AFH48" s="11"/>
      <c r="AFI48" s="11"/>
      <c r="AFJ48" s="11"/>
      <c r="AFK48" s="11"/>
      <c r="AFL48" s="11"/>
      <c r="AFM48" s="11"/>
      <c r="AFN48" s="11"/>
      <c r="AFO48" s="11"/>
      <c r="AFP48" s="11"/>
      <c r="AFQ48" s="11"/>
      <c r="AFR48" s="11"/>
      <c r="AFS48" s="11"/>
      <c r="AFT48" s="11"/>
      <c r="AFU48" s="11"/>
      <c r="AFV48" s="11"/>
      <c r="AFW48" s="11"/>
      <c r="AFX48" s="11"/>
      <c r="AFY48" s="11"/>
      <c r="AFZ48" s="11"/>
      <c r="AGA48" s="11"/>
      <c r="AGB48" s="11"/>
      <c r="AGC48" s="11"/>
      <c r="AGD48" s="11"/>
      <c r="AGE48" s="11"/>
      <c r="AGF48" s="11"/>
      <c r="AGG48" s="11"/>
      <c r="AGH48" s="11"/>
      <c r="AGI48" s="11"/>
      <c r="AGJ48" s="11"/>
      <c r="AGK48" s="11"/>
      <c r="AGL48" s="11"/>
      <c r="AGM48" s="11"/>
      <c r="AGN48" s="11"/>
      <c r="AGO48" s="11"/>
      <c r="AGP48" s="11"/>
      <c r="AGQ48" s="11"/>
      <c r="AGR48" s="11"/>
      <c r="AGS48" s="11"/>
      <c r="AGT48" s="11"/>
      <c r="AGU48" s="11"/>
      <c r="AGV48" s="11"/>
      <c r="AGW48" s="11"/>
      <c r="AGX48" s="11"/>
      <c r="AGY48" s="11"/>
      <c r="AGZ48" s="11"/>
      <c r="AHA48" s="11"/>
      <c r="AHB48" s="11"/>
      <c r="AHC48" s="11"/>
      <c r="AHD48" s="11"/>
      <c r="AHE48" s="11"/>
      <c r="AHF48" s="11"/>
      <c r="AHG48" s="11"/>
      <c r="AHH48" s="11"/>
      <c r="AHI48" s="11"/>
      <c r="AHJ48" s="11"/>
      <c r="AHK48" s="11"/>
      <c r="AHL48" s="11"/>
      <c r="AHM48" s="11"/>
      <c r="AHN48" s="11"/>
      <c r="AHO48" s="11"/>
      <c r="AHP48" s="11"/>
      <c r="AHQ48" s="11"/>
      <c r="AHR48" s="11"/>
      <c r="AHS48" s="11"/>
      <c r="AHT48" s="11"/>
      <c r="AHU48" s="11"/>
      <c r="AHV48" s="11"/>
      <c r="AHW48" s="11"/>
      <c r="AHX48" s="11"/>
      <c r="AHY48" s="11"/>
      <c r="AHZ48" s="11"/>
      <c r="AIA48" s="11"/>
      <c r="AIB48" s="11"/>
      <c r="AIC48" s="11"/>
      <c r="AID48" s="11"/>
      <c r="AIE48" s="11"/>
      <c r="AIF48" s="11"/>
      <c r="AIG48" s="11"/>
      <c r="AIH48" s="11"/>
      <c r="AII48" s="11"/>
      <c r="AIJ48" s="11"/>
      <c r="AIK48" s="11"/>
      <c r="AIL48" s="11"/>
      <c r="AIM48" s="11"/>
    </row>
  </sheetData>
  <mergeCells count="7">
    <mergeCell ref="A2:A8"/>
    <mergeCell ref="A9:A15"/>
    <mergeCell ref="A16:A22"/>
    <mergeCell ref="A23:A29"/>
    <mergeCell ref="A30:A35"/>
    <mergeCell ref="A36:A41"/>
    <mergeCell ref="A42:A48"/>
  </mergeCells>
  <hyperlinks>
    <hyperlink r:id="rId2" ref="C4"/>
    <hyperlink r:id="rId3" ref="D4"/>
    <hyperlink r:id="rId4" ref="E4"/>
    <hyperlink r:id="rId5" ref="F4"/>
    <hyperlink r:id="rId6" ref="G4"/>
    <hyperlink r:id="rId7" ref="H4"/>
    <hyperlink r:id="rId8" ref="I4"/>
    <hyperlink r:id="rId9" ref="J4"/>
    <hyperlink r:id="rId10" ref="K4"/>
    <hyperlink r:id="rId11" ref="L4"/>
    <hyperlink r:id="rId12" ref="M4"/>
    <hyperlink r:id="rId13" ref="N4"/>
    <hyperlink r:id="rId14" ref="O4"/>
    <hyperlink r:id="rId15" ref="P4"/>
    <hyperlink r:id="rId16" ref="Q4"/>
    <hyperlink r:id="rId17" ref="R4"/>
    <hyperlink r:id="rId18" ref="S4"/>
    <hyperlink r:id="rId19" ref="T4"/>
    <hyperlink r:id="rId20" ref="U4"/>
    <hyperlink r:id="rId21" ref="V4"/>
    <hyperlink r:id="rId22" ref="W4"/>
    <hyperlink r:id="rId23" ref="X4"/>
    <hyperlink r:id="rId24" ref="Y4"/>
    <hyperlink r:id="rId25" ref="Z4"/>
    <hyperlink r:id="rId26" ref="AA4"/>
    <hyperlink r:id="rId27" ref="AB4"/>
    <hyperlink r:id="rId28" ref="AC4"/>
    <hyperlink r:id="rId29" ref="AD4"/>
    <hyperlink r:id="rId30" ref="AE4"/>
    <hyperlink r:id="rId31" ref="AF4"/>
    <hyperlink r:id="rId32" ref="AG4"/>
    <hyperlink r:id="rId33" ref="AH4"/>
    <hyperlink r:id="rId34" ref="AI4"/>
    <hyperlink r:id="rId35" ref="AJ4"/>
    <hyperlink r:id="rId36" ref="AK4"/>
    <hyperlink r:id="rId37" ref="AL4"/>
    <hyperlink r:id="rId38" ref="AM4"/>
    <hyperlink r:id="rId39" ref="AN4"/>
    <hyperlink r:id="rId40" ref="AO4"/>
    <hyperlink r:id="rId41" ref="AP4"/>
    <hyperlink r:id="rId42" ref="AR4"/>
    <hyperlink r:id="rId43" ref="AS4"/>
    <hyperlink r:id="rId44" ref="AT4"/>
    <hyperlink r:id="rId45" ref="AU4"/>
    <hyperlink r:id="rId46" ref="AV4"/>
    <hyperlink r:id="rId47" ref="AW4"/>
    <hyperlink r:id="rId48" ref="AX4"/>
    <hyperlink r:id="rId49" ref="AY4"/>
    <hyperlink r:id="rId50" ref="AZ4"/>
    <hyperlink r:id="rId51" ref="BA4"/>
    <hyperlink r:id="rId52" ref="BB4"/>
    <hyperlink r:id="rId53" ref="BC4"/>
    <hyperlink r:id="rId54" ref="BD4"/>
    <hyperlink r:id="rId55" ref="BE4"/>
    <hyperlink r:id="rId56" ref="BF4"/>
    <hyperlink r:id="rId57" ref="BG4"/>
    <hyperlink r:id="rId58" ref="BH4"/>
    <hyperlink r:id="rId59" ref="BI4"/>
    <hyperlink r:id="rId60" ref="BJ4"/>
    <hyperlink r:id="rId61" ref="BK4"/>
    <hyperlink r:id="rId62" ref="BL4"/>
    <hyperlink r:id="rId63" ref="BM4"/>
    <hyperlink r:id="rId64" ref="BN4"/>
    <hyperlink r:id="rId65" ref="BO4"/>
    <hyperlink r:id="rId66" ref="BP4"/>
    <hyperlink r:id="rId67" ref="BR4"/>
    <hyperlink r:id="rId68" ref="BS4"/>
    <hyperlink r:id="rId69" ref="BT4"/>
    <hyperlink r:id="rId70" ref="BU4"/>
    <hyperlink r:id="rId71" ref="BV4"/>
    <hyperlink r:id="rId72" ref="BW4"/>
    <hyperlink r:id="rId73" ref="BX4"/>
    <hyperlink r:id="rId74" ref="BY4"/>
    <hyperlink r:id="rId75" ref="BZ4"/>
    <hyperlink r:id="rId76" ref="CA4"/>
    <hyperlink r:id="rId77" ref="CC4"/>
    <hyperlink r:id="rId78" ref="CD4"/>
    <hyperlink r:id="rId79" ref="CE4"/>
    <hyperlink r:id="rId80" ref="CF4"/>
    <hyperlink r:id="rId81" ref="CG4"/>
    <hyperlink r:id="rId82" ref="CH4"/>
    <hyperlink r:id="rId83" ref="CI4"/>
    <hyperlink r:id="rId84" ref="CJ4"/>
    <hyperlink r:id="rId85" ref="CL4"/>
    <hyperlink r:id="rId86" ref="CM4"/>
    <hyperlink r:id="rId87" ref="CN4"/>
    <hyperlink r:id="rId88" ref="CO4"/>
    <hyperlink r:id="rId89" ref="CP4"/>
    <hyperlink r:id="rId90" ref="CQ4"/>
    <hyperlink r:id="rId91" ref="CR4"/>
    <hyperlink r:id="rId92" ref="CS4"/>
    <hyperlink r:id="rId93" ref="CT4"/>
    <hyperlink r:id="rId94" ref="CU4"/>
    <hyperlink r:id="rId95" ref="CV4"/>
    <hyperlink r:id="rId96" ref="CW4"/>
    <hyperlink r:id="rId97" ref="CX4"/>
    <hyperlink r:id="rId98" ref="CY4"/>
    <hyperlink r:id="rId99" ref="CZ4"/>
    <hyperlink r:id="rId100" ref="DA4"/>
    <hyperlink r:id="rId101" ref="DB4"/>
    <hyperlink r:id="rId102" ref="DC4"/>
    <hyperlink r:id="rId103" ref="DD4"/>
    <hyperlink r:id="rId104" ref="DE4"/>
    <hyperlink r:id="rId105" ref="DF4"/>
    <hyperlink r:id="rId106" ref="DH4"/>
    <hyperlink r:id="rId107" ref="DI4"/>
    <hyperlink r:id="rId108" ref="DJ4"/>
    <hyperlink r:id="rId109" ref="DK4"/>
    <hyperlink r:id="rId110" ref="DL4"/>
    <hyperlink r:id="rId111" ref="DM4"/>
    <hyperlink r:id="rId112" ref="DN4"/>
    <hyperlink r:id="rId113" ref="DO4"/>
    <hyperlink r:id="rId114" ref="DP4"/>
    <hyperlink r:id="rId115" ref="DQ4"/>
    <hyperlink r:id="rId116" ref="DR4"/>
    <hyperlink r:id="rId117" ref="DS4"/>
    <hyperlink r:id="rId118" ref="DT4"/>
    <hyperlink r:id="rId119" ref="DV4"/>
    <hyperlink r:id="rId120" ref="DW4"/>
    <hyperlink r:id="rId121" ref="DX4"/>
    <hyperlink r:id="rId122" ref="DY4"/>
    <hyperlink r:id="rId123" ref="DZ4"/>
    <hyperlink r:id="rId124" ref="EA4"/>
    <hyperlink r:id="rId125" ref="EB4"/>
    <hyperlink r:id="rId126" ref="EC4"/>
    <hyperlink r:id="rId127" ref="ED4"/>
    <hyperlink r:id="rId128" ref="EE4"/>
    <hyperlink r:id="rId129" ref="EF4"/>
    <hyperlink r:id="rId130" ref="EG4"/>
    <hyperlink r:id="rId131" ref="EH4"/>
    <hyperlink r:id="rId132" ref="EI4"/>
    <hyperlink r:id="rId133" ref="EJ4"/>
    <hyperlink r:id="rId134" ref="EK4"/>
    <hyperlink r:id="rId135" ref="EL4"/>
    <hyperlink r:id="rId136" ref="EM4"/>
    <hyperlink r:id="rId137" ref="EN4"/>
    <hyperlink r:id="rId138" ref="EO4"/>
    <hyperlink r:id="rId139" ref="EP4"/>
    <hyperlink r:id="rId140" ref="EQ4"/>
    <hyperlink r:id="rId141" ref="ER4"/>
    <hyperlink r:id="rId142" ref="ES4"/>
    <hyperlink r:id="rId143" ref="ET4"/>
    <hyperlink r:id="rId144" ref="EU4"/>
    <hyperlink r:id="rId145" ref="EV4"/>
    <hyperlink r:id="rId146" ref="EW4"/>
    <hyperlink r:id="rId147" ref="EX4"/>
    <hyperlink r:id="rId148" ref="D5"/>
    <hyperlink r:id="rId149" ref="E5"/>
    <hyperlink r:id="rId150" ref="H5"/>
    <hyperlink r:id="rId151" ref="I5"/>
    <hyperlink r:id="rId152" ref="J5"/>
    <hyperlink r:id="rId153" ref="K5"/>
    <hyperlink r:id="rId154" ref="L5"/>
    <hyperlink r:id="rId155" ref="M5"/>
    <hyperlink r:id="rId156" ref="N5"/>
    <hyperlink r:id="rId157" ref="O5"/>
    <hyperlink r:id="rId158" ref="P5"/>
    <hyperlink r:id="rId159" ref="Q5"/>
    <hyperlink r:id="rId160" ref="R5"/>
    <hyperlink r:id="rId161" ref="S5"/>
    <hyperlink r:id="rId162" ref="T5"/>
    <hyperlink r:id="rId163" ref="V5"/>
    <hyperlink r:id="rId164" ref="W5"/>
    <hyperlink r:id="rId165" ref="X5"/>
    <hyperlink r:id="rId166" ref="Z5"/>
    <hyperlink r:id="rId167" ref="AA5"/>
    <hyperlink r:id="rId168" ref="AC5"/>
    <hyperlink r:id="rId169" ref="AG5"/>
    <hyperlink r:id="rId170" ref="AI5"/>
    <hyperlink r:id="rId171" ref="AJ5"/>
    <hyperlink r:id="rId172" ref="AK5"/>
    <hyperlink r:id="rId173" ref="AL5"/>
    <hyperlink r:id="rId174" ref="AM5"/>
    <hyperlink r:id="rId175" location="page=12" ref="AN5"/>
    <hyperlink r:id="rId176" ref="AO5"/>
    <hyperlink r:id="rId177" ref="AP5"/>
    <hyperlink r:id="rId178" ref="AQ5"/>
    <hyperlink r:id="rId179" ref="AS5"/>
    <hyperlink r:id="rId180" location="page=113" ref="AU5"/>
    <hyperlink r:id="rId181" ref="AV5"/>
    <hyperlink r:id="rId182" ref="AW5"/>
    <hyperlink r:id="rId183" ref="AX5"/>
    <hyperlink r:id="rId184" ref="AY5"/>
    <hyperlink r:id="rId185" ref="AZ5"/>
    <hyperlink r:id="rId186" ref="BA5"/>
    <hyperlink r:id="rId187" ref="BB5"/>
    <hyperlink r:id="rId188" ref="BC5"/>
    <hyperlink r:id="rId189" ref="BD5"/>
    <hyperlink r:id="rId190" ref="BE5"/>
    <hyperlink r:id="rId191" location="page=101" ref="BF5"/>
    <hyperlink r:id="rId192" ref="BG5"/>
    <hyperlink r:id="rId193" ref="BH5"/>
    <hyperlink r:id="rId194" ref="BI5"/>
    <hyperlink r:id="rId195" ref="BJ5"/>
    <hyperlink r:id="rId196" ref="BK5"/>
    <hyperlink r:id="rId197" ref="BL5"/>
    <hyperlink r:id="rId198" ref="BM5"/>
    <hyperlink r:id="rId199" ref="BN5"/>
    <hyperlink r:id="rId200" ref="BR5"/>
    <hyperlink r:id="rId201" ref="BU5"/>
    <hyperlink r:id="rId202" ref="BV5"/>
    <hyperlink r:id="rId203" ref="CD5"/>
    <hyperlink r:id="rId204" ref="CE5"/>
    <hyperlink r:id="rId205" ref="CF5"/>
    <hyperlink r:id="rId206" ref="CI5"/>
    <hyperlink r:id="rId207" ref="CL5"/>
    <hyperlink r:id="rId208" ref="CM5"/>
    <hyperlink r:id="rId209" ref="CO5"/>
    <hyperlink r:id="rId210" ref="CV5"/>
    <hyperlink r:id="rId211" ref="DA5"/>
    <hyperlink r:id="rId212" ref="DC5"/>
    <hyperlink r:id="rId213" ref="DG5"/>
    <hyperlink r:id="rId214" ref="DH5"/>
    <hyperlink r:id="rId215" ref="DI5"/>
    <hyperlink r:id="rId216" ref="DJ5"/>
    <hyperlink r:id="rId217" ref="DL5"/>
    <hyperlink r:id="rId218" ref="DN5"/>
    <hyperlink r:id="rId219" ref="DP5"/>
    <hyperlink r:id="rId220" ref="DS5"/>
    <hyperlink r:id="rId221" ref="DV5"/>
    <hyperlink r:id="rId222" ref="DX5"/>
    <hyperlink r:id="rId223" ref="EL5"/>
    <hyperlink r:id="rId224" ref="EN5"/>
    <hyperlink r:id="rId225" ref="EO5"/>
    <hyperlink r:id="rId226" ref="ER5"/>
    <hyperlink r:id="rId227" ref="ET5"/>
    <hyperlink r:id="rId228" ref="EU5"/>
    <hyperlink r:id="rId229" ref="EV5"/>
    <hyperlink r:id="rId230" ref="U8"/>
    <hyperlink r:id="rId231" ref="Y8"/>
    <hyperlink r:id="rId232" ref="AB8"/>
    <hyperlink r:id="rId233" ref="AD8"/>
    <hyperlink r:id="rId234" ref="AE8"/>
    <hyperlink r:id="rId235" ref="AF8"/>
    <hyperlink r:id="rId236" ref="AR8"/>
    <hyperlink r:id="rId237" ref="AT8"/>
    <hyperlink r:id="rId238" ref="DI8"/>
    <hyperlink r:id="rId239" ref="EV8"/>
  </hyperlinks>
  <drawing r:id="rId240"/>
  <legacyDrawing r:id="rId24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hidden="1" min="2" max="2" width="12.63"/>
    <col customWidth="1" min="3" max="3" width="16.25"/>
    <col customWidth="1" hidden="1" min="5" max="5" width="43.38"/>
    <col customWidth="1" hidden="1" min="6" max="6" width="27.5"/>
    <col customWidth="1" hidden="1" min="7" max="7" width="45.25"/>
    <col customWidth="1" hidden="1" min="8" max="8" width="52.13"/>
    <col customWidth="1" hidden="1" min="9" max="9" width="36.88"/>
    <col customWidth="1" hidden="1" min="10" max="10" width="37.25"/>
    <col customWidth="1" hidden="1" min="11" max="11" width="34.88"/>
    <col customWidth="1" hidden="1" min="12" max="12" width="19.38"/>
    <col customWidth="1" hidden="1" min="13" max="13" width="15.25"/>
    <col customWidth="1" min="21" max="21" width="5.25"/>
    <col customWidth="1" min="23" max="23" width="6.25"/>
    <col customWidth="1" min="25" max="25" width="27.13"/>
    <col customWidth="1" min="26" max="26" width="12.5"/>
    <col customWidth="1" min="27" max="27" width="11.13"/>
    <col customWidth="1" min="28" max="28" width="8.63"/>
    <col customWidth="1" min="29" max="30" width="7.63"/>
    <col customWidth="1" min="31" max="31" width="8.5"/>
    <col customWidth="1" min="32" max="36" width="7.63"/>
    <col customWidth="1" min="37" max="37" width="8.5"/>
    <col customWidth="1" min="38" max="38" width="10.25"/>
    <col customWidth="1" min="39" max="43" width="8.5"/>
  </cols>
  <sheetData>
    <row r="1">
      <c r="B1" s="49" t="s">
        <v>192</v>
      </c>
      <c r="E1" s="50" t="s">
        <v>517</v>
      </c>
      <c r="M1" s="51"/>
      <c r="N1" s="52" t="s">
        <v>492</v>
      </c>
      <c r="U1" s="53" t="s">
        <v>518</v>
      </c>
      <c r="Z1" s="54" t="s">
        <v>519</v>
      </c>
      <c r="AA1" s="55"/>
      <c r="AB1" s="56" t="s">
        <v>520</v>
      </c>
      <c r="AR1" s="57" t="s">
        <v>503</v>
      </c>
      <c r="AY1" s="58" t="s">
        <v>512</v>
      </c>
      <c r="BF1" s="59" t="s">
        <v>513</v>
      </c>
      <c r="BL1" s="59" t="s">
        <v>514</v>
      </c>
      <c r="BR1" s="59" t="s">
        <v>515</v>
      </c>
    </row>
    <row r="2">
      <c r="A2" s="60" t="s">
        <v>41</v>
      </c>
      <c r="B2" s="61" t="s">
        <v>211</v>
      </c>
      <c r="C2" s="61" t="s">
        <v>361</v>
      </c>
      <c r="D2" s="62" t="s">
        <v>455</v>
      </c>
      <c r="E2" s="63" t="s">
        <v>521</v>
      </c>
      <c r="F2" s="64" t="s">
        <v>522</v>
      </c>
      <c r="G2" s="65" t="s">
        <v>523</v>
      </c>
      <c r="H2" s="65" t="s">
        <v>524</v>
      </c>
      <c r="I2" s="65" t="s">
        <v>525</v>
      </c>
      <c r="J2" s="65" t="s">
        <v>526</v>
      </c>
      <c r="K2" s="65" t="s">
        <v>527</v>
      </c>
      <c r="L2" s="65" t="s">
        <v>528</v>
      </c>
      <c r="M2" s="66" t="s">
        <v>529</v>
      </c>
      <c r="N2" s="60" t="s">
        <v>493</v>
      </c>
      <c r="O2" s="60" t="s">
        <v>494</v>
      </c>
      <c r="P2" s="60" t="s">
        <v>495</v>
      </c>
      <c r="Q2" s="60" t="s">
        <v>496</v>
      </c>
      <c r="R2" s="60" t="s">
        <v>497</v>
      </c>
      <c r="S2" s="60" t="s">
        <v>500</v>
      </c>
      <c r="T2" s="67" t="s">
        <v>501</v>
      </c>
      <c r="U2" s="1" t="s">
        <v>530</v>
      </c>
      <c r="V2" s="60" t="s">
        <v>496</v>
      </c>
      <c r="W2" s="68" t="s">
        <v>531</v>
      </c>
      <c r="X2" s="60" t="s">
        <v>497</v>
      </c>
      <c r="Y2" s="66" t="s">
        <v>532</v>
      </c>
      <c r="Z2" s="69" t="s">
        <v>533</v>
      </c>
      <c r="AA2" s="66" t="s">
        <v>534</v>
      </c>
      <c r="AB2" s="63" t="s">
        <v>535</v>
      </c>
      <c r="AC2" s="63" t="s">
        <v>536</v>
      </c>
      <c r="AD2" s="63" t="s">
        <v>537</v>
      </c>
      <c r="AE2" s="63" t="s">
        <v>538</v>
      </c>
      <c r="AF2" s="63" t="s">
        <v>539</v>
      </c>
      <c r="AG2" s="63" t="s">
        <v>540</v>
      </c>
      <c r="AH2" s="63" t="s">
        <v>541</v>
      </c>
      <c r="AI2" s="63" t="s">
        <v>542</v>
      </c>
      <c r="AJ2" s="63" t="s">
        <v>543</v>
      </c>
      <c r="AK2" s="63" t="s">
        <v>544</v>
      </c>
      <c r="AL2" s="63" t="s">
        <v>545</v>
      </c>
      <c r="AM2" s="63" t="s">
        <v>546</v>
      </c>
      <c r="AN2" s="63" t="s">
        <v>547</v>
      </c>
      <c r="AO2" s="63" t="s">
        <v>548</v>
      </c>
      <c r="AP2" s="63" t="s">
        <v>549</v>
      </c>
      <c r="AQ2" s="63" t="s">
        <v>550</v>
      </c>
      <c r="AR2" s="70" t="s">
        <v>493</v>
      </c>
      <c r="AS2" s="60" t="s">
        <v>494</v>
      </c>
      <c r="AT2" s="60" t="s">
        <v>495</v>
      </c>
      <c r="AU2" s="60" t="s">
        <v>496</v>
      </c>
      <c r="AV2" s="60" t="s">
        <v>497</v>
      </c>
      <c r="AW2" s="60" t="s">
        <v>500</v>
      </c>
      <c r="AX2" s="67" t="s">
        <v>501</v>
      </c>
      <c r="AY2" s="60" t="s">
        <v>493</v>
      </c>
      <c r="AZ2" s="60" t="s">
        <v>494</v>
      </c>
      <c r="BA2" s="60" t="s">
        <v>495</v>
      </c>
      <c r="BB2" s="60" t="s">
        <v>496</v>
      </c>
      <c r="BC2" s="60" t="s">
        <v>497</v>
      </c>
      <c r="BD2" s="67" t="s">
        <v>500</v>
      </c>
      <c r="BE2" s="60" t="s">
        <v>501</v>
      </c>
      <c r="BF2" s="60" t="s">
        <v>493</v>
      </c>
      <c r="BG2" s="60" t="s">
        <v>494</v>
      </c>
      <c r="BH2" s="60" t="s">
        <v>495</v>
      </c>
      <c r="BI2" s="60" t="s">
        <v>497</v>
      </c>
      <c r="BJ2" s="60" t="s">
        <v>500</v>
      </c>
      <c r="BK2" s="60" t="s">
        <v>501</v>
      </c>
      <c r="BL2" s="60" t="s">
        <v>493</v>
      </c>
      <c r="BM2" s="60" t="s">
        <v>494</v>
      </c>
      <c r="BN2" s="60" t="s">
        <v>495</v>
      </c>
      <c r="BO2" s="60" t="s">
        <v>497</v>
      </c>
      <c r="BP2" s="60" t="s">
        <v>500</v>
      </c>
      <c r="BQ2" s="60" t="s">
        <v>501</v>
      </c>
      <c r="BR2" s="60" t="s">
        <v>493</v>
      </c>
      <c r="BS2" s="60" t="s">
        <v>494</v>
      </c>
      <c r="BT2" s="60" t="s">
        <v>495</v>
      </c>
      <c r="BU2" s="60" t="s">
        <v>516</v>
      </c>
      <c r="BV2" s="60" t="s">
        <v>497</v>
      </c>
      <c r="BW2" s="60" t="s">
        <v>500</v>
      </c>
      <c r="BX2" s="60" t="s">
        <v>501</v>
      </c>
    </row>
    <row r="3">
      <c r="A3" s="71" t="s">
        <v>42</v>
      </c>
      <c r="B3" s="72" t="s">
        <v>212</v>
      </c>
      <c r="C3" s="73" t="s">
        <v>551</v>
      </c>
      <c r="D3" s="74" t="s">
        <v>552</v>
      </c>
      <c r="E3" s="75" t="s">
        <v>553</v>
      </c>
      <c r="F3" s="76" t="s">
        <v>554</v>
      </c>
      <c r="G3" s="77" t="s">
        <v>555</v>
      </c>
      <c r="H3" s="77" t="s">
        <v>556</v>
      </c>
      <c r="I3" s="77" t="s">
        <v>555</v>
      </c>
      <c r="J3" s="77" t="s">
        <v>557</v>
      </c>
      <c r="K3" s="77" t="s">
        <v>558</v>
      </c>
      <c r="L3" s="75" t="s">
        <v>559</v>
      </c>
      <c r="M3" s="78" t="s">
        <v>560</v>
      </c>
      <c r="N3" s="41">
        <v>260834.0</v>
      </c>
      <c r="O3" s="41">
        <v>55107.0</v>
      </c>
      <c r="P3" s="41">
        <v>40437.0</v>
      </c>
      <c r="Q3" s="41">
        <v>315941.0</v>
      </c>
      <c r="R3" s="41">
        <v>6817620.0</v>
      </c>
      <c r="S3" s="71"/>
      <c r="T3" s="79"/>
      <c r="U3" s="3">
        <v>2023.0</v>
      </c>
      <c r="V3" s="71">
        <f>Q3</f>
        <v>315941</v>
      </c>
      <c r="W3" s="41" t="s">
        <v>561</v>
      </c>
      <c r="X3" s="71">
        <f t="shared" ref="X3:X4" si="1">R3</f>
        <v>6817620</v>
      </c>
      <c r="Y3" s="74" t="s">
        <v>562</v>
      </c>
      <c r="Z3" s="80">
        <f t="shared" ref="Z3:Z152" si="2">IF(V3="n.a", X3, IF(X3="n.a", V3, V3+X3))</f>
        <v>7133561</v>
      </c>
      <c r="AA3" s="81"/>
      <c r="AB3" s="75"/>
      <c r="AC3" s="75"/>
      <c r="AD3" s="75"/>
      <c r="AE3" s="75"/>
      <c r="AF3" s="75"/>
      <c r="AG3" s="75"/>
      <c r="AH3" s="75"/>
      <c r="AI3" s="75"/>
      <c r="AJ3" s="75"/>
      <c r="AK3" s="75"/>
      <c r="AL3" s="75"/>
      <c r="AM3" s="75"/>
      <c r="AN3" s="75"/>
      <c r="AO3" s="75"/>
      <c r="AP3" s="75"/>
      <c r="AQ3" s="75"/>
      <c r="AR3" s="82">
        <v>276679.0</v>
      </c>
      <c r="AS3" s="71"/>
      <c r="AT3" s="71">
        <v>67256.0</v>
      </c>
      <c r="AU3" s="71"/>
      <c r="AV3" s="71">
        <v>8598361.0</v>
      </c>
      <c r="AW3" s="71">
        <v>8942296.0</v>
      </c>
      <c r="AX3" s="79"/>
      <c r="AY3" s="71"/>
      <c r="AZ3" s="71"/>
      <c r="BA3" s="71"/>
      <c r="BB3" s="71"/>
      <c r="BC3" s="71"/>
      <c r="BD3" s="79"/>
      <c r="BE3" s="71"/>
      <c r="BF3" s="71"/>
      <c r="BG3" s="71"/>
      <c r="BH3" s="71"/>
      <c r="BI3" s="71"/>
      <c r="BJ3" s="71"/>
      <c r="BK3" s="71"/>
      <c r="BL3" s="71"/>
      <c r="BM3" s="71"/>
      <c r="BN3" s="71"/>
      <c r="BO3" s="71"/>
      <c r="BP3" s="71"/>
      <c r="BQ3" s="71"/>
      <c r="BR3" s="71"/>
      <c r="BS3" s="71"/>
      <c r="BT3" s="71"/>
      <c r="BU3" s="71"/>
      <c r="BV3" s="71"/>
      <c r="BW3" s="71"/>
      <c r="BX3" s="71"/>
    </row>
    <row r="4">
      <c r="A4" s="41" t="s">
        <v>563</v>
      </c>
      <c r="B4" s="72" t="s">
        <v>213</v>
      </c>
      <c r="C4" s="83" t="s">
        <v>362</v>
      </c>
      <c r="D4" s="84"/>
      <c r="E4" s="76" t="s">
        <v>564</v>
      </c>
      <c r="F4" s="76"/>
      <c r="G4" s="77" t="s">
        <v>565</v>
      </c>
      <c r="H4" s="77" t="s">
        <v>566</v>
      </c>
      <c r="I4" s="77" t="s">
        <v>567</v>
      </c>
      <c r="J4" s="77" t="s">
        <v>568</v>
      </c>
      <c r="K4" s="77"/>
      <c r="L4" s="77" t="s">
        <v>569</v>
      </c>
      <c r="M4" s="74" t="s">
        <v>570</v>
      </c>
      <c r="N4" s="71">
        <v>228000.0</v>
      </c>
      <c r="O4" s="71"/>
      <c r="P4" s="71">
        <v>66000.0</v>
      </c>
      <c r="Q4" s="71"/>
      <c r="R4" s="71">
        <v>2.66E8</v>
      </c>
      <c r="S4" s="71"/>
      <c r="T4" s="79">
        <v>13000.0</v>
      </c>
      <c r="U4" s="3">
        <v>2023.0</v>
      </c>
      <c r="V4" s="71">
        <f>N4+P4</f>
        <v>294000</v>
      </c>
      <c r="W4" s="41" t="s">
        <v>561</v>
      </c>
      <c r="X4" s="71">
        <f t="shared" si="1"/>
        <v>266000000</v>
      </c>
      <c r="Y4" s="74" t="s">
        <v>571</v>
      </c>
      <c r="Z4" s="80">
        <f t="shared" si="2"/>
        <v>266294000</v>
      </c>
      <c r="AA4" s="81"/>
      <c r="AB4" s="75"/>
      <c r="AC4" s="75"/>
      <c r="AD4" s="75"/>
      <c r="AE4" s="75"/>
      <c r="AF4" s="75"/>
      <c r="AG4" s="75"/>
      <c r="AH4" s="75"/>
      <c r="AI4" s="75"/>
      <c r="AJ4" s="75"/>
      <c r="AK4" s="75"/>
      <c r="AL4" s="71">
        <v>2.66E8</v>
      </c>
      <c r="AM4" s="75"/>
      <c r="AN4" s="75"/>
      <c r="AO4" s="75"/>
      <c r="AP4" s="75"/>
      <c r="AQ4" s="75"/>
      <c r="AR4" s="82"/>
      <c r="AS4" s="71"/>
      <c r="AT4" s="71"/>
      <c r="AU4" s="71"/>
      <c r="AV4" s="71"/>
      <c r="AW4" s="71"/>
      <c r="AX4" s="79"/>
      <c r="AY4" s="71"/>
      <c r="AZ4" s="71"/>
      <c r="BA4" s="71"/>
      <c r="BB4" s="71"/>
      <c r="BC4" s="71"/>
      <c r="BD4" s="79"/>
      <c r="BE4" s="71"/>
      <c r="BF4" s="71"/>
      <c r="BG4" s="71"/>
      <c r="BH4" s="71"/>
      <c r="BI4" s="71"/>
      <c r="BJ4" s="71"/>
      <c r="BK4" s="71"/>
      <c r="BL4" s="71"/>
      <c r="BM4" s="71"/>
      <c r="BN4" s="71"/>
      <c r="BO4" s="71"/>
      <c r="BP4" s="71"/>
      <c r="BQ4" s="71"/>
      <c r="BR4" s="71"/>
      <c r="BS4" s="71"/>
      <c r="BT4" s="71"/>
      <c r="BU4" s="71"/>
      <c r="BV4" s="71"/>
      <c r="BW4" s="71"/>
      <c r="BX4" s="71"/>
    </row>
    <row r="5">
      <c r="A5" s="41" t="s">
        <v>572</v>
      </c>
      <c r="B5" s="72" t="s">
        <v>214</v>
      </c>
      <c r="C5" s="83" t="s">
        <v>363</v>
      </c>
      <c r="D5" s="84"/>
      <c r="E5" s="76" t="s">
        <v>573</v>
      </c>
      <c r="F5" s="76"/>
      <c r="G5" s="77" t="s">
        <v>574</v>
      </c>
      <c r="H5" s="77"/>
      <c r="I5" s="77"/>
      <c r="J5" s="77"/>
      <c r="K5" s="77"/>
      <c r="L5" s="77"/>
      <c r="M5" s="74" t="s">
        <v>575</v>
      </c>
      <c r="N5" s="71">
        <v>128000.0</v>
      </c>
      <c r="O5" s="71">
        <v>285000.0</v>
      </c>
      <c r="P5" s="71">
        <v>23000.0</v>
      </c>
      <c r="Q5" s="71">
        <v>151000.0</v>
      </c>
      <c r="R5" s="41" t="s">
        <v>576</v>
      </c>
      <c r="S5" s="71"/>
      <c r="T5" s="79">
        <v>860.0</v>
      </c>
      <c r="U5" s="3">
        <v>2023.0</v>
      </c>
      <c r="V5" s="71">
        <f>Q5</f>
        <v>151000</v>
      </c>
      <c r="W5" s="41" t="s">
        <v>561</v>
      </c>
      <c r="X5" s="41">
        <v>4.36346E8</v>
      </c>
      <c r="Y5" s="74" t="s">
        <v>577</v>
      </c>
      <c r="Z5" s="80">
        <f t="shared" si="2"/>
        <v>436497000</v>
      </c>
      <c r="AA5" s="81"/>
      <c r="AB5" s="75">
        <v>1.6485E7</v>
      </c>
      <c r="AC5" s="75">
        <v>94000.0</v>
      </c>
      <c r="AD5" s="75">
        <v>65000.0</v>
      </c>
      <c r="AE5" s="75">
        <v>699000.0</v>
      </c>
      <c r="AF5" s="75">
        <v>15000.0</v>
      </c>
      <c r="AG5" s="75">
        <v>154000.0</v>
      </c>
      <c r="AH5" s="75">
        <v>175000.0</v>
      </c>
      <c r="AI5" s="75" t="s">
        <v>578</v>
      </c>
      <c r="AJ5" s="75">
        <v>62000.0</v>
      </c>
      <c r="AK5" s="75">
        <v>0.0</v>
      </c>
      <c r="AL5" s="75" t="s">
        <v>579</v>
      </c>
      <c r="AM5" s="75">
        <v>264000.0</v>
      </c>
      <c r="AN5" s="75">
        <v>3000.0</v>
      </c>
      <c r="AO5" s="75">
        <v>0.0</v>
      </c>
      <c r="AP5" s="75">
        <v>11000.0</v>
      </c>
      <c r="AQ5" s="75"/>
      <c r="AR5" s="82">
        <v>155000.0</v>
      </c>
      <c r="AS5" s="71">
        <v>66000.0</v>
      </c>
      <c r="AT5" s="71"/>
      <c r="AU5" s="71"/>
      <c r="AV5" s="71">
        <v>3.92188E8</v>
      </c>
      <c r="AW5" s="71"/>
      <c r="AX5" s="79"/>
      <c r="AY5" s="71"/>
      <c r="AZ5" s="71"/>
      <c r="BA5" s="71"/>
      <c r="BB5" s="71"/>
      <c r="BC5" s="71"/>
      <c r="BD5" s="79"/>
      <c r="BE5" s="71"/>
      <c r="BF5" s="71"/>
      <c r="BG5" s="71"/>
      <c r="BH5" s="71"/>
      <c r="BI5" s="71"/>
      <c r="BJ5" s="71"/>
      <c r="BK5" s="71"/>
      <c r="BL5" s="71"/>
      <c r="BM5" s="71"/>
      <c r="BN5" s="71"/>
      <c r="BO5" s="71"/>
      <c r="BP5" s="71"/>
      <c r="BQ5" s="71"/>
      <c r="BR5" s="71"/>
      <c r="BS5" s="71"/>
      <c r="BT5" s="71"/>
      <c r="BU5" s="71"/>
      <c r="BV5" s="71"/>
      <c r="BW5" s="71"/>
      <c r="BX5" s="71"/>
    </row>
    <row r="6">
      <c r="A6" s="71" t="s">
        <v>45</v>
      </c>
      <c r="B6" s="83" t="s">
        <v>215</v>
      </c>
      <c r="C6" s="73" t="s">
        <v>580</v>
      </c>
      <c r="D6" s="84"/>
      <c r="E6" s="75" t="s">
        <v>581</v>
      </c>
      <c r="F6" s="76" t="s">
        <v>554</v>
      </c>
      <c r="G6" s="75" t="s">
        <v>554</v>
      </c>
      <c r="H6" s="75"/>
      <c r="I6" s="75"/>
      <c r="J6" s="75"/>
      <c r="K6" s="75"/>
      <c r="L6" s="75"/>
      <c r="M6" s="74"/>
      <c r="N6" s="41">
        <v>8491.0</v>
      </c>
      <c r="O6" s="41">
        <v>1193.0</v>
      </c>
      <c r="P6" s="41">
        <v>1846.0</v>
      </c>
      <c r="Q6" s="71"/>
      <c r="R6" s="41">
        <v>16244.0</v>
      </c>
      <c r="S6" s="41">
        <v>26581.0</v>
      </c>
      <c r="T6" s="79"/>
      <c r="U6" s="3">
        <v>2023.0</v>
      </c>
      <c r="V6" s="71">
        <f>N6+P6</f>
        <v>10337</v>
      </c>
      <c r="W6" s="41" t="s">
        <v>561</v>
      </c>
      <c r="X6" s="41">
        <f>R6</f>
        <v>16244</v>
      </c>
      <c r="Y6" s="74" t="s">
        <v>582</v>
      </c>
      <c r="Z6" s="80">
        <f t="shared" si="2"/>
        <v>26581</v>
      </c>
      <c r="AA6" s="81"/>
      <c r="AB6" s="75"/>
      <c r="AC6" s="75"/>
      <c r="AD6" s="75">
        <v>1437.0</v>
      </c>
      <c r="AE6" s="75"/>
      <c r="AF6" s="75">
        <v>7624.0</v>
      </c>
      <c r="AG6" s="75">
        <v>7183.0</v>
      </c>
      <c r="AH6" s="75"/>
      <c r="AI6" s="75"/>
      <c r="AJ6" s="75"/>
      <c r="AK6" s="75"/>
      <c r="AL6" s="75"/>
      <c r="AM6" s="75"/>
      <c r="AN6" s="75"/>
      <c r="AO6" s="75"/>
      <c r="AP6" s="75"/>
      <c r="AQ6" s="75"/>
      <c r="AR6" s="82">
        <v>3966.0</v>
      </c>
      <c r="AS6" s="71">
        <v>514.0</v>
      </c>
      <c r="AT6" s="71"/>
      <c r="AU6" s="71"/>
      <c r="AV6" s="71"/>
      <c r="AW6" s="71"/>
      <c r="AX6" s="79"/>
      <c r="AY6" s="71"/>
      <c r="AZ6" s="71"/>
      <c r="BA6" s="71"/>
      <c r="BB6" s="71"/>
      <c r="BC6" s="71"/>
      <c r="BD6" s="79"/>
      <c r="BE6" s="71"/>
      <c r="BF6" s="71"/>
      <c r="BG6" s="71"/>
      <c r="BH6" s="71"/>
      <c r="BI6" s="71"/>
      <c r="BJ6" s="71"/>
      <c r="BK6" s="71"/>
      <c r="BL6" s="71"/>
      <c r="BM6" s="71"/>
      <c r="BN6" s="71"/>
      <c r="BO6" s="71"/>
      <c r="BP6" s="71"/>
      <c r="BQ6" s="71"/>
      <c r="BR6" s="71"/>
      <c r="BS6" s="71"/>
      <c r="BT6" s="71"/>
      <c r="BU6" s="71"/>
      <c r="BV6" s="71"/>
      <c r="BW6" s="71"/>
      <c r="BX6" s="71"/>
    </row>
    <row r="7">
      <c r="A7" s="3" t="s">
        <v>583</v>
      </c>
      <c r="B7" s="72"/>
      <c r="C7" s="73" t="s">
        <v>584</v>
      </c>
      <c r="D7" s="84"/>
      <c r="E7" s="76" t="s">
        <v>554</v>
      </c>
      <c r="F7" s="76"/>
      <c r="G7" s="75"/>
      <c r="H7" s="75"/>
      <c r="I7" s="75"/>
      <c r="J7" s="75"/>
      <c r="K7" s="75"/>
      <c r="L7" s="75"/>
      <c r="M7" s="74"/>
      <c r="N7" s="41"/>
      <c r="O7" s="41"/>
      <c r="P7" s="41"/>
      <c r="Q7" s="71"/>
      <c r="R7" s="41"/>
      <c r="S7" s="41"/>
      <c r="T7" s="79"/>
      <c r="U7" s="3">
        <v>2023.0</v>
      </c>
      <c r="V7" s="41" t="s">
        <v>578</v>
      </c>
      <c r="W7" s="41" t="s">
        <v>578</v>
      </c>
      <c r="X7" s="41" t="s">
        <v>578</v>
      </c>
      <c r="Y7" s="74" t="s">
        <v>585</v>
      </c>
      <c r="Z7" s="80" t="str">
        <f t="shared" si="2"/>
        <v>n.a</v>
      </c>
      <c r="AA7" s="81" t="str">
        <f t="array" ref="AA7:AA152">IFERROR((X7:X152/Z7:Z152),)</f>
        <v/>
      </c>
      <c r="AB7" s="75"/>
      <c r="AC7" s="75"/>
      <c r="AD7" s="75"/>
      <c r="AE7" s="75"/>
      <c r="AF7" s="75"/>
      <c r="AG7" s="75"/>
      <c r="AH7" s="75"/>
      <c r="AI7" s="75"/>
      <c r="AJ7" s="75"/>
      <c r="AK7" s="75"/>
      <c r="AL7" s="75"/>
      <c r="AM7" s="75"/>
      <c r="AN7" s="75"/>
      <c r="AO7" s="75"/>
      <c r="AP7" s="75"/>
      <c r="AQ7" s="75"/>
      <c r="AR7" s="82"/>
      <c r="AS7" s="71"/>
      <c r="AT7" s="71"/>
      <c r="AU7" s="71"/>
      <c r="AV7" s="71"/>
      <c r="AW7" s="71"/>
      <c r="AX7" s="79"/>
      <c r="AY7" s="71"/>
      <c r="AZ7" s="71"/>
      <c r="BA7" s="71"/>
      <c r="BB7" s="71"/>
      <c r="BC7" s="71"/>
      <c r="BD7" s="79"/>
      <c r="BE7" s="71"/>
      <c r="BF7" s="71"/>
      <c r="BG7" s="71"/>
      <c r="BH7" s="71"/>
      <c r="BI7" s="71"/>
      <c r="BJ7" s="71"/>
      <c r="BK7" s="71"/>
      <c r="BL7" s="71"/>
      <c r="BM7" s="71"/>
      <c r="BN7" s="71"/>
      <c r="BO7" s="71"/>
      <c r="BP7" s="71"/>
      <c r="BQ7" s="71"/>
      <c r="BR7" s="71"/>
      <c r="BS7" s="71"/>
      <c r="BT7" s="71"/>
      <c r="BU7" s="71"/>
      <c r="BV7" s="71"/>
      <c r="BW7" s="71"/>
      <c r="BX7" s="71"/>
    </row>
    <row r="8">
      <c r="A8" s="71" t="s">
        <v>46</v>
      </c>
      <c r="B8" s="83" t="s">
        <v>216</v>
      </c>
      <c r="C8" s="85" t="s">
        <v>216</v>
      </c>
      <c r="D8" s="84" t="s">
        <v>458</v>
      </c>
      <c r="E8" s="75" t="s">
        <v>586</v>
      </c>
      <c r="F8" s="76"/>
      <c r="G8" s="75" t="s">
        <v>587</v>
      </c>
      <c r="H8" s="75" t="s">
        <v>588</v>
      </c>
      <c r="I8" s="75" t="s">
        <v>589</v>
      </c>
      <c r="J8" s="72"/>
      <c r="K8" s="72"/>
      <c r="L8" s="72"/>
      <c r="M8" s="74" t="s">
        <v>590</v>
      </c>
      <c r="N8" s="82">
        <v>2446.0</v>
      </c>
      <c r="O8" s="71">
        <v>3887.0</v>
      </c>
      <c r="P8" s="71">
        <v>4273.0</v>
      </c>
      <c r="Q8" s="71"/>
      <c r="R8" s="71">
        <v>34103.0</v>
      </c>
      <c r="S8" s="71">
        <v>40436.0</v>
      </c>
      <c r="T8" s="79"/>
      <c r="U8" s="3" t="s">
        <v>591</v>
      </c>
      <c r="V8" s="71">
        <f t="shared" ref="V8:V11" si="3">N8+P8</f>
        <v>6719</v>
      </c>
      <c r="W8" s="41" t="s">
        <v>561</v>
      </c>
      <c r="X8" s="71">
        <f t="shared" ref="X8:X11" si="4">R8</f>
        <v>34103</v>
      </c>
      <c r="Y8" s="74" t="s">
        <v>592</v>
      </c>
      <c r="Z8" s="80">
        <f t="shared" si="2"/>
        <v>40822</v>
      </c>
      <c r="AA8" s="81">
        <v>0.8354073783744059</v>
      </c>
      <c r="AB8" s="75"/>
      <c r="AC8" s="75"/>
      <c r="AD8" s="75">
        <v>83.0</v>
      </c>
      <c r="AE8" s="75">
        <v>30353.0</v>
      </c>
      <c r="AF8" s="75"/>
      <c r="AG8" s="75">
        <v>3667.0</v>
      </c>
      <c r="AH8" s="75"/>
      <c r="AI8" s="75"/>
      <c r="AJ8" s="75"/>
      <c r="AK8" s="75"/>
      <c r="AL8" s="75"/>
      <c r="AM8" s="75"/>
      <c r="AN8" s="75"/>
      <c r="AO8" s="75"/>
      <c r="AP8" s="75"/>
      <c r="AQ8" s="75"/>
      <c r="AR8" s="82"/>
      <c r="AS8" s="71"/>
      <c r="AT8" s="71"/>
      <c r="AU8" s="71"/>
      <c r="AV8" s="71"/>
      <c r="AW8" s="71"/>
      <c r="AX8" s="79"/>
      <c r="AY8" s="71"/>
      <c r="AZ8" s="71"/>
      <c r="BA8" s="71"/>
      <c r="BB8" s="71"/>
      <c r="BC8" s="71"/>
      <c r="BD8" s="79"/>
      <c r="BE8" s="71"/>
      <c r="BF8" s="71"/>
      <c r="BG8" s="71"/>
      <c r="BH8" s="71"/>
      <c r="BI8" s="71"/>
      <c r="BJ8" s="71"/>
      <c r="BK8" s="71"/>
      <c r="BL8" s="71"/>
      <c r="BM8" s="71"/>
      <c r="BN8" s="71"/>
      <c r="BO8" s="71"/>
      <c r="BP8" s="71"/>
      <c r="BQ8" s="71"/>
      <c r="BR8" s="71"/>
      <c r="BS8" s="71"/>
      <c r="BT8" s="71"/>
      <c r="BU8" s="71"/>
      <c r="BV8" s="71"/>
      <c r="BW8" s="71"/>
      <c r="BX8" s="71"/>
    </row>
    <row r="9">
      <c r="A9" s="71" t="s">
        <v>47</v>
      </c>
      <c r="B9" s="72" t="s">
        <v>217</v>
      </c>
      <c r="C9" s="73" t="s">
        <v>364</v>
      </c>
      <c r="D9" s="84"/>
      <c r="E9" s="75" t="s">
        <v>587</v>
      </c>
      <c r="F9" s="76"/>
      <c r="G9" s="77" t="s">
        <v>593</v>
      </c>
      <c r="H9" s="77" t="s">
        <v>594</v>
      </c>
      <c r="I9" s="77"/>
      <c r="J9" s="77"/>
      <c r="K9" s="77"/>
      <c r="L9" s="77" t="s">
        <v>595</v>
      </c>
      <c r="M9" s="74"/>
      <c r="N9" s="71">
        <v>440.0</v>
      </c>
      <c r="O9" s="71">
        <v>2275.0</v>
      </c>
      <c r="P9" s="71">
        <v>3114.0</v>
      </c>
      <c r="Q9" s="71"/>
      <c r="R9" s="71">
        <v>10999.0</v>
      </c>
      <c r="S9" s="71">
        <v>14553.0</v>
      </c>
      <c r="T9" s="79"/>
      <c r="U9" s="3">
        <v>2023.0</v>
      </c>
      <c r="V9" s="71">
        <f t="shared" si="3"/>
        <v>3554</v>
      </c>
      <c r="W9" s="41" t="s">
        <v>561</v>
      </c>
      <c r="X9" s="71">
        <f t="shared" si="4"/>
        <v>10999</v>
      </c>
      <c r="Y9" s="74" t="s">
        <v>596</v>
      </c>
      <c r="Z9" s="80">
        <f t="shared" si="2"/>
        <v>14553</v>
      </c>
      <c r="AA9" s="81">
        <v>0.7557891843606129</v>
      </c>
      <c r="AB9" s="75"/>
      <c r="AC9" s="75"/>
      <c r="AD9" s="75"/>
      <c r="AE9" s="75"/>
      <c r="AF9" s="75"/>
      <c r="AG9" s="75">
        <v>10999.0</v>
      </c>
      <c r="AH9" s="75"/>
      <c r="AI9" s="75"/>
      <c r="AJ9" s="75"/>
      <c r="AK9" s="75"/>
      <c r="AL9" s="75"/>
      <c r="AM9" s="75"/>
      <c r="AN9" s="75"/>
      <c r="AO9" s="75"/>
      <c r="AP9" s="75"/>
      <c r="AQ9" s="75"/>
      <c r="AR9" s="82">
        <v>1106.0</v>
      </c>
      <c r="AS9" s="71">
        <v>2944.0</v>
      </c>
      <c r="AT9" s="71"/>
      <c r="AU9" s="71"/>
      <c r="AV9" s="71">
        <v>10791.0</v>
      </c>
      <c r="AW9" s="71">
        <v>14841.0</v>
      </c>
      <c r="AX9" s="79"/>
      <c r="AY9" s="71"/>
      <c r="AZ9" s="71"/>
      <c r="BA9" s="71"/>
      <c r="BB9" s="71"/>
      <c r="BC9" s="71"/>
      <c r="BD9" s="79"/>
      <c r="BE9" s="71"/>
      <c r="BF9" s="71"/>
      <c r="BG9" s="71"/>
      <c r="BH9" s="71"/>
      <c r="BI9" s="71"/>
      <c r="BJ9" s="71"/>
      <c r="BK9" s="71"/>
      <c r="BL9" s="71"/>
      <c r="BM9" s="71"/>
      <c r="BN9" s="71"/>
      <c r="BO9" s="71"/>
      <c r="BP9" s="71"/>
      <c r="BQ9" s="71"/>
      <c r="BR9" s="71"/>
      <c r="BS9" s="71"/>
      <c r="BT9" s="71"/>
      <c r="BU9" s="71"/>
      <c r="BV9" s="71"/>
      <c r="BW9" s="71"/>
      <c r="BX9" s="71"/>
    </row>
    <row r="10">
      <c r="A10" s="71" t="s">
        <v>186</v>
      </c>
      <c r="B10" s="86" t="s">
        <v>355</v>
      </c>
      <c r="C10" s="73" t="s">
        <v>597</v>
      </c>
      <c r="D10" s="84"/>
      <c r="E10" s="76" t="s">
        <v>598</v>
      </c>
      <c r="F10" s="76"/>
      <c r="G10" s="75" t="s">
        <v>554</v>
      </c>
      <c r="H10" s="75"/>
      <c r="I10" s="75"/>
      <c r="J10" s="75"/>
      <c r="K10" s="75"/>
      <c r="L10" s="75"/>
      <c r="M10" s="74"/>
      <c r="N10" s="41">
        <v>852.0</v>
      </c>
      <c r="O10" s="41">
        <v>29564.0</v>
      </c>
      <c r="P10" s="41">
        <v>6385.0</v>
      </c>
      <c r="Q10" s="71"/>
      <c r="R10" s="41">
        <v>24699.0</v>
      </c>
      <c r="S10" s="41">
        <v>31936.0</v>
      </c>
      <c r="T10" s="79"/>
      <c r="U10" s="3">
        <v>2023.0</v>
      </c>
      <c r="V10" s="71">
        <f t="shared" si="3"/>
        <v>7237</v>
      </c>
      <c r="W10" s="41" t="s">
        <v>561</v>
      </c>
      <c r="X10" s="71">
        <f t="shared" si="4"/>
        <v>24699</v>
      </c>
      <c r="Y10" s="74" t="s">
        <v>599</v>
      </c>
      <c r="Z10" s="80">
        <f t="shared" si="2"/>
        <v>31936</v>
      </c>
      <c r="AA10" s="81">
        <v>0.7733905310621243</v>
      </c>
      <c r="AB10" s="75">
        <v>8030.0</v>
      </c>
      <c r="AC10" s="75">
        <v>8942.0</v>
      </c>
      <c r="AD10" s="75">
        <v>5635.0</v>
      </c>
      <c r="AE10" s="75">
        <v>1274.0</v>
      </c>
      <c r="AF10" s="75">
        <v>542.0</v>
      </c>
      <c r="AG10" s="75">
        <v>88.0</v>
      </c>
      <c r="AH10" s="75">
        <v>188.0</v>
      </c>
      <c r="AI10" s="75"/>
      <c r="AJ10" s="75"/>
      <c r="AK10" s="75"/>
      <c r="AL10" s="75"/>
      <c r="AM10" s="75"/>
      <c r="AN10" s="75"/>
      <c r="AO10" s="75"/>
      <c r="AP10" s="75"/>
      <c r="AQ10" s="75"/>
      <c r="AR10" s="82"/>
      <c r="AS10" s="71"/>
      <c r="AT10" s="71"/>
      <c r="AU10" s="71"/>
      <c r="AV10" s="71"/>
      <c r="AW10" s="71"/>
      <c r="AX10" s="79"/>
      <c r="AY10" s="71"/>
      <c r="AZ10" s="71"/>
      <c r="BA10" s="71"/>
      <c r="BB10" s="71"/>
      <c r="BC10" s="71"/>
      <c r="BD10" s="79"/>
      <c r="BE10" s="71"/>
      <c r="BF10" s="71"/>
      <c r="BG10" s="71"/>
      <c r="BH10" s="71"/>
      <c r="BI10" s="71"/>
      <c r="BJ10" s="71"/>
      <c r="BK10" s="71"/>
      <c r="BL10" s="71"/>
      <c r="BM10" s="71"/>
      <c r="BN10" s="71"/>
      <c r="BO10" s="71"/>
      <c r="BP10" s="71"/>
      <c r="BQ10" s="71"/>
      <c r="BR10" s="71"/>
      <c r="BS10" s="71"/>
      <c r="BT10" s="71"/>
      <c r="BU10" s="71"/>
      <c r="BV10" s="71"/>
      <c r="BW10" s="71"/>
      <c r="BX10" s="71"/>
    </row>
    <row r="11">
      <c r="A11" s="41" t="s">
        <v>600</v>
      </c>
      <c r="B11" s="86" t="s">
        <v>218</v>
      </c>
      <c r="C11" s="83" t="s">
        <v>365</v>
      </c>
      <c r="D11" s="84"/>
      <c r="E11" s="76" t="s">
        <v>601</v>
      </c>
      <c r="F11" s="76"/>
      <c r="G11" s="75" t="s">
        <v>554</v>
      </c>
      <c r="H11" s="75"/>
      <c r="I11" s="75"/>
      <c r="J11" s="75"/>
      <c r="K11" s="75"/>
      <c r="L11" s="75"/>
      <c r="M11" s="74"/>
      <c r="N11" s="71">
        <v>16282.0</v>
      </c>
      <c r="O11" s="71">
        <v>50071.0</v>
      </c>
      <c r="P11" s="71">
        <v>5082.0</v>
      </c>
      <c r="Q11" s="71"/>
      <c r="R11" s="71">
        <v>4.4554244E7</v>
      </c>
      <c r="S11" s="71"/>
      <c r="T11" s="79"/>
      <c r="U11" s="3">
        <v>2023.0</v>
      </c>
      <c r="V11" s="71">
        <f t="shared" si="3"/>
        <v>21364</v>
      </c>
      <c r="W11" s="41" t="s">
        <v>561</v>
      </c>
      <c r="X11" s="71">
        <f t="shared" si="4"/>
        <v>44554244</v>
      </c>
      <c r="Y11" s="74" t="s">
        <v>602</v>
      </c>
      <c r="Z11" s="80">
        <f t="shared" si="2"/>
        <v>44575608</v>
      </c>
      <c r="AA11" s="81">
        <v>0.9995207244284812</v>
      </c>
      <c r="AB11" s="75">
        <v>605623.0</v>
      </c>
      <c r="AC11" s="75">
        <v>62110.0</v>
      </c>
      <c r="AD11" s="75">
        <v>17150.0</v>
      </c>
      <c r="AE11" s="75">
        <v>48308.0</v>
      </c>
      <c r="AF11" s="75">
        <v>2203.0</v>
      </c>
      <c r="AG11" s="75">
        <v>26443.0</v>
      </c>
      <c r="AH11" s="75">
        <v>2717.0</v>
      </c>
      <c r="AI11" s="75" t="s">
        <v>603</v>
      </c>
      <c r="AJ11" s="75">
        <v>9662.0</v>
      </c>
      <c r="AK11" s="75" t="s">
        <v>603</v>
      </c>
      <c r="AL11" s="75">
        <v>4.3749138E7</v>
      </c>
      <c r="AM11" s="75">
        <v>5889.0</v>
      </c>
      <c r="AN11" s="75" t="s">
        <v>603</v>
      </c>
      <c r="AO11" s="75" t="s">
        <v>603</v>
      </c>
      <c r="AP11" s="75" t="s">
        <v>603</v>
      </c>
      <c r="AQ11" s="75"/>
      <c r="AR11" s="82">
        <v>16004.0</v>
      </c>
      <c r="AS11" s="71">
        <v>7125.0</v>
      </c>
      <c r="AT11" s="71"/>
      <c r="AU11" s="71"/>
      <c r="AV11" s="71">
        <v>3.1632587E7</v>
      </c>
      <c r="AW11" s="71"/>
      <c r="AX11" s="79"/>
      <c r="AY11" s="71"/>
      <c r="AZ11" s="71"/>
      <c r="BA11" s="71"/>
      <c r="BB11" s="71"/>
      <c r="BC11" s="71"/>
      <c r="BD11" s="79"/>
      <c r="BE11" s="71"/>
      <c r="BF11" s="71"/>
      <c r="BG11" s="71"/>
      <c r="BH11" s="71"/>
      <c r="BI11" s="71"/>
      <c r="BJ11" s="71"/>
      <c r="BK11" s="71"/>
      <c r="BL11" s="71"/>
      <c r="BM11" s="71"/>
      <c r="BN11" s="71"/>
      <c r="BO11" s="71"/>
      <c r="BP11" s="71"/>
      <c r="BQ11" s="71"/>
      <c r="BR11" s="71"/>
      <c r="BS11" s="71"/>
      <c r="BT11" s="71"/>
      <c r="BU11" s="71"/>
      <c r="BV11" s="71"/>
      <c r="BW11" s="71"/>
      <c r="BX11" s="71"/>
    </row>
    <row r="12">
      <c r="A12" s="3" t="s">
        <v>604</v>
      </c>
      <c r="B12" s="72"/>
      <c r="C12" s="73" t="s">
        <v>605</v>
      </c>
      <c r="D12" s="84"/>
      <c r="E12" s="75" t="s">
        <v>606</v>
      </c>
      <c r="F12" s="76" t="s">
        <v>607</v>
      </c>
      <c r="G12" s="75"/>
      <c r="H12" s="75"/>
      <c r="I12" s="75"/>
      <c r="J12" s="75"/>
      <c r="K12" s="75"/>
      <c r="L12" s="75"/>
      <c r="M12" s="74"/>
      <c r="N12" s="41">
        <v>86000.0</v>
      </c>
      <c r="O12" s="41">
        <v>61000.0</v>
      </c>
      <c r="P12" s="41">
        <v>10000.0</v>
      </c>
      <c r="Q12" s="41">
        <v>96000.0</v>
      </c>
      <c r="R12" s="41"/>
      <c r="S12" s="41"/>
      <c r="T12" s="79"/>
      <c r="U12" s="3">
        <v>2023.0</v>
      </c>
      <c r="V12" s="71">
        <f>Q12</f>
        <v>96000</v>
      </c>
      <c r="W12" s="41" t="s">
        <v>561</v>
      </c>
      <c r="X12" s="41" t="s">
        <v>578</v>
      </c>
      <c r="Y12" s="74" t="s">
        <v>608</v>
      </c>
      <c r="Z12" s="80">
        <f t="shared" si="2"/>
        <v>96000</v>
      </c>
      <c r="AA12" s="81"/>
      <c r="AB12" s="75"/>
      <c r="AC12" s="75"/>
      <c r="AD12" s="75"/>
      <c r="AE12" s="75"/>
      <c r="AF12" s="75"/>
      <c r="AG12" s="75"/>
      <c r="AH12" s="75"/>
      <c r="AI12" s="75"/>
      <c r="AJ12" s="75"/>
      <c r="AK12" s="75"/>
      <c r="AL12" s="75"/>
      <c r="AM12" s="75"/>
      <c r="AN12" s="75"/>
      <c r="AO12" s="75"/>
      <c r="AP12" s="75"/>
      <c r="AQ12" s="75"/>
      <c r="AR12" s="82"/>
      <c r="AS12" s="71"/>
      <c r="AT12" s="71"/>
      <c r="AU12" s="71"/>
      <c r="AV12" s="71"/>
      <c r="AW12" s="71"/>
      <c r="AX12" s="79"/>
      <c r="AY12" s="71"/>
      <c r="AZ12" s="71"/>
      <c r="BA12" s="71"/>
      <c r="BB12" s="71"/>
      <c r="BC12" s="71"/>
      <c r="BD12" s="79"/>
      <c r="BE12" s="71"/>
      <c r="BF12" s="71"/>
      <c r="BG12" s="71"/>
      <c r="BH12" s="71"/>
      <c r="BI12" s="71"/>
      <c r="BJ12" s="71"/>
      <c r="BK12" s="71"/>
      <c r="BL12" s="71"/>
      <c r="BM12" s="71"/>
      <c r="BN12" s="71"/>
      <c r="BO12" s="71"/>
      <c r="BP12" s="71"/>
      <c r="BQ12" s="71"/>
      <c r="BR12" s="71"/>
      <c r="BS12" s="71"/>
      <c r="BT12" s="71"/>
      <c r="BU12" s="71"/>
      <c r="BV12" s="71"/>
      <c r="BW12" s="71"/>
      <c r="BX12" s="71"/>
    </row>
    <row r="13">
      <c r="A13" s="59" t="s">
        <v>181</v>
      </c>
      <c r="B13" s="86" t="s">
        <v>350</v>
      </c>
      <c r="C13" s="18" t="s">
        <v>438</v>
      </c>
      <c r="D13" s="84"/>
      <c r="E13" s="75" t="s">
        <v>609</v>
      </c>
      <c r="F13" s="76"/>
      <c r="G13" s="77" t="s">
        <v>610</v>
      </c>
      <c r="H13" s="77"/>
      <c r="I13" s="77"/>
      <c r="J13" s="77"/>
      <c r="K13" s="77"/>
      <c r="L13" s="77"/>
      <c r="M13" s="74"/>
      <c r="N13" s="41">
        <v>95.0</v>
      </c>
      <c r="O13" s="41">
        <v>824.0</v>
      </c>
      <c r="P13" s="41">
        <v>826.0</v>
      </c>
      <c r="Q13" s="71"/>
      <c r="R13" s="41">
        <v>426793.0</v>
      </c>
      <c r="S13" s="41">
        <v>427714.0</v>
      </c>
      <c r="T13" s="79"/>
      <c r="U13" s="3">
        <v>2023.0</v>
      </c>
      <c r="V13" s="71">
        <f>N13+P13</f>
        <v>921</v>
      </c>
      <c r="W13" s="41" t="s">
        <v>561</v>
      </c>
      <c r="X13" s="71">
        <f>R13</f>
        <v>426793</v>
      </c>
      <c r="Y13" s="74" t="s">
        <v>611</v>
      </c>
      <c r="Z13" s="80">
        <f t="shared" si="2"/>
        <v>427714</v>
      </c>
      <c r="AA13" s="81">
        <v>0.9978466919483581</v>
      </c>
      <c r="AB13" s="75">
        <v>418963.0</v>
      </c>
      <c r="AC13" s="75">
        <v>1667.0</v>
      </c>
      <c r="AD13" s="75">
        <v>245.0</v>
      </c>
      <c r="AE13" s="75">
        <v>2305.0</v>
      </c>
      <c r="AF13" s="75">
        <v>442.0</v>
      </c>
      <c r="AG13" s="75">
        <v>405.0</v>
      </c>
      <c r="AH13" s="75">
        <v>1934.0</v>
      </c>
      <c r="AI13" s="75"/>
      <c r="AJ13" s="75"/>
      <c r="AK13" s="75"/>
      <c r="AL13" s="75"/>
      <c r="AM13" s="75">
        <v>823.0</v>
      </c>
      <c r="AN13" s="75"/>
      <c r="AO13" s="75"/>
      <c r="AP13" s="75"/>
      <c r="AQ13" s="75"/>
      <c r="AR13" s="82"/>
      <c r="AS13" s="71"/>
      <c r="AT13" s="71"/>
      <c r="AU13" s="71"/>
      <c r="AV13" s="71"/>
      <c r="AW13" s="71"/>
      <c r="AX13" s="79"/>
      <c r="AY13" s="71"/>
      <c r="AZ13" s="71"/>
      <c r="BA13" s="71"/>
      <c r="BB13" s="71"/>
      <c r="BC13" s="71"/>
      <c r="BD13" s="79"/>
      <c r="BE13" s="71"/>
      <c r="BF13" s="71"/>
      <c r="BG13" s="71"/>
      <c r="BH13" s="71"/>
      <c r="BI13" s="71"/>
      <c r="BJ13" s="71"/>
      <c r="BK13" s="71"/>
      <c r="BL13" s="71"/>
      <c r="BM13" s="71"/>
      <c r="BN13" s="71"/>
      <c r="BO13" s="71"/>
      <c r="BP13" s="71"/>
      <c r="BQ13" s="71"/>
      <c r="BR13" s="71"/>
      <c r="BS13" s="71"/>
      <c r="BT13" s="71"/>
      <c r="BU13" s="71"/>
      <c r="BV13" s="71"/>
      <c r="BW13" s="71"/>
      <c r="BX13" s="71"/>
    </row>
    <row r="14">
      <c r="A14" s="71" t="s">
        <v>49</v>
      </c>
      <c r="B14" s="86" t="s">
        <v>219</v>
      </c>
      <c r="C14" s="18" t="s">
        <v>366</v>
      </c>
      <c r="D14" s="87" t="s">
        <v>612</v>
      </c>
      <c r="E14" s="88" t="s">
        <v>613</v>
      </c>
      <c r="F14" s="88"/>
      <c r="G14" s="89" t="s">
        <v>614</v>
      </c>
      <c r="H14" s="89"/>
      <c r="I14" s="89"/>
      <c r="J14" s="89"/>
      <c r="K14" s="89"/>
      <c r="L14" s="77" t="s">
        <v>615</v>
      </c>
      <c r="M14" s="90" t="s">
        <v>575</v>
      </c>
      <c r="N14" s="71">
        <v>31.6</v>
      </c>
      <c r="O14" s="71">
        <v>13.0</v>
      </c>
      <c r="P14" s="71">
        <v>13.0</v>
      </c>
      <c r="Q14" s="71"/>
      <c r="R14" s="41" t="s">
        <v>616</v>
      </c>
      <c r="S14" s="41" t="s">
        <v>617</v>
      </c>
      <c r="T14" s="79"/>
      <c r="U14" s="3">
        <v>2023.0</v>
      </c>
      <c r="V14" s="71">
        <f>N14+O14</f>
        <v>44.6</v>
      </c>
      <c r="W14" s="41" t="s">
        <v>561</v>
      </c>
      <c r="X14" s="71">
        <f>576.6+301000</f>
        <v>301576.6</v>
      </c>
      <c r="Y14" s="74" t="s">
        <v>618</v>
      </c>
      <c r="Z14" s="80">
        <f t="shared" si="2"/>
        <v>301621.2</v>
      </c>
      <c r="AA14" s="81">
        <v>0.9998521324097909</v>
      </c>
      <c r="AB14" s="75">
        <v>17.0</v>
      </c>
      <c r="AC14" s="75"/>
      <c r="AD14" s="75"/>
      <c r="AE14" s="75"/>
      <c r="AF14" s="75">
        <v>5.0</v>
      </c>
      <c r="AG14" s="75">
        <v>280.0</v>
      </c>
      <c r="AH14" s="75">
        <v>269.0</v>
      </c>
      <c r="AI14" s="75">
        <v>5.5</v>
      </c>
      <c r="AJ14" s="75"/>
      <c r="AK14" s="75"/>
      <c r="AL14" s="75"/>
      <c r="AM14" s="75"/>
      <c r="AN14" s="75">
        <v>1.7</v>
      </c>
      <c r="AO14" s="75"/>
      <c r="AP14" s="41">
        <v>301000.0</v>
      </c>
      <c r="AQ14" s="75"/>
      <c r="AR14" s="82">
        <v>28.9</v>
      </c>
      <c r="AS14" s="71">
        <v>51.7</v>
      </c>
      <c r="AT14" s="71"/>
      <c r="AU14" s="71"/>
      <c r="AV14" s="71">
        <v>493.5</v>
      </c>
      <c r="AW14" s="71"/>
      <c r="AX14" s="79"/>
      <c r="AY14" s="71"/>
      <c r="AZ14" s="71"/>
      <c r="BA14" s="71"/>
      <c r="BB14" s="71"/>
      <c r="BC14" s="71"/>
      <c r="BD14" s="79"/>
      <c r="BE14" s="71"/>
      <c r="BF14" s="71"/>
      <c r="BG14" s="71"/>
      <c r="BH14" s="71"/>
      <c r="BI14" s="71"/>
      <c r="BJ14" s="71"/>
      <c r="BK14" s="71"/>
      <c r="BL14" s="71"/>
      <c r="BM14" s="71"/>
      <c r="BN14" s="71"/>
      <c r="BO14" s="71"/>
      <c r="BP14" s="71"/>
      <c r="BQ14" s="71"/>
      <c r="BR14" s="71"/>
      <c r="BS14" s="71"/>
      <c r="BT14" s="71"/>
      <c r="BU14" s="71"/>
      <c r="BV14" s="71"/>
      <c r="BW14" s="71"/>
      <c r="BX14" s="71"/>
    </row>
    <row r="15">
      <c r="A15" s="71" t="s">
        <v>50</v>
      </c>
      <c r="B15" s="86" t="s">
        <v>220</v>
      </c>
      <c r="C15" s="83" t="s">
        <v>367</v>
      </c>
      <c r="D15" s="84"/>
      <c r="E15" s="76" t="s">
        <v>598</v>
      </c>
      <c r="F15" s="76"/>
      <c r="G15" s="75" t="s">
        <v>554</v>
      </c>
      <c r="H15" s="75"/>
      <c r="I15" s="75"/>
      <c r="J15" s="75"/>
      <c r="K15" s="75"/>
      <c r="L15" s="75"/>
      <c r="M15" s="74"/>
      <c r="N15" s="71">
        <v>21388.0</v>
      </c>
      <c r="O15" s="71"/>
      <c r="P15" s="71">
        <v>2750.0</v>
      </c>
      <c r="Q15" s="71"/>
      <c r="R15" s="71">
        <v>213126.0</v>
      </c>
      <c r="S15" s="71"/>
      <c r="T15" s="79"/>
      <c r="U15" s="3">
        <v>2023.0</v>
      </c>
      <c r="V15" s="71">
        <f>N15+P15</f>
        <v>24138</v>
      </c>
      <c r="W15" s="41" t="s">
        <v>561</v>
      </c>
      <c r="X15" s="71">
        <f t="shared" ref="X15:X28" si="5">R15</f>
        <v>213126</v>
      </c>
      <c r="Y15" s="74" t="s">
        <v>619</v>
      </c>
      <c r="Z15" s="80">
        <f t="shared" si="2"/>
        <v>237264</v>
      </c>
      <c r="AA15" s="81">
        <v>0.8982652235484524</v>
      </c>
      <c r="AB15" s="75">
        <v>143504.0</v>
      </c>
      <c r="AC15" s="75"/>
      <c r="AD15" s="75"/>
      <c r="AE15" s="75">
        <v>35234.0</v>
      </c>
      <c r="AF15" s="75"/>
      <c r="AG15" s="75"/>
      <c r="AH15" s="75"/>
      <c r="AI15" s="75"/>
      <c r="AJ15" s="75"/>
      <c r="AK15" s="75"/>
      <c r="AL15" s="75">
        <v>34388.0</v>
      </c>
      <c r="AM15" s="75"/>
      <c r="AN15" s="75"/>
      <c r="AO15" s="75"/>
      <c r="AP15" s="75"/>
      <c r="AQ15" s="75"/>
      <c r="AR15" s="82">
        <v>21414.0</v>
      </c>
      <c r="AS15" s="71"/>
      <c r="AT15" s="71">
        <v>0.5</v>
      </c>
      <c r="AU15" s="71"/>
      <c r="AV15" s="71">
        <v>49400.0</v>
      </c>
      <c r="AW15" s="71"/>
      <c r="AX15" s="79"/>
      <c r="AY15" s="71"/>
      <c r="AZ15" s="71"/>
      <c r="BA15" s="71"/>
      <c r="BB15" s="71"/>
      <c r="BC15" s="71"/>
      <c r="BD15" s="79"/>
      <c r="BE15" s="71"/>
      <c r="BF15" s="71"/>
      <c r="BG15" s="71"/>
      <c r="BH15" s="71"/>
      <c r="BI15" s="71"/>
      <c r="BJ15" s="71"/>
      <c r="BK15" s="71"/>
      <c r="BL15" s="71"/>
      <c r="BM15" s="71"/>
      <c r="BN15" s="71"/>
      <c r="BO15" s="71"/>
      <c r="BP15" s="71"/>
      <c r="BQ15" s="71"/>
      <c r="BR15" s="71"/>
      <c r="BS15" s="71"/>
      <c r="BT15" s="71"/>
      <c r="BU15" s="71"/>
      <c r="BV15" s="71"/>
      <c r="BW15" s="71"/>
      <c r="BX15" s="71"/>
    </row>
    <row r="16">
      <c r="A16" s="71" t="s">
        <v>51</v>
      </c>
      <c r="B16" s="86" t="s">
        <v>221</v>
      </c>
      <c r="C16" s="18" t="s">
        <v>368</v>
      </c>
      <c r="D16" s="84"/>
      <c r="E16" s="75" t="s">
        <v>620</v>
      </c>
      <c r="F16" s="76"/>
      <c r="G16" s="77" t="s">
        <v>621</v>
      </c>
      <c r="H16" s="77" t="s">
        <v>622</v>
      </c>
      <c r="I16" s="77"/>
      <c r="J16" s="77"/>
      <c r="K16" s="77"/>
      <c r="L16" s="77" t="s">
        <v>623</v>
      </c>
      <c r="M16" s="74"/>
      <c r="N16" s="71">
        <v>508000.0</v>
      </c>
      <c r="O16" s="71">
        <v>192000.0</v>
      </c>
      <c r="P16" s="71">
        <v>152000.0</v>
      </c>
      <c r="Q16" s="71">
        <v>660000.0</v>
      </c>
      <c r="R16" s="41">
        <v>1.8141E7</v>
      </c>
      <c r="S16" s="71"/>
      <c r="T16" s="90">
        <v>90000.0</v>
      </c>
      <c r="U16" s="3">
        <v>2023.0</v>
      </c>
      <c r="V16" s="71">
        <f t="shared" ref="V16:V20" si="6">Q16</f>
        <v>660000</v>
      </c>
      <c r="W16" s="41" t="s">
        <v>561</v>
      </c>
      <c r="X16" s="71">
        <f t="shared" si="5"/>
        <v>18141000</v>
      </c>
      <c r="Y16" s="74" t="s">
        <v>624</v>
      </c>
      <c r="Z16" s="80">
        <f t="shared" si="2"/>
        <v>18801000</v>
      </c>
      <c r="AA16" s="81">
        <v>0.964895484282751</v>
      </c>
      <c r="AB16" s="75">
        <v>1.7642E7</v>
      </c>
      <c r="AC16" s="75"/>
      <c r="AD16" s="75">
        <v>159000.0</v>
      </c>
      <c r="AE16" s="75">
        <v>331000.0</v>
      </c>
      <c r="AF16" s="75">
        <v>9000.0</v>
      </c>
      <c r="AG16" s="75"/>
      <c r="AH16" s="75"/>
      <c r="AI16" s="75"/>
      <c r="AJ16" s="75"/>
      <c r="AK16" s="75"/>
      <c r="AL16" s="75"/>
      <c r="AM16" s="75"/>
      <c r="AN16" s="75"/>
      <c r="AO16" s="75"/>
      <c r="AP16" s="75"/>
      <c r="AQ16" s="75"/>
      <c r="AR16" s="82"/>
      <c r="AS16" s="71"/>
      <c r="AT16" s="71"/>
      <c r="AU16" s="71"/>
      <c r="AV16" s="71"/>
      <c r="AW16" s="71"/>
      <c r="AX16" s="79"/>
      <c r="AY16" s="71"/>
      <c r="AZ16" s="71"/>
      <c r="BA16" s="71"/>
      <c r="BB16" s="71"/>
      <c r="BC16" s="71"/>
      <c r="BD16" s="79"/>
      <c r="BE16" s="71"/>
      <c r="BF16" s="71"/>
      <c r="BG16" s="71"/>
      <c r="BH16" s="71"/>
      <c r="BI16" s="71"/>
      <c r="BJ16" s="71"/>
      <c r="BK16" s="71"/>
      <c r="BL16" s="71"/>
      <c r="BM16" s="71"/>
      <c r="BN16" s="71"/>
      <c r="BO16" s="71"/>
      <c r="BP16" s="71"/>
      <c r="BQ16" s="71"/>
      <c r="BR16" s="71"/>
      <c r="BS16" s="71"/>
      <c r="BT16" s="71"/>
      <c r="BU16" s="71"/>
      <c r="BV16" s="71"/>
      <c r="BW16" s="71"/>
      <c r="BX16" s="71"/>
    </row>
    <row r="17">
      <c r="A17" s="41" t="s">
        <v>625</v>
      </c>
      <c r="B17" s="86" t="s">
        <v>222</v>
      </c>
      <c r="C17" s="18" t="s">
        <v>369</v>
      </c>
      <c r="D17" s="84"/>
      <c r="E17" s="75" t="s">
        <v>626</v>
      </c>
      <c r="F17" s="76"/>
      <c r="G17" s="75" t="s">
        <v>554</v>
      </c>
      <c r="H17" s="75"/>
      <c r="I17" s="75"/>
      <c r="J17" s="75"/>
      <c r="K17" s="75"/>
      <c r="L17" s="75"/>
      <c r="M17" s="74"/>
      <c r="N17" s="71">
        <v>59495.0</v>
      </c>
      <c r="O17" s="71">
        <v>166908.0</v>
      </c>
      <c r="P17" s="71"/>
      <c r="Q17" s="41">
        <v>300236.0</v>
      </c>
      <c r="R17" s="71">
        <v>1.6629181E7</v>
      </c>
      <c r="S17" s="71"/>
      <c r="T17" s="79"/>
      <c r="U17" s="3">
        <v>2023.0</v>
      </c>
      <c r="V17" s="41">
        <f t="shared" si="6"/>
        <v>300236</v>
      </c>
      <c r="W17" s="41" t="s">
        <v>627</v>
      </c>
      <c r="X17" s="71">
        <f t="shared" si="5"/>
        <v>16629181</v>
      </c>
      <c r="Y17" s="74" t="s">
        <v>628</v>
      </c>
      <c r="Z17" s="80">
        <f t="shared" si="2"/>
        <v>16929417</v>
      </c>
      <c r="AA17" s="81">
        <v>0.9822654259151393</v>
      </c>
      <c r="AB17" s="75">
        <v>1.5240417E7</v>
      </c>
      <c r="AC17" s="75"/>
      <c r="AD17" s="75">
        <v>55751.0</v>
      </c>
      <c r="AE17" s="75">
        <v>71024.0</v>
      </c>
      <c r="AF17" s="75">
        <v>25843.0</v>
      </c>
      <c r="AG17" s="75">
        <v>44646.0</v>
      </c>
      <c r="AH17" s="75">
        <v>49063.0</v>
      </c>
      <c r="AI17" s="75"/>
      <c r="AJ17" s="75">
        <v>68221.0</v>
      </c>
      <c r="AK17" s="75"/>
      <c r="AL17" s="75">
        <v>913643.0</v>
      </c>
      <c r="AM17" s="75">
        <v>160566.0</v>
      </c>
      <c r="AN17" s="75"/>
      <c r="AO17" s="75"/>
      <c r="AP17" s="75"/>
      <c r="AQ17" s="75"/>
      <c r="AR17" s="82"/>
      <c r="AS17" s="71"/>
      <c r="AT17" s="71"/>
      <c r="AU17" s="71"/>
      <c r="AV17" s="71"/>
      <c r="AW17" s="71"/>
      <c r="AX17" s="79"/>
      <c r="AY17" s="71"/>
      <c r="AZ17" s="71"/>
      <c r="BA17" s="71"/>
      <c r="BB17" s="71"/>
      <c r="BC17" s="71"/>
      <c r="BD17" s="79"/>
      <c r="BE17" s="71"/>
      <c r="BF17" s="71"/>
      <c r="BG17" s="71"/>
      <c r="BH17" s="71"/>
      <c r="BI17" s="71"/>
      <c r="BJ17" s="71"/>
      <c r="BK17" s="71"/>
      <c r="BL17" s="71"/>
      <c r="BM17" s="71"/>
      <c r="BN17" s="71"/>
      <c r="BO17" s="71"/>
      <c r="BP17" s="71"/>
      <c r="BQ17" s="71"/>
      <c r="BR17" s="71"/>
      <c r="BS17" s="71"/>
      <c r="BT17" s="71"/>
      <c r="BU17" s="71"/>
      <c r="BV17" s="71"/>
      <c r="BW17" s="71"/>
      <c r="BX17" s="71"/>
    </row>
    <row r="18">
      <c r="A18" s="41" t="s">
        <v>629</v>
      </c>
      <c r="B18" s="72" t="s">
        <v>223</v>
      </c>
      <c r="C18" s="72" t="s">
        <v>370</v>
      </c>
      <c r="D18" s="84"/>
      <c r="E18" s="76"/>
      <c r="F18" s="76"/>
      <c r="G18" s="77" t="s">
        <v>630</v>
      </c>
      <c r="H18" s="77"/>
      <c r="I18" s="77"/>
      <c r="J18" s="77"/>
      <c r="K18" s="77"/>
      <c r="L18" s="77" t="s">
        <v>631</v>
      </c>
      <c r="M18" s="74"/>
      <c r="N18" s="71">
        <v>180898.0</v>
      </c>
      <c r="O18" s="71">
        <v>183332.0</v>
      </c>
      <c r="P18" s="71">
        <v>19940.0</v>
      </c>
      <c r="Q18" s="71">
        <v>200838.0</v>
      </c>
      <c r="R18" s="71">
        <v>6736878.0</v>
      </c>
      <c r="S18" s="71"/>
      <c r="T18" s="79">
        <v>59750.0</v>
      </c>
      <c r="U18" s="3">
        <v>2023.0</v>
      </c>
      <c r="V18" s="71">
        <f t="shared" si="6"/>
        <v>200838</v>
      </c>
      <c r="W18" s="41" t="s">
        <v>561</v>
      </c>
      <c r="X18" s="71">
        <f t="shared" si="5"/>
        <v>6736878</v>
      </c>
      <c r="Y18" s="74" t="s">
        <v>632</v>
      </c>
      <c r="Z18" s="80">
        <f t="shared" si="2"/>
        <v>6937716</v>
      </c>
      <c r="AA18" s="81">
        <v>0.9710512797006969</v>
      </c>
      <c r="AB18" s="75">
        <v>4.6222257E7</v>
      </c>
      <c r="AC18" s="75">
        <v>81938.0</v>
      </c>
      <c r="AD18" s="75">
        <v>52634.0</v>
      </c>
      <c r="AE18" s="75">
        <v>241422.0</v>
      </c>
      <c r="AF18" s="75">
        <v>19043.0</v>
      </c>
      <c r="AG18" s="75">
        <v>155443.0</v>
      </c>
      <c r="AH18" s="75">
        <v>50827.0</v>
      </c>
      <c r="AI18" s="75">
        <v>30101.0</v>
      </c>
      <c r="AJ18" s="75">
        <v>135689.0</v>
      </c>
      <c r="AK18" s="75"/>
      <c r="AL18" s="75">
        <v>1330844.0</v>
      </c>
      <c r="AM18" s="75">
        <v>14579.0</v>
      </c>
      <c r="AN18" s="75">
        <v>2101.0</v>
      </c>
      <c r="AO18" s="75"/>
      <c r="AP18" s="75"/>
      <c r="AQ18" s="75"/>
      <c r="AR18" s="82">
        <v>245117.0</v>
      </c>
      <c r="AS18" s="71">
        <v>195126.0</v>
      </c>
      <c r="AT18" s="71">
        <v>18491.0</v>
      </c>
      <c r="AU18" s="71"/>
      <c r="AV18" s="71">
        <v>6388133.0</v>
      </c>
      <c r="AW18" s="71"/>
      <c r="AX18" s="79">
        <v>9556.0</v>
      </c>
      <c r="AY18" s="71">
        <v>246705.0</v>
      </c>
      <c r="AZ18" s="71">
        <v>207003.0</v>
      </c>
      <c r="BA18" s="71">
        <v>21135.0</v>
      </c>
      <c r="BB18" s="71"/>
      <c r="BC18" s="71">
        <v>6017727.0</v>
      </c>
      <c r="BD18" s="79"/>
      <c r="BE18" s="71">
        <v>8919.0</v>
      </c>
      <c r="BF18" s="71">
        <v>239459.0</v>
      </c>
      <c r="BG18" s="71">
        <v>228727.0</v>
      </c>
      <c r="BH18" s="71">
        <v>32218.0</v>
      </c>
      <c r="BI18" s="71">
        <v>5689936.0</v>
      </c>
      <c r="BJ18" s="71"/>
      <c r="BK18" s="71">
        <v>10426.0</v>
      </c>
      <c r="BL18" s="71">
        <v>305875.0</v>
      </c>
      <c r="BM18" s="71"/>
      <c r="BN18" s="71"/>
      <c r="BO18" s="71">
        <v>5884273.0</v>
      </c>
      <c r="BP18" s="71"/>
      <c r="BQ18" s="71"/>
      <c r="BR18" s="71">
        <v>305875.0</v>
      </c>
      <c r="BS18" s="71">
        <v>290204.0</v>
      </c>
      <c r="BT18" s="71">
        <v>341080.0</v>
      </c>
      <c r="BU18" s="71">
        <v>647000.0</v>
      </c>
      <c r="BV18" s="71"/>
      <c r="BW18" s="71"/>
      <c r="BX18" s="71">
        <v>2822.0</v>
      </c>
    </row>
    <row r="19">
      <c r="A19" s="41" t="s">
        <v>633</v>
      </c>
      <c r="B19" s="86" t="s">
        <v>224</v>
      </c>
      <c r="C19" s="83" t="s">
        <v>371</v>
      </c>
      <c r="D19" s="84"/>
      <c r="E19" s="75" t="s">
        <v>634</v>
      </c>
      <c r="F19" s="76" t="s">
        <v>635</v>
      </c>
      <c r="G19" s="77" t="s">
        <v>636</v>
      </c>
      <c r="H19" s="77" t="s">
        <v>637</v>
      </c>
      <c r="I19" s="77"/>
      <c r="J19" s="77"/>
      <c r="K19" s="77"/>
      <c r="L19" s="77"/>
      <c r="M19" s="74" t="s">
        <v>638</v>
      </c>
      <c r="N19" s="71">
        <v>86000.0</v>
      </c>
      <c r="O19" s="71">
        <v>142000.0</v>
      </c>
      <c r="P19" s="71">
        <v>26000.0</v>
      </c>
      <c r="Q19" s="71">
        <v>112000.0</v>
      </c>
      <c r="R19" s="71">
        <v>2.50528E8</v>
      </c>
      <c r="S19" s="71">
        <v>2.5064E8</v>
      </c>
      <c r="T19" s="79"/>
      <c r="U19" s="3">
        <v>2023.0</v>
      </c>
      <c r="V19" s="71">
        <f t="shared" si="6"/>
        <v>112000</v>
      </c>
      <c r="W19" s="41" t="s">
        <v>561</v>
      </c>
      <c r="X19" s="71">
        <f t="shared" si="5"/>
        <v>250528000</v>
      </c>
      <c r="Y19" s="74" t="s">
        <v>639</v>
      </c>
      <c r="Z19" s="80">
        <f t="shared" si="2"/>
        <v>250640000</v>
      </c>
      <c r="AA19" s="81">
        <v>0.9995531439514842</v>
      </c>
      <c r="AB19" s="75">
        <v>3764000.0</v>
      </c>
      <c r="AC19" s="75"/>
      <c r="AD19" s="75"/>
      <c r="AE19" s="75"/>
      <c r="AF19" s="75"/>
      <c r="AG19" s="75"/>
      <c r="AH19" s="75"/>
      <c r="AI19" s="75"/>
      <c r="AJ19" s="75"/>
      <c r="AK19" s="75"/>
      <c r="AL19" s="75">
        <v>2.44618E8</v>
      </c>
      <c r="AM19" s="75"/>
      <c r="AN19" s="75">
        <v>1668000.0</v>
      </c>
      <c r="AO19" s="75"/>
      <c r="AP19" s="75"/>
      <c r="AQ19" s="75">
        <v>478000.0</v>
      </c>
      <c r="AR19" s="82"/>
      <c r="AS19" s="71"/>
      <c r="AT19" s="71"/>
      <c r="AU19" s="71"/>
      <c r="AV19" s="71"/>
      <c r="AW19" s="71"/>
      <c r="AX19" s="79"/>
      <c r="AY19" s="71"/>
      <c r="AZ19" s="71"/>
      <c r="BA19" s="71"/>
      <c r="BB19" s="71"/>
      <c r="BC19" s="71"/>
      <c r="BD19" s="79"/>
      <c r="BE19" s="71"/>
      <c r="BF19" s="71"/>
      <c r="BG19" s="71"/>
      <c r="BH19" s="71"/>
      <c r="BI19" s="71"/>
      <c r="BJ19" s="71"/>
      <c r="BK19" s="71"/>
      <c r="BL19" s="71"/>
      <c r="BM19" s="71"/>
      <c r="BN19" s="71"/>
      <c r="BO19" s="71"/>
      <c r="BP19" s="71"/>
      <c r="BQ19" s="71"/>
      <c r="BR19" s="71"/>
      <c r="BS19" s="71"/>
      <c r="BT19" s="71"/>
      <c r="BU19" s="71"/>
      <c r="BV19" s="71"/>
      <c r="BW19" s="71"/>
      <c r="BX19" s="71"/>
    </row>
    <row r="20">
      <c r="A20" s="71" t="s">
        <v>55</v>
      </c>
      <c r="B20" s="86" t="s">
        <v>225</v>
      </c>
      <c r="C20" s="18" t="s">
        <v>372</v>
      </c>
      <c r="D20" s="84"/>
      <c r="E20" s="75" t="s">
        <v>640</v>
      </c>
      <c r="F20" s="76"/>
      <c r="G20" s="77" t="s">
        <v>641</v>
      </c>
      <c r="H20" s="77"/>
      <c r="I20" s="77"/>
      <c r="J20" s="77"/>
      <c r="K20" s="77"/>
      <c r="L20" s="77" t="s">
        <v>642</v>
      </c>
      <c r="M20" s="74" t="s">
        <v>643</v>
      </c>
      <c r="N20" s="41">
        <v>140.0</v>
      </c>
      <c r="O20" s="41">
        <v>4851.0</v>
      </c>
      <c r="P20" s="41">
        <v>1594.0</v>
      </c>
      <c r="Q20" s="71">
        <v>1939.0</v>
      </c>
      <c r="R20" s="71">
        <v>9813.0</v>
      </c>
      <c r="S20" s="71">
        <v>11752.0</v>
      </c>
      <c r="T20" s="79"/>
      <c r="U20" s="3">
        <v>2023.0</v>
      </c>
      <c r="V20" s="71">
        <f t="shared" si="6"/>
        <v>1939</v>
      </c>
      <c r="W20" s="41" t="s">
        <v>561</v>
      </c>
      <c r="X20" s="71">
        <f t="shared" si="5"/>
        <v>9813</v>
      </c>
      <c r="Y20" s="74" t="s">
        <v>644</v>
      </c>
      <c r="Z20" s="80">
        <f t="shared" si="2"/>
        <v>11752</v>
      </c>
      <c r="AA20" s="81">
        <v>0.8350068073519401</v>
      </c>
      <c r="AB20" s="75">
        <v>4815.0</v>
      </c>
      <c r="AC20" s="75">
        <v>2437.0</v>
      </c>
      <c r="AD20" s="75">
        <v>853.0</v>
      </c>
      <c r="AE20" s="75"/>
      <c r="AF20" s="75">
        <v>57.0</v>
      </c>
      <c r="AG20" s="75">
        <v>162.0</v>
      </c>
      <c r="AH20" s="75">
        <v>34.0</v>
      </c>
      <c r="AI20" s="75"/>
      <c r="AJ20" s="75"/>
      <c r="AK20" s="75"/>
      <c r="AL20" s="75"/>
      <c r="AM20" s="75">
        <v>54.0</v>
      </c>
      <c r="AN20" s="75">
        <v>1401.0</v>
      </c>
      <c r="AO20" s="75"/>
      <c r="AP20" s="75"/>
      <c r="AQ20" s="75"/>
      <c r="AR20" s="82"/>
      <c r="AS20" s="71"/>
      <c r="AT20" s="71"/>
      <c r="AU20" s="71"/>
      <c r="AV20" s="71"/>
      <c r="AW20" s="71"/>
      <c r="AX20" s="79"/>
      <c r="AY20" s="71"/>
      <c r="AZ20" s="71"/>
      <c r="BA20" s="71"/>
      <c r="BB20" s="71"/>
      <c r="BC20" s="71"/>
      <c r="BD20" s="79"/>
      <c r="BE20" s="71"/>
      <c r="BF20" s="71"/>
      <c r="BG20" s="71"/>
      <c r="BH20" s="71"/>
      <c r="BI20" s="71"/>
      <c r="BJ20" s="71"/>
      <c r="BK20" s="71"/>
      <c r="BL20" s="71"/>
      <c r="BM20" s="71"/>
      <c r="BN20" s="71"/>
      <c r="BO20" s="71"/>
      <c r="BP20" s="71"/>
      <c r="BQ20" s="71"/>
      <c r="BR20" s="71"/>
      <c r="BS20" s="71"/>
      <c r="BT20" s="71"/>
      <c r="BU20" s="71"/>
      <c r="BV20" s="71"/>
      <c r="BW20" s="71"/>
      <c r="BX20" s="71"/>
    </row>
    <row r="21">
      <c r="A21" s="41" t="s">
        <v>645</v>
      </c>
      <c r="B21" s="86" t="s">
        <v>226</v>
      </c>
      <c r="C21" s="18" t="s">
        <v>373</v>
      </c>
      <c r="D21" s="84"/>
      <c r="E21" s="76" t="s">
        <v>598</v>
      </c>
      <c r="F21" s="76"/>
      <c r="G21" s="75" t="s">
        <v>646</v>
      </c>
      <c r="H21" s="75"/>
      <c r="I21" s="75"/>
      <c r="J21" s="75"/>
      <c r="K21" s="75"/>
      <c r="L21" s="75"/>
      <c r="M21" s="74"/>
      <c r="N21" s="41">
        <v>95000.0</v>
      </c>
      <c r="O21" s="41">
        <v>306.0</v>
      </c>
      <c r="P21" s="41">
        <v>263000.0</v>
      </c>
      <c r="Q21" s="71"/>
      <c r="R21" s="71">
        <v>3770000.0</v>
      </c>
      <c r="S21" s="71">
        <v>4130000.0</v>
      </c>
      <c r="T21" s="79"/>
      <c r="U21" s="3">
        <v>2023.0</v>
      </c>
      <c r="V21" s="71">
        <f t="shared" ref="V21:V23" si="7">N21+P21</f>
        <v>358000</v>
      </c>
      <c r="W21" s="41" t="s">
        <v>561</v>
      </c>
      <c r="X21" s="71">
        <f t="shared" si="5"/>
        <v>3770000</v>
      </c>
      <c r="Y21" s="74" t="s">
        <v>647</v>
      </c>
      <c r="Z21" s="80">
        <f t="shared" si="2"/>
        <v>4128000</v>
      </c>
      <c r="AA21" s="81">
        <v>0.9132751937984496</v>
      </c>
      <c r="AB21" s="75">
        <v>3070.0</v>
      </c>
      <c r="AC21" s="75"/>
      <c r="AD21" s="75"/>
      <c r="AE21" s="75">
        <v>460.0</v>
      </c>
      <c r="AF21" s="75"/>
      <c r="AG21" s="75"/>
      <c r="AH21" s="75"/>
      <c r="AI21" s="75"/>
      <c r="AJ21" s="75"/>
      <c r="AK21" s="75"/>
      <c r="AL21" s="75"/>
      <c r="AM21" s="75"/>
      <c r="AN21" s="75"/>
      <c r="AO21" s="75"/>
      <c r="AP21" s="75"/>
      <c r="AQ21" s="75">
        <v>240.0</v>
      </c>
      <c r="AR21" s="82"/>
      <c r="AS21" s="71"/>
      <c r="AT21" s="71"/>
      <c r="AU21" s="71"/>
      <c r="AV21" s="71"/>
      <c r="AW21" s="71"/>
      <c r="AX21" s="79"/>
      <c r="AY21" s="71"/>
      <c r="AZ21" s="71"/>
      <c r="BA21" s="71"/>
      <c r="BB21" s="71"/>
      <c r="BC21" s="71"/>
      <c r="BD21" s="79"/>
      <c r="BE21" s="71"/>
      <c r="BF21" s="71"/>
      <c r="BG21" s="71"/>
      <c r="BH21" s="71"/>
      <c r="BI21" s="71"/>
      <c r="BJ21" s="71"/>
      <c r="BK21" s="71"/>
      <c r="BL21" s="71"/>
      <c r="BM21" s="71"/>
      <c r="BN21" s="71"/>
      <c r="BO21" s="71"/>
      <c r="BP21" s="71"/>
      <c r="BQ21" s="71"/>
      <c r="BR21" s="71"/>
      <c r="BS21" s="71"/>
      <c r="BT21" s="71"/>
      <c r="BU21" s="71"/>
      <c r="BV21" s="71"/>
      <c r="BW21" s="71"/>
      <c r="BX21" s="71"/>
    </row>
    <row r="22">
      <c r="A22" s="71" t="s">
        <v>57</v>
      </c>
      <c r="B22" s="86" t="s">
        <v>227</v>
      </c>
      <c r="C22" s="18" t="s">
        <v>374</v>
      </c>
      <c r="D22" s="84"/>
      <c r="E22" s="76" t="s">
        <v>598</v>
      </c>
      <c r="F22" s="76"/>
      <c r="G22" s="75" t="s">
        <v>554</v>
      </c>
      <c r="H22" s="75"/>
      <c r="I22" s="75"/>
      <c r="J22" s="75"/>
      <c r="K22" s="75"/>
      <c r="L22" s="75"/>
      <c r="M22" s="74"/>
      <c r="N22" s="71">
        <v>0.0</v>
      </c>
      <c r="O22" s="71">
        <v>31.0</v>
      </c>
      <c r="P22" s="71">
        <v>27.0</v>
      </c>
      <c r="Q22" s="71"/>
      <c r="R22" s="71">
        <v>463.0</v>
      </c>
      <c r="S22" s="71">
        <v>490.0</v>
      </c>
      <c r="T22" s="79"/>
      <c r="U22" s="3">
        <v>2023.0</v>
      </c>
      <c r="V22" s="71">
        <f t="shared" si="7"/>
        <v>27</v>
      </c>
      <c r="W22" s="41" t="s">
        <v>561</v>
      </c>
      <c r="X22" s="71">
        <f t="shared" si="5"/>
        <v>463</v>
      </c>
      <c r="Y22" s="74" t="s">
        <v>648</v>
      </c>
      <c r="Z22" s="80">
        <f t="shared" si="2"/>
        <v>490</v>
      </c>
      <c r="AA22" s="81">
        <v>0.9448979591836735</v>
      </c>
      <c r="AB22" s="75">
        <v>98.0</v>
      </c>
      <c r="AC22" s="75">
        <v>229.0</v>
      </c>
      <c r="AD22" s="75">
        <v>7.0</v>
      </c>
      <c r="AE22" s="75">
        <v>2.0</v>
      </c>
      <c r="AF22" s="75">
        <v>27.0</v>
      </c>
      <c r="AG22" s="75">
        <v>15.0</v>
      </c>
      <c r="AH22" s="75">
        <v>73.0</v>
      </c>
      <c r="AI22" s="75">
        <v>12.0</v>
      </c>
      <c r="AJ22" s="75"/>
      <c r="AK22" s="75"/>
      <c r="AL22" s="75"/>
      <c r="AM22" s="75"/>
      <c r="AN22" s="75"/>
      <c r="AO22" s="75"/>
      <c r="AP22" s="75"/>
      <c r="AQ22" s="75"/>
      <c r="AR22" s="82"/>
      <c r="AS22" s="71"/>
      <c r="AT22" s="71"/>
      <c r="AU22" s="71"/>
      <c r="AV22" s="71"/>
      <c r="AW22" s="71"/>
      <c r="AX22" s="79"/>
      <c r="AY22" s="71"/>
      <c r="AZ22" s="71"/>
      <c r="BA22" s="71"/>
      <c r="BB22" s="71"/>
      <c r="BC22" s="71"/>
      <c r="BD22" s="79"/>
      <c r="BE22" s="71"/>
      <c r="BF22" s="71"/>
      <c r="BG22" s="71"/>
      <c r="BH22" s="71"/>
      <c r="BI22" s="71"/>
      <c r="BJ22" s="71"/>
      <c r="BK22" s="71"/>
      <c r="BL22" s="71"/>
      <c r="BM22" s="71"/>
      <c r="BN22" s="71"/>
      <c r="BO22" s="71"/>
      <c r="BP22" s="71"/>
      <c r="BQ22" s="71"/>
      <c r="BR22" s="71"/>
      <c r="BS22" s="71"/>
      <c r="BT22" s="71"/>
      <c r="BU22" s="71"/>
      <c r="BV22" s="71"/>
      <c r="BW22" s="71"/>
      <c r="BX22" s="71"/>
    </row>
    <row r="23">
      <c r="A23" s="71" t="s">
        <v>58</v>
      </c>
      <c r="B23" s="86" t="s">
        <v>228</v>
      </c>
      <c r="C23" s="18" t="s">
        <v>375</v>
      </c>
      <c r="D23" s="84"/>
      <c r="E23" s="76" t="s">
        <v>598</v>
      </c>
      <c r="F23" s="76"/>
      <c r="G23" s="77" t="s">
        <v>649</v>
      </c>
      <c r="H23" s="77" t="s">
        <v>650</v>
      </c>
      <c r="I23" s="77"/>
      <c r="J23" s="77"/>
      <c r="K23" s="77"/>
      <c r="L23" s="77" t="s">
        <v>651</v>
      </c>
      <c r="M23" s="74" t="s">
        <v>652</v>
      </c>
      <c r="N23" s="71">
        <v>12225.0</v>
      </c>
      <c r="O23" s="71">
        <v>20857.0</v>
      </c>
      <c r="P23" s="71">
        <v>2195.0</v>
      </c>
      <c r="Q23" s="71"/>
      <c r="R23" s="71">
        <v>2705502.0</v>
      </c>
      <c r="S23" s="71">
        <v>2719922.0</v>
      </c>
      <c r="T23" s="79"/>
      <c r="U23" s="3">
        <v>2023.0</v>
      </c>
      <c r="V23" s="71">
        <f t="shared" si="7"/>
        <v>14420</v>
      </c>
      <c r="W23" s="41" t="s">
        <v>561</v>
      </c>
      <c r="X23" s="71">
        <f t="shared" si="5"/>
        <v>2705502</v>
      </c>
      <c r="Y23" s="74" t="s">
        <v>653</v>
      </c>
      <c r="Z23" s="80">
        <f t="shared" si="2"/>
        <v>2719922</v>
      </c>
      <c r="AA23" s="81">
        <v>0.9946983773799396</v>
      </c>
      <c r="AB23" s="75"/>
      <c r="AC23" s="75"/>
      <c r="AD23" s="75" t="s">
        <v>654</v>
      </c>
      <c r="AE23" s="75">
        <v>28101.0</v>
      </c>
      <c r="AF23" s="75">
        <v>1135.0</v>
      </c>
      <c r="AG23" s="75">
        <v>554.0</v>
      </c>
      <c r="AH23" s="75"/>
      <c r="AI23" s="75"/>
      <c r="AJ23" s="75"/>
      <c r="AK23" s="75"/>
      <c r="AL23" s="75">
        <v>2673447.0</v>
      </c>
      <c r="AM23" s="75"/>
      <c r="AN23" s="75"/>
      <c r="AO23" s="75"/>
      <c r="AP23" s="75"/>
      <c r="AQ23" s="75"/>
      <c r="AR23" s="82"/>
      <c r="AS23" s="71"/>
      <c r="AT23" s="71"/>
      <c r="AU23" s="71"/>
      <c r="AV23" s="71"/>
      <c r="AW23" s="71"/>
      <c r="AX23" s="79"/>
      <c r="AY23" s="71"/>
      <c r="AZ23" s="71"/>
      <c r="BA23" s="71"/>
      <c r="BB23" s="71"/>
      <c r="BC23" s="71"/>
      <c r="BD23" s="79"/>
      <c r="BE23" s="71"/>
      <c r="BF23" s="71"/>
      <c r="BG23" s="71"/>
      <c r="BH23" s="71"/>
      <c r="BI23" s="71"/>
      <c r="BJ23" s="71"/>
      <c r="BK23" s="71"/>
      <c r="BL23" s="71"/>
      <c r="BM23" s="71"/>
      <c r="BN23" s="71"/>
      <c r="BO23" s="71"/>
      <c r="BP23" s="71"/>
      <c r="BQ23" s="71"/>
      <c r="BR23" s="71"/>
      <c r="BS23" s="71"/>
      <c r="BT23" s="71"/>
      <c r="BU23" s="71"/>
      <c r="BV23" s="71"/>
      <c r="BW23" s="71"/>
      <c r="BX23" s="71"/>
    </row>
    <row r="24">
      <c r="A24" s="71" t="s">
        <v>59</v>
      </c>
      <c r="B24" s="86" t="s">
        <v>229</v>
      </c>
      <c r="C24" s="83" t="s">
        <v>376</v>
      </c>
      <c r="D24" s="84"/>
      <c r="E24" s="75" t="s">
        <v>655</v>
      </c>
      <c r="F24" s="76"/>
      <c r="G24" s="77" t="s">
        <v>656</v>
      </c>
      <c r="H24" s="77" t="s">
        <v>657</v>
      </c>
      <c r="I24" s="77"/>
      <c r="J24" s="77"/>
      <c r="K24" s="77"/>
      <c r="L24" s="77" t="s">
        <v>651</v>
      </c>
      <c r="M24" s="74"/>
      <c r="N24" s="71">
        <v>9593.0</v>
      </c>
      <c r="O24" s="71"/>
      <c r="P24" s="71">
        <v>6631.0</v>
      </c>
      <c r="Q24" s="41">
        <v>16224.0</v>
      </c>
      <c r="R24" s="71">
        <v>1.0722442E7</v>
      </c>
      <c r="S24" s="71">
        <v>1.0738666E7</v>
      </c>
      <c r="T24" s="79"/>
      <c r="U24" s="3">
        <v>2023.0</v>
      </c>
      <c r="V24" s="71">
        <f>Q24</f>
        <v>16224</v>
      </c>
      <c r="W24" s="41" t="s">
        <v>561</v>
      </c>
      <c r="X24" s="71">
        <f t="shared" si="5"/>
        <v>10722442</v>
      </c>
      <c r="Y24" s="74" t="s">
        <v>658</v>
      </c>
      <c r="Z24" s="80">
        <f t="shared" si="2"/>
        <v>10738666</v>
      </c>
      <c r="AA24" s="81">
        <v>0.9984891978202879</v>
      </c>
      <c r="AB24" s="75">
        <v>204331.0</v>
      </c>
      <c r="AC24" s="75"/>
      <c r="AD24" s="75">
        <v>3103.0</v>
      </c>
      <c r="AE24" s="75">
        <v>82725.0</v>
      </c>
      <c r="AF24" s="75">
        <v>5452.0</v>
      </c>
      <c r="AG24" s="75">
        <v>135.0</v>
      </c>
      <c r="AH24" s="75">
        <v>6630.0</v>
      </c>
      <c r="AI24" s="75"/>
      <c r="AJ24" s="75"/>
      <c r="AK24" s="75"/>
      <c r="AL24" s="75" t="s">
        <v>659</v>
      </c>
      <c r="AM24" s="75">
        <v>2474432.0</v>
      </c>
      <c r="AN24" s="75"/>
      <c r="AO24" s="75"/>
      <c r="AP24" s="75"/>
      <c r="AQ24" s="75"/>
      <c r="AR24" s="82"/>
      <c r="AS24" s="71"/>
      <c r="AT24" s="71"/>
      <c r="AU24" s="71"/>
      <c r="AV24" s="71"/>
      <c r="AW24" s="71"/>
      <c r="AX24" s="79"/>
      <c r="AY24" s="71"/>
      <c r="AZ24" s="71"/>
      <c r="BA24" s="71"/>
      <c r="BB24" s="71"/>
      <c r="BC24" s="71"/>
      <c r="BD24" s="79"/>
      <c r="BE24" s="71"/>
      <c r="BF24" s="71"/>
      <c r="BG24" s="71"/>
      <c r="BH24" s="71"/>
      <c r="BI24" s="71"/>
      <c r="BJ24" s="71"/>
      <c r="BK24" s="71"/>
      <c r="BL24" s="71"/>
      <c r="BM24" s="71"/>
      <c r="BN24" s="71"/>
      <c r="BO24" s="71"/>
      <c r="BP24" s="71"/>
      <c r="BQ24" s="71"/>
      <c r="BR24" s="71"/>
      <c r="BS24" s="71"/>
      <c r="BT24" s="71"/>
      <c r="BU24" s="71"/>
      <c r="BV24" s="71"/>
      <c r="BW24" s="71"/>
      <c r="BX24" s="71"/>
    </row>
    <row r="25">
      <c r="A25" s="3" t="s">
        <v>660</v>
      </c>
      <c r="B25" s="72"/>
      <c r="C25" s="73" t="s">
        <v>661</v>
      </c>
      <c r="D25" s="84"/>
      <c r="E25" s="75" t="s">
        <v>662</v>
      </c>
      <c r="F25" s="76"/>
      <c r="G25" s="75"/>
      <c r="H25" s="75"/>
      <c r="I25" s="75"/>
      <c r="J25" s="75"/>
      <c r="K25" s="75"/>
      <c r="L25" s="75"/>
      <c r="M25" s="74"/>
      <c r="N25" s="41">
        <v>224.0</v>
      </c>
      <c r="O25" s="41">
        <v>848.0</v>
      </c>
      <c r="P25" s="41">
        <v>1027.0</v>
      </c>
      <c r="Q25" s="71"/>
      <c r="R25" s="41">
        <v>6083.0</v>
      </c>
      <c r="S25" s="41"/>
      <c r="T25" s="79"/>
      <c r="U25" s="3">
        <v>2023.0</v>
      </c>
      <c r="V25" s="71">
        <f t="shared" ref="V25:V29" si="8">N25+P25</f>
        <v>1251</v>
      </c>
      <c r="W25" s="41" t="s">
        <v>561</v>
      </c>
      <c r="X25" s="71">
        <f t="shared" si="5"/>
        <v>6083</v>
      </c>
      <c r="Y25" s="74" t="s">
        <v>663</v>
      </c>
      <c r="Z25" s="80">
        <f t="shared" si="2"/>
        <v>7334</v>
      </c>
      <c r="AA25" s="81">
        <v>0.8294245977638397</v>
      </c>
      <c r="AB25" s="75"/>
      <c r="AC25" s="75"/>
      <c r="AD25" s="75"/>
      <c r="AE25" s="75"/>
      <c r="AF25" s="75"/>
      <c r="AG25" s="75"/>
      <c r="AH25" s="75"/>
      <c r="AI25" s="75"/>
      <c r="AJ25" s="75"/>
      <c r="AK25" s="75"/>
      <c r="AL25" s="75"/>
      <c r="AM25" s="75"/>
      <c r="AN25" s="75"/>
      <c r="AO25" s="75"/>
      <c r="AP25" s="75"/>
      <c r="AQ25" s="75"/>
      <c r="AR25" s="82"/>
      <c r="AS25" s="71"/>
      <c r="AT25" s="71"/>
      <c r="AU25" s="71"/>
      <c r="AV25" s="71"/>
      <c r="AW25" s="71"/>
      <c r="AX25" s="79"/>
      <c r="AY25" s="71"/>
      <c r="AZ25" s="71"/>
      <c r="BA25" s="71"/>
      <c r="BB25" s="71"/>
      <c r="BC25" s="71"/>
      <c r="BD25" s="79"/>
      <c r="BE25" s="71"/>
      <c r="BF25" s="71"/>
      <c r="BG25" s="71"/>
      <c r="BH25" s="71"/>
      <c r="BI25" s="71"/>
      <c r="BJ25" s="71"/>
      <c r="BK25" s="71"/>
      <c r="BL25" s="71"/>
      <c r="BM25" s="71"/>
      <c r="BN25" s="71"/>
      <c r="BO25" s="71"/>
      <c r="BP25" s="71"/>
      <c r="BQ25" s="71"/>
      <c r="BR25" s="71"/>
      <c r="BS25" s="71"/>
      <c r="BT25" s="71"/>
      <c r="BU25" s="71"/>
      <c r="BV25" s="71"/>
      <c r="BW25" s="71"/>
      <c r="BX25" s="71"/>
    </row>
    <row r="26">
      <c r="A26" s="3" t="s">
        <v>664</v>
      </c>
      <c r="B26" s="72"/>
      <c r="C26" s="73" t="s">
        <v>665</v>
      </c>
      <c r="D26" s="84"/>
      <c r="E26" s="75" t="s">
        <v>666</v>
      </c>
      <c r="F26" s="75" t="s">
        <v>666</v>
      </c>
      <c r="G26" s="75"/>
      <c r="H26" s="75"/>
      <c r="I26" s="75"/>
      <c r="J26" s="75"/>
      <c r="K26" s="75"/>
      <c r="L26" s="75"/>
      <c r="M26" s="74"/>
      <c r="N26" s="41">
        <v>71.4</v>
      </c>
      <c r="O26" s="41"/>
      <c r="P26" s="41">
        <v>247.4</v>
      </c>
      <c r="Q26" s="71"/>
      <c r="R26" s="41">
        <v>2596.1</v>
      </c>
      <c r="S26" s="41">
        <v>2914.9</v>
      </c>
      <c r="T26" s="79"/>
      <c r="U26" s="3">
        <v>2023.0</v>
      </c>
      <c r="V26" s="71">
        <f t="shared" si="8"/>
        <v>318.8</v>
      </c>
      <c r="W26" s="41" t="s">
        <v>508</v>
      </c>
      <c r="X26" s="71">
        <f t="shared" si="5"/>
        <v>2596.1</v>
      </c>
      <c r="Y26" s="74" t="s">
        <v>667</v>
      </c>
      <c r="Z26" s="80">
        <f t="shared" si="2"/>
        <v>2914.9</v>
      </c>
      <c r="AA26" s="81">
        <v>0.8906308964286939</v>
      </c>
      <c r="AB26" s="75">
        <v>8.3</v>
      </c>
      <c r="AC26" s="75"/>
      <c r="AD26" s="75"/>
      <c r="AE26" s="75"/>
      <c r="AF26" s="75"/>
      <c r="AG26" s="75" t="s">
        <v>668</v>
      </c>
      <c r="AH26" s="75" t="s">
        <v>669</v>
      </c>
      <c r="AI26" s="75"/>
      <c r="AJ26" s="75"/>
      <c r="AK26" s="75"/>
      <c r="AL26" s="75"/>
      <c r="AM26" s="75"/>
      <c r="AN26" s="75"/>
      <c r="AO26" s="75"/>
      <c r="AP26" s="75"/>
      <c r="AQ26" s="75"/>
      <c r="AR26" s="82"/>
      <c r="AS26" s="71"/>
      <c r="AT26" s="71"/>
      <c r="AU26" s="71"/>
      <c r="AV26" s="71"/>
      <c r="AW26" s="71"/>
      <c r="AX26" s="79"/>
      <c r="AY26" s="71"/>
      <c r="AZ26" s="71"/>
      <c r="BA26" s="71"/>
      <c r="BB26" s="71"/>
      <c r="BC26" s="71"/>
      <c r="BD26" s="79"/>
      <c r="BE26" s="71"/>
      <c r="BF26" s="71"/>
      <c r="BG26" s="71"/>
      <c r="BH26" s="71"/>
      <c r="BI26" s="71"/>
      <c r="BJ26" s="71"/>
      <c r="BK26" s="71"/>
      <c r="BL26" s="71"/>
      <c r="BM26" s="71"/>
      <c r="BN26" s="71"/>
      <c r="BO26" s="71"/>
      <c r="BP26" s="71"/>
      <c r="BQ26" s="71"/>
      <c r="BR26" s="71"/>
      <c r="BS26" s="71"/>
      <c r="BT26" s="71"/>
      <c r="BU26" s="71"/>
      <c r="BV26" s="71"/>
      <c r="BW26" s="71"/>
      <c r="BX26" s="71"/>
    </row>
    <row r="27">
      <c r="A27" s="71" t="s">
        <v>62</v>
      </c>
      <c r="B27" s="86" t="s">
        <v>232</v>
      </c>
      <c r="C27" s="86" t="s">
        <v>378</v>
      </c>
      <c r="D27" s="84"/>
      <c r="E27" s="76" t="s">
        <v>598</v>
      </c>
      <c r="F27" s="76"/>
      <c r="G27" s="75" t="s">
        <v>554</v>
      </c>
      <c r="H27" s="75"/>
      <c r="I27" s="75"/>
      <c r="J27" s="75"/>
      <c r="K27" s="75"/>
      <c r="L27" s="75"/>
      <c r="M27" s="74"/>
      <c r="N27" s="71">
        <v>5865.0</v>
      </c>
      <c r="O27" s="71">
        <v>4176.0</v>
      </c>
      <c r="P27" s="71">
        <v>3150.0</v>
      </c>
      <c r="Q27" s="71"/>
      <c r="R27" s="71">
        <v>833976.0</v>
      </c>
      <c r="S27" s="71">
        <v>842990.0</v>
      </c>
      <c r="T27" s="79"/>
      <c r="U27" s="3">
        <v>2023.0</v>
      </c>
      <c r="V27" s="71">
        <f t="shared" si="8"/>
        <v>9015</v>
      </c>
      <c r="W27" s="41" t="s">
        <v>561</v>
      </c>
      <c r="X27" s="71">
        <f t="shared" si="5"/>
        <v>833976</v>
      </c>
      <c r="Y27" s="74" t="s">
        <v>670</v>
      </c>
      <c r="Z27" s="80">
        <f t="shared" si="2"/>
        <v>842991</v>
      </c>
      <c r="AA27" s="81">
        <v>0.9893059356505586</v>
      </c>
      <c r="AB27" s="75" t="s">
        <v>671</v>
      </c>
      <c r="AC27" s="75"/>
      <c r="AD27" s="75">
        <v>2571.0</v>
      </c>
      <c r="AE27" s="75">
        <v>6834.0</v>
      </c>
      <c r="AF27" s="75">
        <v>3173.0</v>
      </c>
      <c r="AG27" s="75">
        <v>275.0</v>
      </c>
      <c r="AH27" s="75">
        <v>5788.0</v>
      </c>
      <c r="AI27" s="75"/>
      <c r="AJ27" s="75"/>
      <c r="AK27" s="75"/>
      <c r="AL27" s="75" t="s">
        <v>672</v>
      </c>
      <c r="AM27" s="75">
        <v>9233.0</v>
      </c>
      <c r="AN27" s="75"/>
      <c r="AO27" s="75"/>
      <c r="AP27" s="75"/>
      <c r="AQ27" s="75"/>
      <c r="AR27" s="82"/>
      <c r="AS27" s="71"/>
      <c r="AT27" s="71"/>
      <c r="AU27" s="71"/>
      <c r="AV27" s="71"/>
      <c r="AW27" s="71"/>
      <c r="AX27" s="79"/>
      <c r="AY27" s="71"/>
      <c r="AZ27" s="71"/>
      <c r="BA27" s="71"/>
      <c r="BB27" s="71"/>
      <c r="BC27" s="71"/>
      <c r="BD27" s="79"/>
      <c r="BE27" s="71"/>
      <c r="BF27" s="71"/>
      <c r="BG27" s="71"/>
      <c r="BH27" s="71"/>
      <c r="BI27" s="71"/>
      <c r="BJ27" s="71"/>
      <c r="BK27" s="71"/>
      <c r="BL27" s="71"/>
      <c r="BM27" s="71"/>
      <c r="BN27" s="71"/>
      <c r="BO27" s="71"/>
      <c r="BP27" s="71"/>
      <c r="BQ27" s="71"/>
      <c r="BR27" s="71"/>
      <c r="BS27" s="71"/>
      <c r="BT27" s="71"/>
      <c r="BU27" s="71"/>
      <c r="BV27" s="71"/>
      <c r="BW27" s="71"/>
      <c r="BX27" s="71"/>
    </row>
    <row r="28">
      <c r="A28" s="71" t="s">
        <v>63</v>
      </c>
      <c r="B28" s="72" t="s">
        <v>233</v>
      </c>
      <c r="C28" s="72" t="s">
        <v>379</v>
      </c>
      <c r="D28" s="84"/>
      <c r="E28" s="75" t="s">
        <v>673</v>
      </c>
      <c r="F28" s="76" t="s">
        <v>554</v>
      </c>
      <c r="G28" s="77" t="s">
        <v>674</v>
      </c>
      <c r="H28" s="77"/>
      <c r="I28" s="77"/>
      <c r="J28" s="77"/>
      <c r="K28" s="77"/>
      <c r="L28" s="77" t="s">
        <v>569</v>
      </c>
      <c r="M28" s="74"/>
      <c r="N28" s="71">
        <v>778627.0</v>
      </c>
      <c r="O28" s="71">
        <v>389370.0</v>
      </c>
      <c r="P28" s="71">
        <v>88671.0</v>
      </c>
      <c r="Q28" s="71"/>
      <c r="R28" s="71">
        <v>3006061.0</v>
      </c>
      <c r="S28" s="71">
        <v>3873359.0</v>
      </c>
      <c r="T28" s="79">
        <v>5834000.0</v>
      </c>
      <c r="U28" s="3">
        <v>2023.0</v>
      </c>
      <c r="V28" s="71">
        <f t="shared" si="8"/>
        <v>867298</v>
      </c>
      <c r="W28" s="41" t="s">
        <v>561</v>
      </c>
      <c r="X28" s="71">
        <f t="shared" si="5"/>
        <v>3006061</v>
      </c>
      <c r="Y28" s="74" t="s">
        <v>675</v>
      </c>
      <c r="Z28" s="80">
        <f t="shared" si="2"/>
        <v>3873359</v>
      </c>
      <c r="AA28" s="81">
        <v>0.7760863374657501</v>
      </c>
      <c r="AB28" s="75">
        <v>1127905.0</v>
      </c>
      <c r="AC28" s="75">
        <v>137179.0</v>
      </c>
      <c r="AD28" s="75">
        <v>131262.0</v>
      </c>
      <c r="AE28" s="75">
        <v>363813.0</v>
      </c>
      <c r="AF28" s="75">
        <v>2041.0</v>
      </c>
      <c r="AG28" s="75">
        <v>704.0</v>
      </c>
      <c r="AH28" s="75">
        <v>5522.0</v>
      </c>
      <c r="AI28" s="75"/>
      <c r="AJ28" s="75">
        <v>318878.0</v>
      </c>
      <c r="AK28" s="75">
        <v>657067.0</v>
      </c>
      <c r="AL28" s="75"/>
      <c r="AM28" s="75">
        <v>261424.0</v>
      </c>
      <c r="AN28" s="75"/>
      <c r="AO28" s="75"/>
      <c r="AP28" s="75">
        <v>266.0</v>
      </c>
      <c r="AQ28" s="75"/>
      <c r="AR28" s="82"/>
      <c r="AS28" s="71"/>
      <c r="AT28" s="71"/>
      <c r="AU28" s="71"/>
      <c r="AV28" s="71"/>
      <c r="AW28" s="71"/>
      <c r="AX28" s="79"/>
      <c r="AY28" s="71"/>
      <c r="AZ28" s="71"/>
      <c r="BA28" s="71"/>
      <c r="BB28" s="71"/>
      <c r="BC28" s="71"/>
      <c r="BD28" s="79"/>
      <c r="BE28" s="71"/>
      <c r="BF28" s="71"/>
      <c r="BG28" s="71"/>
      <c r="BH28" s="71"/>
      <c r="BI28" s="71"/>
      <c r="BJ28" s="71"/>
      <c r="BK28" s="71"/>
      <c r="BL28" s="71"/>
      <c r="BM28" s="71"/>
      <c r="BN28" s="71"/>
      <c r="BO28" s="71"/>
      <c r="BP28" s="71"/>
      <c r="BQ28" s="71"/>
      <c r="BR28" s="71"/>
      <c r="BS28" s="71"/>
      <c r="BT28" s="71"/>
      <c r="BU28" s="71"/>
      <c r="BV28" s="71"/>
      <c r="BW28" s="71"/>
      <c r="BX28" s="71"/>
    </row>
    <row r="29">
      <c r="A29" s="3" t="s">
        <v>676</v>
      </c>
      <c r="B29" s="72"/>
      <c r="C29" s="73" t="s">
        <v>677</v>
      </c>
      <c r="D29" s="84"/>
      <c r="E29" s="75" t="s">
        <v>678</v>
      </c>
      <c r="F29" s="76" t="s">
        <v>554</v>
      </c>
      <c r="G29" s="75"/>
      <c r="H29" s="75"/>
      <c r="I29" s="75"/>
      <c r="J29" s="75"/>
      <c r="K29" s="75"/>
      <c r="L29" s="75"/>
      <c r="M29" s="74" t="s">
        <v>679</v>
      </c>
      <c r="N29" s="41">
        <v>5.81</v>
      </c>
      <c r="O29" s="41"/>
      <c r="P29" s="41">
        <v>7.278</v>
      </c>
      <c r="Q29" s="71"/>
      <c r="R29" s="41" t="s">
        <v>680</v>
      </c>
      <c r="S29" s="41"/>
      <c r="T29" s="79"/>
      <c r="U29" s="3">
        <v>2023.0</v>
      </c>
      <c r="V29" s="71">
        <f t="shared" si="8"/>
        <v>13.088</v>
      </c>
      <c r="W29" s="41" t="s">
        <v>561</v>
      </c>
      <c r="X29" s="71">
        <f>49.325+0.436</f>
        <v>49.761</v>
      </c>
      <c r="Y29" s="74" t="s">
        <v>681</v>
      </c>
      <c r="Z29" s="80">
        <f t="shared" si="2"/>
        <v>62.849</v>
      </c>
      <c r="AA29" s="81">
        <v>0.7917548409680345</v>
      </c>
      <c r="AB29" s="75"/>
      <c r="AC29" s="75"/>
      <c r="AD29" s="75"/>
      <c r="AE29" s="75"/>
      <c r="AF29" s="75"/>
      <c r="AG29" s="75">
        <v>0.436</v>
      </c>
      <c r="AH29" s="75">
        <v>49.325</v>
      </c>
      <c r="AI29" s="75"/>
      <c r="AJ29" s="75"/>
      <c r="AK29" s="75"/>
      <c r="AL29" s="75"/>
      <c r="AM29" s="75"/>
      <c r="AN29" s="75"/>
      <c r="AO29" s="75"/>
      <c r="AP29" s="75"/>
      <c r="AQ29" s="75"/>
      <c r="AR29" s="82"/>
      <c r="AS29" s="71"/>
      <c r="AT29" s="71"/>
      <c r="AU29" s="71"/>
      <c r="AV29" s="71"/>
      <c r="AW29" s="71"/>
      <c r="AX29" s="79"/>
      <c r="AY29" s="71"/>
      <c r="AZ29" s="71"/>
      <c r="BA29" s="71"/>
      <c r="BB29" s="71"/>
      <c r="BC29" s="71"/>
      <c r="BD29" s="79"/>
      <c r="BE29" s="71"/>
      <c r="BF29" s="71"/>
      <c r="BG29" s="71"/>
      <c r="BH29" s="71"/>
      <c r="BI29" s="71"/>
      <c r="BJ29" s="71"/>
      <c r="BK29" s="71"/>
      <c r="BL29" s="71"/>
      <c r="BM29" s="71"/>
      <c r="BN29" s="71"/>
      <c r="BO29" s="71"/>
      <c r="BP29" s="71"/>
      <c r="BQ29" s="71"/>
      <c r="BR29" s="71"/>
      <c r="BS29" s="71"/>
      <c r="BT29" s="71"/>
      <c r="BU29" s="71"/>
      <c r="BV29" s="71"/>
      <c r="BW29" s="71"/>
      <c r="BX29" s="71"/>
    </row>
    <row r="30">
      <c r="A30" s="71" t="s">
        <v>64</v>
      </c>
      <c r="B30" s="86" t="s">
        <v>234</v>
      </c>
      <c r="C30" s="73" t="s">
        <v>682</v>
      </c>
      <c r="D30" s="91"/>
      <c r="E30" s="88" t="s">
        <v>554</v>
      </c>
      <c r="F30" s="88"/>
      <c r="G30" s="92" t="s">
        <v>554</v>
      </c>
      <c r="H30" s="92"/>
      <c r="I30" s="92"/>
      <c r="J30" s="92"/>
      <c r="K30" s="92"/>
      <c r="L30" s="92"/>
      <c r="M30" s="91"/>
      <c r="N30" s="71"/>
      <c r="O30" s="71"/>
      <c r="P30" s="71"/>
      <c r="Q30" s="71"/>
      <c r="R30" s="71"/>
      <c r="S30" s="71"/>
      <c r="T30" s="79"/>
      <c r="U30" s="3">
        <v>2023.0</v>
      </c>
      <c r="V30" s="41" t="s">
        <v>578</v>
      </c>
      <c r="W30" s="41" t="s">
        <v>578</v>
      </c>
      <c r="X30" s="41" t="s">
        <v>578</v>
      </c>
      <c r="Y30" s="74" t="s">
        <v>683</v>
      </c>
      <c r="Z30" s="80" t="str">
        <f t="shared" si="2"/>
        <v>n.a</v>
      </c>
      <c r="AA30" s="81"/>
      <c r="AB30" s="75"/>
      <c r="AC30" s="75"/>
      <c r="AD30" s="75"/>
      <c r="AE30" s="75"/>
      <c r="AF30" s="75"/>
      <c r="AG30" s="75"/>
      <c r="AH30" s="75"/>
      <c r="AI30" s="75"/>
      <c r="AJ30" s="75"/>
      <c r="AK30" s="75"/>
      <c r="AL30" s="75"/>
      <c r="AM30" s="75"/>
      <c r="AN30" s="75"/>
      <c r="AO30" s="75"/>
      <c r="AP30" s="75"/>
      <c r="AQ30" s="75"/>
      <c r="AR30" s="82"/>
      <c r="AS30" s="71"/>
      <c r="AT30" s="71"/>
      <c r="AU30" s="71"/>
      <c r="AV30" s="71"/>
      <c r="AW30" s="71"/>
      <c r="AX30" s="79"/>
      <c r="AY30" s="71"/>
      <c r="AZ30" s="71"/>
      <c r="BA30" s="71"/>
      <c r="BB30" s="71"/>
      <c r="BC30" s="71"/>
      <c r="BD30" s="79"/>
      <c r="BE30" s="71"/>
      <c r="BF30" s="71"/>
      <c r="BG30" s="71"/>
      <c r="BH30" s="71"/>
      <c r="BI30" s="71"/>
      <c r="BJ30" s="71"/>
      <c r="BK30" s="71"/>
      <c r="BL30" s="71"/>
      <c r="BM30" s="71"/>
      <c r="BN30" s="71"/>
      <c r="BO30" s="71"/>
      <c r="BP30" s="71"/>
      <c r="BQ30" s="71"/>
      <c r="BR30" s="71"/>
      <c r="BS30" s="71"/>
      <c r="BT30" s="71"/>
      <c r="BU30" s="71"/>
      <c r="BV30" s="71"/>
      <c r="BW30" s="71"/>
      <c r="BX30" s="71"/>
    </row>
    <row r="31">
      <c r="A31" s="41" t="s">
        <v>684</v>
      </c>
      <c r="B31" s="86" t="s">
        <v>235</v>
      </c>
      <c r="C31" s="18" t="s">
        <v>380</v>
      </c>
      <c r="D31" s="84"/>
      <c r="E31" s="76" t="s">
        <v>554</v>
      </c>
      <c r="F31" s="76"/>
      <c r="G31" s="75" t="s">
        <v>554</v>
      </c>
      <c r="H31" s="75"/>
      <c r="I31" s="75"/>
      <c r="J31" s="75"/>
      <c r="K31" s="75"/>
      <c r="L31" s="75"/>
      <c r="M31" s="74"/>
      <c r="N31" s="71">
        <v>628000.0</v>
      </c>
      <c r="O31" s="71"/>
      <c r="P31" s="71">
        <v>215000.0</v>
      </c>
      <c r="Q31" s="71">
        <v>842000.0</v>
      </c>
      <c r="R31" s="71"/>
      <c r="S31" s="71"/>
      <c r="T31" s="79"/>
      <c r="U31" s="3">
        <v>2023.0</v>
      </c>
      <c r="V31" s="71">
        <f>Q31</f>
        <v>842000</v>
      </c>
      <c r="W31" s="41" t="s">
        <v>508</v>
      </c>
      <c r="X31" s="41" t="s">
        <v>578</v>
      </c>
      <c r="Y31" s="74" t="s">
        <v>685</v>
      </c>
      <c r="Z31" s="80">
        <f t="shared" si="2"/>
        <v>842000</v>
      </c>
      <c r="AA31" s="81"/>
      <c r="AB31" s="75"/>
      <c r="AC31" s="75"/>
      <c r="AD31" s="75"/>
      <c r="AE31" s="75"/>
      <c r="AF31" s="75"/>
      <c r="AG31" s="75"/>
      <c r="AH31" s="75"/>
      <c r="AI31" s="75"/>
      <c r="AJ31" s="75"/>
      <c r="AK31" s="75"/>
      <c r="AL31" s="75"/>
      <c r="AM31" s="75"/>
      <c r="AN31" s="75"/>
      <c r="AO31" s="75"/>
      <c r="AP31" s="75"/>
      <c r="AQ31" s="75"/>
      <c r="AR31" s="82"/>
      <c r="AS31" s="71"/>
      <c r="AT31" s="71"/>
      <c r="AU31" s="71"/>
      <c r="AV31" s="71"/>
      <c r="AW31" s="71"/>
      <c r="AX31" s="79"/>
      <c r="AY31" s="71"/>
      <c r="AZ31" s="71"/>
      <c r="BA31" s="71"/>
      <c r="BB31" s="71"/>
      <c r="BC31" s="71"/>
      <c r="BD31" s="79"/>
      <c r="BE31" s="71"/>
      <c r="BF31" s="71"/>
      <c r="BG31" s="71"/>
      <c r="BH31" s="71"/>
      <c r="BI31" s="71"/>
      <c r="BJ31" s="71"/>
      <c r="BK31" s="71"/>
      <c r="BL31" s="71"/>
      <c r="BM31" s="71"/>
      <c r="BN31" s="71"/>
      <c r="BO31" s="71"/>
      <c r="BP31" s="71"/>
      <c r="BQ31" s="71"/>
      <c r="BR31" s="71"/>
      <c r="BS31" s="71"/>
      <c r="BT31" s="71"/>
      <c r="BU31" s="71"/>
      <c r="BV31" s="71"/>
      <c r="BW31" s="71"/>
      <c r="BX31" s="71"/>
    </row>
    <row r="32">
      <c r="A32" s="71" t="s">
        <v>67</v>
      </c>
      <c r="B32" s="86" t="s">
        <v>237</v>
      </c>
      <c r="C32" s="73" t="s">
        <v>686</v>
      </c>
      <c r="D32" s="91"/>
      <c r="E32" s="75" t="s">
        <v>687</v>
      </c>
      <c r="F32" s="76"/>
      <c r="G32" s="75" t="s">
        <v>688</v>
      </c>
      <c r="H32" s="72"/>
      <c r="I32" s="72"/>
      <c r="J32" s="72"/>
      <c r="K32" s="72"/>
      <c r="L32" s="72"/>
      <c r="M32" s="84"/>
      <c r="N32" s="41">
        <v>18466.0</v>
      </c>
      <c r="O32" s="41">
        <v>983.0</v>
      </c>
      <c r="P32" s="41">
        <v>2432.0</v>
      </c>
      <c r="Q32" s="71"/>
      <c r="R32" s="71"/>
      <c r="S32" s="71"/>
      <c r="T32" s="79"/>
      <c r="U32" s="3">
        <v>2023.0</v>
      </c>
      <c r="V32" s="71">
        <f>N32+P32</f>
        <v>20898</v>
      </c>
      <c r="W32" s="41" t="s">
        <v>561</v>
      </c>
      <c r="X32" s="71">
        <f>313291+1105+4924+3414+178+4075+5606+73+181800+26686</f>
        <v>541152</v>
      </c>
      <c r="Y32" s="74" t="s">
        <v>689</v>
      </c>
      <c r="Z32" s="80">
        <f t="shared" si="2"/>
        <v>562050</v>
      </c>
      <c r="AA32" s="81">
        <v>0.962818254603683</v>
      </c>
      <c r="AB32" s="75">
        <v>313291.0</v>
      </c>
      <c r="AC32" s="75">
        <v>1105.0</v>
      </c>
      <c r="AD32" s="75">
        <v>4924.0</v>
      </c>
      <c r="AE32" s="75">
        <v>3414.0</v>
      </c>
      <c r="AF32" s="75">
        <v>178.0</v>
      </c>
      <c r="AG32" s="75">
        <v>4075.0</v>
      </c>
      <c r="AH32" s="75">
        <v>5606.0</v>
      </c>
      <c r="AI32" s="75">
        <v>73.0</v>
      </c>
      <c r="AJ32" s="75"/>
      <c r="AK32" s="75"/>
      <c r="AL32" s="75">
        <v>181800.0</v>
      </c>
      <c r="AM32" s="75">
        <v>26686.0</v>
      </c>
      <c r="AN32" s="75"/>
      <c r="AO32" s="75"/>
      <c r="AP32" s="75"/>
      <c r="AQ32" s="75"/>
      <c r="AR32" s="82">
        <v>22697.0</v>
      </c>
      <c r="AS32" s="71">
        <v>701.0</v>
      </c>
      <c r="AT32" s="71">
        <v>1810.0</v>
      </c>
      <c r="AU32" s="71"/>
      <c r="AV32" s="71">
        <v>3321.0</v>
      </c>
      <c r="AW32" s="71"/>
      <c r="AX32" s="79"/>
      <c r="AY32" s="71"/>
      <c r="AZ32" s="71"/>
      <c r="BA32" s="71"/>
      <c r="BB32" s="71"/>
      <c r="BC32" s="71"/>
      <c r="BD32" s="79"/>
      <c r="BE32" s="71"/>
      <c r="BF32" s="71"/>
      <c r="BG32" s="71"/>
      <c r="BH32" s="71"/>
      <c r="BI32" s="71"/>
      <c r="BJ32" s="71"/>
      <c r="BK32" s="71"/>
      <c r="BL32" s="71"/>
      <c r="BM32" s="71"/>
      <c r="BN32" s="71"/>
      <c r="BO32" s="71"/>
      <c r="BP32" s="71"/>
      <c r="BQ32" s="71"/>
      <c r="BR32" s="71"/>
      <c r="BS32" s="71"/>
      <c r="BT32" s="71"/>
      <c r="BU32" s="71"/>
      <c r="BV32" s="71"/>
      <c r="BW32" s="71"/>
      <c r="BX32" s="71"/>
    </row>
    <row r="33">
      <c r="A33" s="71" t="s">
        <v>69</v>
      </c>
      <c r="B33" s="86" t="s">
        <v>239</v>
      </c>
      <c r="C33" s="73" t="s">
        <v>690</v>
      </c>
      <c r="D33" s="91"/>
      <c r="E33" s="92" t="s">
        <v>607</v>
      </c>
      <c r="F33" s="88"/>
      <c r="G33" s="89" t="s">
        <v>691</v>
      </c>
      <c r="H33" s="89"/>
      <c r="I33" s="89"/>
      <c r="J33" s="89"/>
      <c r="K33" s="89"/>
      <c r="L33" s="76" t="s">
        <v>692</v>
      </c>
      <c r="M33" s="91" t="s">
        <v>638</v>
      </c>
      <c r="N33" s="41">
        <v>0.0</v>
      </c>
      <c r="O33" s="41">
        <v>0.15</v>
      </c>
      <c r="P33" s="41">
        <v>0.9</v>
      </c>
      <c r="Q33" s="71"/>
      <c r="R33" s="41">
        <v>2089.0</v>
      </c>
      <c r="S33" s="71"/>
      <c r="T33" s="79"/>
      <c r="U33" s="3">
        <v>2023.0</v>
      </c>
      <c r="V33" s="93">
        <f>P33</f>
        <v>0.9</v>
      </c>
      <c r="W33" s="41" t="s">
        <v>561</v>
      </c>
      <c r="X33" s="71">
        <f t="shared" ref="X33:X36" si="9">R33</f>
        <v>2089</v>
      </c>
      <c r="Y33" s="74" t="s">
        <v>693</v>
      </c>
      <c r="Z33" s="80">
        <f t="shared" si="2"/>
        <v>2089.9</v>
      </c>
      <c r="AA33" s="81">
        <v>0.9995693573855208</v>
      </c>
      <c r="AB33" s="75"/>
      <c r="AC33" s="75"/>
      <c r="AD33" s="75"/>
      <c r="AE33" s="75"/>
      <c r="AF33" s="75"/>
      <c r="AG33" s="75"/>
      <c r="AH33" s="75"/>
      <c r="AI33" s="75"/>
      <c r="AJ33" s="75"/>
      <c r="AK33" s="75"/>
      <c r="AL33" s="75"/>
      <c r="AM33" s="75"/>
      <c r="AN33" s="75"/>
      <c r="AO33" s="75"/>
      <c r="AP33" s="75">
        <v>2026.0</v>
      </c>
      <c r="AQ33" s="75">
        <v>63.0</v>
      </c>
      <c r="AR33" s="82">
        <v>0.0</v>
      </c>
      <c r="AS33" s="71"/>
      <c r="AT33" s="71" t="s">
        <v>505</v>
      </c>
      <c r="AU33" s="71"/>
      <c r="AV33" s="71">
        <v>7346.0</v>
      </c>
      <c r="AW33" s="71"/>
      <c r="AX33" s="79"/>
      <c r="AY33" s="71"/>
      <c r="AZ33" s="71"/>
      <c r="BA33" s="71"/>
      <c r="BB33" s="71"/>
      <c r="BC33" s="71"/>
      <c r="BD33" s="79"/>
      <c r="BE33" s="71"/>
      <c r="BF33" s="71"/>
      <c r="BG33" s="71"/>
      <c r="BH33" s="71"/>
      <c r="BI33" s="71"/>
      <c r="BJ33" s="71"/>
      <c r="BK33" s="71"/>
      <c r="BL33" s="71"/>
      <c r="BM33" s="71"/>
      <c r="BN33" s="71"/>
      <c r="BO33" s="71"/>
      <c r="BP33" s="71"/>
      <c r="BQ33" s="71"/>
      <c r="BR33" s="71"/>
      <c r="BS33" s="71"/>
      <c r="BT33" s="71"/>
      <c r="BU33" s="71"/>
      <c r="BV33" s="71"/>
      <c r="BW33" s="71"/>
      <c r="BX33" s="71"/>
    </row>
    <row r="34">
      <c r="A34" s="3" t="s">
        <v>694</v>
      </c>
      <c r="B34" s="72"/>
      <c r="C34" s="73" t="s">
        <v>695</v>
      </c>
      <c r="D34" s="84"/>
      <c r="E34" s="76" t="s">
        <v>696</v>
      </c>
      <c r="F34" s="76"/>
      <c r="G34" s="75"/>
      <c r="H34" s="75"/>
      <c r="I34" s="75"/>
      <c r="J34" s="75"/>
      <c r="K34" s="75"/>
      <c r="L34" s="75"/>
      <c r="M34" s="74"/>
      <c r="N34" s="41">
        <v>158.9</v>
      </c>
      <c r="O34" s="41">
        <v>11.6</v>
      </c>
      <c r="P34" s="41">
        <v>17.4</v>
      </c>
      <c r="Q34" s="41">
        <v>561.8</v>
      </c>
      <c r="R34" s="41">
        <v>385.6</v>
      </c>
      <c r="S34" s="41"/>
      <c r="T34" s="79"/>
      <c r="U34" s="3">
        <v>2023.0</v>
      </c>
      <c r="V34" s="71">
        <f t="shared" ref="V34:V36" si="10">Q34</f>
        <v>561.8</v>
      </c>
      <c r="W34" s="41" t="s">
        <v>561</v>
      </c>
      <c r="X34" s="71">
        <f t="shared" si="9"/>
        <v>385.6</v>
      </c>
      <c r="Y34" s="74" t="s">
        <v>697</v>
      </c>
      <c r="Z34" s="80">
        <f t="shared" si="2"/>
        <v>947.4</v>
      </c>
      <c r="AA34" s="81">
        <v>0.4070086552670467</v>
      </c>
      <c r="AB34" s="75">
        <v>50.7</v>
      </c>
      <c r="AC34" s="75"/>
      <c r="AD34" s="75">
        <v>46.3</v>
      </c>
      <c r="AE34" s="75"/>
      <c r="AF34" s="75">
        <v>0.8</v>
      </c>
      <c r="AG34" s="75"/>
      <c r="AH34" s="75"/>
      <c r="AI34" s="75"/>
      <c r="AJ34" s="75">
        <v>287.7</v>
      </c>
      <c r="AK34" s="75"/>
      <c r="AL34" s="75"/>
      <c r="AM34" s="75"/>
      <c r="AN34" s="75"/>
      <c r="AO34" s="75"/>
      <c r="AP34" s="75"/>
      <c r="AQ34" s="75"/>
      <c r="AR34" s="82"/>
      <c r="AS34" s="71"/>
      <c r="AT34" s="71"/>
      <c r="AU34" s="71"/>
      <c r="AV34" s="71"/>
      <c r="AW34" s="71"/>
      <c r="AX34" s="79"/>
      <c r="AY34" s="71"/>
      <c r="AZ34" s="71"/>
      <c r="BA34" s="71"/>
      <c r="BB34" s="71"/>
      <c r="BC34" s="71"/>
      <c r="BD34" s="79"/>
      <c r="BE34" s="71"/>
      <c r="BF34" s="71"/>
      <c r="BG34" s="71"/>
      <c r="BH34" s="71"/>
      <c r="BI34" s="71"/>
      <c r="BJ34" s="71"/>
      <c r="BK34" s="71"/>
      <c r="BL34" s="71"/>
      <c r="BM34" s="71"/>
      <c r="BN34" s="71"/>
      <c r="BO34" s="71"/>
      <c r="BP34" s="71"/>
      <c r="BQ34" s="71"/>
      <c r="BR34" s="71"/>
      <c r="BS34" s="71"/>
      <c r="BT34" s="71"/>
      <c r="BU34" s="71"/>
      <c r="BV34" s="71"/>
      <c r="BW34" s="71"/>
      <c r="BX34" s="71"/>
    </row>
    <row r="35">
      <c r="A35" s="71" t="s">
        <v>71</v>
      </c>
      <c r="B35" s="72" t="s">
        <v>241</v>
      </c>
      <c r="C35" s="73" t="s">
        <v>698</v>
      </c>
      <c r="D35" s="91"/>
      <c r="E35" s="92" t="s">
        <v>699</v>
      </c>
      <c r="F35" s="88"/>
      <c r="G35" s="89" t="s">
        <v>700</v>
      </c>
      <c r="H35" s="89" t="s">
        <v>701</v>
      </c>
      <c r="I35" s="89"/>
      <c r="J35" s="89"/>
      <c r="K35" s="89"/>
      <c r="L35" s="89"/>
      <c r="M35" s="91" t="s">
        <v>638</v>
      </c>
      <c r="N35" s="41">
        <v>292.0</v>
      </c>
      <c r="O35" s="41">
        <v>29675.0</v>
      </c>
      <c r="P35" s="41">
        <v>10260.0</v>
      </c>
      <c r="Q35" s="41">
        <v>10553.0</v>
      </c>
      <c r="R35" s="41">
        <v>75697.0</v>
      </c>
      <c r="S35" s="41">
        <v>86250.0</v>
      </c>
      <c r="T35" s="90">
        <v>164.0</v>
      </c>
      <c r="U35" s="3">
        <v>2023.0</v>
      </c>
      <c r="V35" s="71">
        <f t="shared" si="10"/>
        <v>10553</v>
      </c>
      <c r="W35" s="41" t="s">
        <v>561</v>
      </c>
      <c r="X35" s="71">
        <f t="shared" si="9"/>
        <v>75697</v>
      </c>
      <c r="Y35" s="74" t="s">
        <v>702</v>
      </c>
      <c r="Z35" s="80">
        <f t="shared" si="2"/>
        <v>86250</v>
      </c>
      <c r="AA35" s="81">
        <v>0.8776463768115942</v>
      </c>
      <c r="AB35" s="75">
        <v>54265.0</v>
      </c>
      <c r="AC35" s="75"/>
      <c r="AD35" s="75">
        <v>4101.0</v>
      </c>
      <c r="AE35" s="75">
        <v>6.0</v>
      </c>
      <c r="AF35" s="75">
        <v>236.0</v>
      </c>
      <c r="AG35" s="75">
        <v>540.0</v>
      </c>
      <c r="AH35" s="75">
        <v>269.0</v>
      </c>
      <c r="AI35" s="75"/>
      <c r="AJ35" s="75"/>
      <c r="AK35" s="75"/>
      <c r="AL35" s="75"/>
      <c r="AM35" s="75"/>
      <c r="AN35" s="75">
        <v>16280.0</v>
      </c>
      <c r="AO35" s="75"/>
      <c r="AP35" s="75"/>
      <c r="AQ35" s="75"/>
      <c r="AR35" s="82">
        <v>550.0</v>
      </c>
      <c r="AS35" s="71">
        <v>12756.0</v>
      </c>
      <c r="AT35" s="71">
        <v>31091.0</v>
      </c>
      <c r="AU35" s="71"/>
      <c r="AV35" s="71">
        <v>106355.0</v>
      </c>
      <c r="AW35" s="71">
        <v>119661.0</v>
      </c>
      <c r="AX35" s="79">
        <v>309.0</v>
      </c>
      <c r="AY35" s="71"/>
      <c r="AZ35" s="71"/>
      <c r="BA35" s="71"/>
      <c r="BB35" s="71"/>
      <c r="BC35" s="71"/>
      <c r="BD35" s="79"/>
      <c r="BE35" s="71"/>
      <c r="BF35" s="71"/>
      <c r="BG35" s="71"/>
      <c r="BH35" s="71"/>
      <c r="BI35" s="71"/>
      <c r="BJ35" s="71"/>
      <c r="BK35" s="71"/>
      <c r="BL35" s="71"/>
      <c r="BM35" s="71"/>
      <c r="BN35" s="71"/>
      <c r="BO35" s="71"/>
      <c r="BP35" s="71"/>
      <c r="BQ35" s="71"/>
      <c r="BR35" s="71"/>
      <c r="BS35" s="71"/>
      <c r="BT35" s="71"/>
      <c r="BU35" s="71"/>
      <c r="BV35" s="71"/>
      <c r="BW35" s="71"/>
      <c r="BX35" s="71"/>
    </row>
    <row r="36">
      <c r="A36" s="71" t="s">
        <v>72</v>
      </c>
      <c r="B36" s="72" t="s">
        <v>242</v>
      </c>
      <c r="C36" s="83" t="s">
        <v>383</v>
      </c>
      <c r="D36" s="84"/>
      <c r="E36" s="75" t="s">
        <v>607</v>
      </c>
      <c r="F36" s="76"/>
      <c r="G36" s="77" t="s">
        <v>703</v>
      </c>
      <c r="H36" s="77" t="s">
        <v>704</v>
      </c>
      <c r="I36" s="77"/>
      <c r="J36" s="77"/>
      <c r="K36" s="77"/>
      <c r="L36" s="76" t="s">
        <v>705</v>
      </c>
      <c r="M36" s="74"/>
      <c r="N36" s="71">
        <f>409+103+47</f>
        <v>559</v>
      </c>
      <c r="O36" s="71">
        <f>198+2855</f>
        <v>3053</v>
      </c>
      <c r="P36" s="41">
        <v>198.0</v>
      </c>
      <c r="Q36" s="71">
        <v>607.0</v>
      </c>
      <c r="R36" s="71">
        <f>9738+20+24+13640</f>
        <v>23422</v>
      </c>
      <c r="S36" s="71">
        <v>27034.0</v>
      </c>
      <c r="T36" s="79"/>
      <c r="U36" s="3">
        <v>2023.0</v>
      </c>
      <c r="V36" s="71">
        <f t="shared" si="10"/>
        <v>607</v>
      </c>
      <c r="W36" s="41" t="s">
        <v>561</v>
      </c>
      <c r="X36" s="71">
        <f t="shared" si="9"/>
        <v>23422</v>
      </c>
      <c r="Y36" s="74" t="s">
        <v>706</v>
      </c>
      <c r="Z36" s="80">
        <f t="shared" si="2"/>
        <v>24029</v>
      </c>
      <c r="AA36" s="81">
        <v>0.9747388572141995</v>
      </c>
      <c r="AB36" s="75"/>
      <c r="AC36" s="75">
        <v>9738.0</v>
      </c>
      <c r="AD36" s="75"/>
      <c r="AE36" s="75"/>
      <c r="AF36" s="75"/>
      <c r="AG36" s="75">
        <v>20.0</v>
      </c>
      <c r="AH36" s="75">
        <v>24.0</v>
      </c>
      <c r="AI36" s="75"/>
      <c r="AJ36" s="75"/>
      <c r="AK36" s="75"/>
      <c r="AL36" s="75"/>
      <c r="AM36" s="75"/>
      <c r="AN36" s="75">
        <v>13640.0</v>
      </c>
      <c r="AO36" s="75"/>
      <c r="AP36" s="75"/>
      <c r="AQ36" s="75"/>
      <c r="AR36" s="82">
        <v>192.0</v>
      </c>
      <c r="AS36" s="71">
        <v>2151.0</v>
      </c>
      <c r="AT36" s="71">
        <v>145.0</v>
      </c>
      <c r="AU36" s="71"/>
      <c r="AV36" s="71">
        <v>39916.0</v>
      </c>
      <c r="AW36" s="71">
        <v>42731.0</v>
      </c>
      <c r="AX36" s="79"/>
      <c r="AY36" s="71"/>
      <c r="AZ36" s="71"/>
      <c r="BA36" s="71"/>
      <c r="BB36" s="71"/>
      <c r="BC36" s="71"/>
      <c r="BD36" s="79"/>
      <c r="BE36" s="71"/>
      <c r="BF36" s="71"/>
      <c r="BG36" s="71"/>
      <c r="BH36" s="71"/>
      <c r="BI36" s="71"/>
      <c r="BJ36" s="71"/>
      <c r="BK36" s="71"/>
      <c r="BL36" s="71"/>
      <c r="BM36" s="71"/>
      <c r="BN36" s="71"/>
      <c r="BO36" s="71"/>
      <c r="BP36" s="71"/>
      <c r="BQ36" s="71"/>
      <c r="BR36" s="71"/>
      <c r="BS36" s="71"/>
      <c r="BT36" s="71"/>
      <c r="BU36" s="71"/>
      <c r="BV36" s="71"/>
      <c r="BW36" s="71"/>
      <c r="BX36" s="71"/>
    </row>
    <row r="37">
      <c r="A37" s="41" t="s">
        <v>707</v>
      </c>
      <c r="B37" s="73" t="s">
        <v>708</v>
      </c>
      <c r="C37" s="72"/>
      <c r="D37" s="94" t="s">
        <v>709</v>
      </c>
      <c r="E37" s="76"/>
      <c r="F37" s="76"/>
      <c r="G37" s="75"/>
      <c r="H37" s="75"/>
      <c r="I37" s="75"/>
      <c r="J37" s="75"/>
      <c r="K37" s="75"/>
      <c r="L37" s="75"/>
      <c r="M37" s="74"/>
      <c r="N37" s="71"/>
      <c r="O37" s="71"/>
      <c r="P37" s="71"/>
      <c r="Q37" s="71"/>
      <c r="R37" s="71"/>
      <c r="S37" s="71"/>
      <c r="T37" s="79"/>
      <c r="U37" s="3">
        <v>2022.0</v>
      </c>
      <c r="V37" s="71">
        <f>10519+1300+105+729</f>
        <v>12653</v>
      </c>
      <c r="W37" s="41" t="s">
        <v>508</v>
      </c>
      <c r="X37" s="71">
        <f>7495+170+689+1850+27760+1068</f>
        <v>39032</v>
      </c>
      <c r="Y37" s="74" t="s">
        <v>710</v>
      </c>
      <c r="Z37" s="80">
        <f t="shared" si="2"/>
        <v>51685</v>
      </c>
      <c r="AA37" s="81">
        <v>0.7551900938376706</v>
      </c>
      <c r="AB37" s="75"/>
      <c r="AC37" s="75"/>
      <c r="AD37" s="75"/>
      <c r="AE37" s="75"/>
      <c r="AF37" s="75"/>
      <c r="AG37" s="75"/>
      <c r="AH37" s="75"/>
      <c r="AI37" s="75"/>
      <c r="AJ37" s="75"/>
      <c r="AK37" s="75"/>
      <c r="AL37" s="75"/>
      <c r="AM37" s="75"/>
      <c r="AN37" s="75"/>
      <c r="AO37" s="75"/>
      <c r="AP37" s="75"/>
      <c r="AQ37" s="75"/>
      <c r="AR37" s="95" t="s">
        <v>711</v>
      </c>
      <c r="AS37" s="71"/>
      <c r="AT37" s="41" t="s">
        <v>712</v>
      </c>
      <c r="AU37" s="71"/>
      <c r="AV37" s="41"/>
      <c r="AW37" s="41">
        <v>51685.0</v>
      </c>
      <c r="AX37" s="79"/>
      <c r="AY37" s="71"/>
      <c r="AZ37" s="71"/>
      <c r="BA37" s="71"/>
      <c r="BB37" s="71"/>
      <c r="BC37" s="71"/>
      <c r="BD37" s="79"/>
      <c r="BE37" s="71"/>
      <c r="BF37" s="71"/>
      <c r="BG37" s="71"/>
      <c r="BH37" s="71"/>
      <c r="BI37" s="71"/>
      <c r="BJ37" s="71"/>
      <c r="BK37" s="71"/>
      <c r="BL37" s="71"/>
      <c r="BM37" s="71"/>
      <c r="BN37" s="71"/>
      <c r="BO37" s="71"/>
      <c r="BP37" s="71"/>
      <c r="BQ37" s="71"/>
      <c r="BR37" s="71"/>
      <c r="BS37" s="71"/>
      <c r="BT37" s="71"/>
      <c r="BU37" s="71"/>
      <c r="BV37" s="71"/>
      <c r="BW37" s="71"/>
      <c r="BX37" s="71"/>
    </row>
    <row r="38">
      <c r="A38" s="71" t="s">
        <v>74</v>
      </c>
      <c r="B38" s="72" t="s">
        <v>244</v>
      </c>
      <c r="C38" s="83" t="s">
        <v>384</v>
      </c>
      <c r="D38" s="84"/>
      <c r="E38" s="75" t="s">
        <v>713</v>
      </c>
      <c r="F38" s="76"/>
      <c r="G38" s="77" t="s">
        <v>714</v>
      </c>
      <c r="H38" s="77" t="s">
        <v>715</v>
      </c>
      <c r="I38" s="77"/>
      <c r="J38" s="77"/>
      <c r="K38" s="77"/>
      <c r="L38" s="77" t="s">
        <v>651</v>
      </c>
      <c r="M38" s="74"/>
      <c r="N38" s="71">
        <v>473.0</v>
      </c>
      <c r="O38" s="71">
        <f>9771+1019</f>
        <v>10790</v>
      </c>
      <c r="P38" s="71">
        <v>4081.0</v>
      </c>
      <c r="Q38" s="71">
        <f>N38+P38</f>
        <v>4554</v>
      </c>
      <c r="R38" s="71">
        <f>34211+28511</f>
        <v>62722</v>
      </c>
      <c r="S38" s="71">
        <v>67276.0</v>
      </c>
      <c r="T38" s="79"/>
      <c r="U38" s="3">
        <v>2023.0</v>
      </c>
      <c r="V38" s="71">
        <f>N38+P38</f>
        <v>4554</v>
      </c>
      <c r="W38" s="41" t="s">
        <v>561</v>
      </c>
      <c r="X38" s="71">
        <f>R38</f>
        <v>62722</v>
      </c>
      <c r="Y38" s="74" t="s">
        <v>716</v>
      </c>
      <c r="Z38" s="80">
        <f t="shared" si="2"/>
        <v>67276</v>
      </c>
      <c r="AA38" s="81">
        <v>0.9323086984957488</v>
      </c>
      <c r="AB38" s="75"/>
      <c r="AC38" s="75"/>
      <c r="AD38" s="75">
        <v>1139.0</v>
      </c>
      <c r="AE38" s="75"/>
      <c r="AF38" s="75"/>
      <c r="AG38" s="75">
        <v>135.0</v>
      </c>
      <c r="AH38" s="75">
        <v>334.0</v>
      </c>
      <c r="AI38" s="75"/>
      <c r="AJ38" s="75"/>
      <c r="AK38" s="75"/>
      <c r="AL38" s="75">
        <v>28511.0</v>
      </c>
      <c r="AM38" s="75"/>
      <c r="AN38" s="75"/>
      <c r="AO38" s="75"/>
      <c r="AP38" s="75"/>
      <c r="AQ38" s="75"/>
      <c r="AR38" s="82">
        <v>487.0</v>
      </c>
      <c r="AS38" s="71">
        <v>10311.0</v>
      </c>
      <c r="AT38" s="71">
        <v>6271.0</v>
      </c>
      <c r="AU38" s="71"/>
      <c r="AV38" s="71">
        <v>76122.3</v>
      </c>
      <c r="AW38" s="71">
        <v>82880.0</v>
      </c>
      <c r="AX38" s="79"/>
      <c r="AY38" s="71"/>
      <c r="AZ38" s="71"/>
      <c r="BA38" s="71"/>
      <c r="BB38" s="71"/>
      <c r="BC38" s="41">
        <v>129909.0</v>
      </c>
      <c r="BD38" s="79"/>
      <c r="BE38" s="71"/>
      <c r="BF38" s="71"/>
      <c r="BG38" s="71"/>
      <c r="BH38" s="71"/>
      <c r="BI38" s="71"/>
      <c r="BJ38" s="71"/>
      <c r="BK38" s="71"/>
      <c r="BL38" s="71"/>
      <c r="BM38" s="71"/>
      <c r="BN38" s="71"/>
      <c r="BO38" s="71"/>
      <c r="BP38" s="71"/>
      <c r="BQ38" s="71"/>
      <c r="BR38" s="71"/>
      <c r="BS38" s="71"/>
      <c r="BT38" s="71"/>
      <c r="BU38" s="71"/>
      <c r="BV38" s="71"/>
      <c r="BW38" s="71"/>
      <c r="BX38" s="71"/>
    </row>
    <row r="39">
      <c r="A39" s="71" t="s">
        <v>75</v>
      </c>
      <c r="B39" s="72" t="s">
        <v>245</v>
      </c>
      <c r="C39" s="83" t="s">
        <v>385</v>
      </c>
      <c r="D39" s="84"/>
      <c r="E39" s="76" t="s">
        <v>554</v>
      </c>
      <c r="F39" s="76"/>
      <c r="G39" s="75" t="s">
        <v>554</v>
      </c>
      <c r="H39" s="75"/>
      <c r="I39" s="75"/>
      <c r="J39" s="75"/>
      <c r="K39" s="75"/>
      <c r="L39" s="75"/>
      <c r="M39" s="74"/>
      <c r="N39" s="71"/>
      <c r="O39" s="71"/>
      <c r="P39" s="71"/>
      <c r="Q39" s="71"/>
      <c r="R39" s="71"/>
      <c r="S39" s="71"/>
      <c r="T39" s="79"/>
      <c r="U39" s="3">
        <v>2023.0</v>
      </c>
      <c r="V39" s="41" t="s">
        <v>578</v>
      </c>
      <c r="W39" s="41" t="s">
        <v>578</v>
      </c>
      <c r="X39" s="41" t="s">
        <v>578</v>
      </c>
      <c r="Y39" s="74" t="s">
        <v>717</v>
      </c>
      <c r="Z39" s="80" t="str">
        <f t="shared" si="2"/>
        <v>n.a</v>
      </c>
      <c r="AA39" s="81"/>
      <c r="AB39" s="75"/>
      <c r="AC39" s="75"/>
      <c r="AD39" s="75"/>
      <c r="AE39" s="75"/>
      <c r="AF39" s="75"/>
      <c r="AG39" s="75"/>
      <c r="AH39" s="75"/>
      <c r="AI39" s="75"/>
      <c r="AJ39" s="75"/>
      <c r="AK39" s="75"/>
      <c r="AL39" s="75"/>
      <c r="AM39" s="75"/>
      <c r="AN39" s="75"/>
      <c r="AO39" s="75"/>
      <c r="AP39" s="75"/>
      <c r="AQ39" s="75"/>
      <c r="AR39" s="82"/>
      <c r="AS39" s="71"/>
      <c r="AT39" s="71"/>
      <c r="AU39" s="71"/>
      <c r="AV39" s="71"/>
      <c r="AW39" s="71"/>
      <c r="AX39" s="79"/>
      <c r="AY39" s="71"/>
      <c r="AZ39" s="71"/>
      <c r="BA39" s="71"/>
      <c r="BB39" s="71"/>
      <c r="BC39" s="71"/>
      <c r="BD39" s="79"/>
      <c r="BE39" s="71"/>
      <c r="BF39" s="71"/>
      <c r="BG39" s="71"/>
      <c r="BH39" s="71"/>
      <c r="BI39" s="71"/>
      <c r="BJ39" s="71"/>
      <c r="BK39" s="71"/>
      <c r="BL39" s="71"/>
      <c r="BM39" s="71"/>
      <c r="BN39" s="71"/>
      <c r="BO39" s="71"/>
      <c r="BP39" s="71"/>
      <c r="BQ39" s="71"/>
      <c r="BR39" s="71"/>
      <c r="BS39" s="71"/>
      <c r="BT39" s="71"/>
      <c r="BU39" s="71"/>
      <c r="BV39" s="71"/>
      <c r="BW39" s="71"/>
      <c r="BX39" s="71"/>
    </row>
    <row r="40">
      <c r="A40" s="3" t="s">
        <v>718</v>
      </c>
      <c r="B40" s="72"/>
      <c r="C40" s="73" t="s">
        <v>719</v>
      </c>
      <c r="D40" s="84"/>
      <c r="E40" s="76" t="s">
        <v>696</v>
      </c>
      <c r="F40" s="76"/>
      <c r="G40" s="75"/>
      <c r="H40" s="75"/>
      <c r="I40" s="75"/>
      <c r="J40" s="75"/>
      <c r="K40" s="75"/>
      <c r="L40" s="75"/>
      <c r="M40" s="74"/>
      <c r="N40" s="41">
        <v>495.0</v>
      </c>
      <c r="O40" s="41">
        <v>12791.0</v>
      </c>
      <c r="P40" s="41">
        <v>5118.0</v>
      </c>
      <c r="Q40" s="71"/>
      <c r="R40" s="41">
        <v>800.0</v>
      </c>
      <c r="S40" s="41"/>
      <c r="T40" s="79"/>
      <c r="U40" s="3">
        <v>2023.0</v>
      </c>
      <c r="V40" s="71">
        <f>N40+P40</f>
        <v>5613</v>
      </c>
      <c r="W40" s="41" t="s">
        <v>561</v>
      </c>
      <c r="X40" s="71">
        <f t="shared" ref="X40:X41" si="11">R40</f>
        <v>800</v>
      </c>
      <c r="Y40" s="74" t="s">
        <v>720</v>
      </c>
      <c r="Z40" s="80">
        <f t="shared" si="2"/>
        <v>6413</v>
      </c>
      <c r="AA40" s="81">
        <v>0.12474660845158272</v>
      </c>
      <c r="AB40" s="75"/>
      <c r="AC40" s="75"/>
      <c r="AD40" s="75">
        <v>746.0</v>
      </c>
      <c r="AE40" s="75"/>
      <c r="AF40" s="75"/>
      <c r="AG40" s="75">
        <v>55.0</v>
      </c>
      <c r="AH40" s="75"/>
      <c r="AI40" s="75"/>
      <c r="AJ40" s="75"/>
      <c r="AK40" s="75"/>
      <c r="AL40" s="75"/>
      <c r="AM40" s="75"/>
      <c r="AN40" s="75"/>
      <c r="AO40" s="75"/>
      <c r="AP40" s="75"/>
      <c r="AQ40" s="75"/>
      <c r="AR40" s="82"/>
      <c r="AS40" s="71"/>
      <c r="AT40" s="71"/>
      <c r="AU40" s="71"/>
      <c r="AV40" s="71"/>
      <c r="AW40" s="71"/>
      <c r="AX40" s="79"/>
      <c r="AY40" s="71"/>
      <c r="AZ40" s="71"/>
      <c r="BA40" s="71"/>
      <c r="BB40" s="71"/>
      <c r="BC40" s="71"/>
      <c r="BD40" s="79"/>
      <c r="BE40" s="71"/>
      <c r="BF40" s="71"/>
      <c r="BG40" s="71"/>
      <c r="BH40" s="71"/>
      <c r="BI40" s="71"/>
      <c r="BJ40" s="71"/>
      <c r="BK40" s="71"/>
      <c r="BL40" s="71"/>
      <c r="BM40" s="71"/>
      <c r="BN40" s="71"/>
      <c r="BO40" s="71"/>
      <c r="BP40" s="71"/>
      <c r="BQ40" s="71"/>
      <c r="BR40" s="71"/>
      <c r="BS40" s="71"/>
      <c r="BT40" s="71"/>
      <c r="BU40" s="71"/>
      <c r="BV40" s="71"/>
      <c r="BW40" s="71"/>
      <c r="BX40" s="71"/>
    </row>
    <row r="41">
      <c r="A41" s="71" t="s">
        <v>76</v>
      </c>
      <c r="B41" s="72" t="s">
        <v>246</v>
      </c>
      <c r="C41" s="83" t="s">
        <v>386</v>
      </c>
      <c r="D41" s="84"/>
      <c r="E41" s="76" t="s">
        <v>598</v>
      </c>
      <c r="F41" s="76"/>
      <c r="G41" s="77" t="s">
        <v>721</v>
      </c>
      <c r="H41" s="77" t="s">
        <v>622</v>
      </c>
      <c r="I41" s="77"/>
      <c r="J41" s="77"/>
      <c r="K41" s="77"/>
      <c r="L41" s="77" t="s">
        <v>722</v>
      </c>
      <c r="M41" s="74"/>
      <c r="N41" s="71">
        <v>8600.0</v>
      </c>
      <c r="O41" s="41">
        <v>16780.0</v>
      </c>
      <c r="P41" s="71">
        <v>10670.0</v>
      </c>
      <c r="Q41" s="71">
        <v>19270.0</v>
      </c>
      <c r="R41" s="71">
        <v>13630.0</v>
      </c>
      <c r="S41" s="71"/>
      <c r="T41" s="79"/>
      <c r="U41" s="3">
        <v>2023.0</v>
      </c>
      <c r="V41" s="71">
        <f t="shared" ref="V41:V43" si="12">Q41</f>
        <v>19270</v>
      </c>
      <c r="W41" s="41" t="s">
        <v>561</v>
      </c>
      <c r="X41" s="71">
        <f t="shared" si="11"/>
        <v>13630</v>
      </c>
      <c r="Y41" s="74" t="s">
        <v>723</v>
      </c>
      <c r="Z41" s="80">
        <f t="shared" si="2"/>
        <v>32900</v>
      </c>
      <c r="AA41" s="81">
        <v>0.4142857142857143</v>
      </c>
      <c r="AB41" s="75"/>
      <c r="AC41" s="75"/>
      <c r="AD41" s="75"/>
      <c r="AE41" s="75"/>
      <c r="AF41" s="75"/>
      <c r="AG41" s="75"/>
      <c r="AH41" s="75"/>
      <c r="AI41" s="75"/>
      <c r="AJ41" s="71">
        <v>13630.0</v>
      </c>
      <c r="AK41" s="75"/>
      <c r="AL41" s="75"/>
      <c r="AM41" s="75"/>
      <c r="AN41" s="75"/>
      <c r="AO41" s="75"/>
      <c r="AP41" s="75"/>
      <c r="AQ41" s="75"/>
      <c r="AR41" s="82">
        <v>9920.0</v>
      </c>
      <c r="AS41" s="71"/>
      <c r="AT41" s="71">
        <v>14260.0</v>
      </c>
      <c r="AU41" s="71"/>
      <c r="AV41" s="71"/>
      <c r="AW41" s="71"/>
      <c r="AX41" s="79"/>
      <c r="AY41" s="71"/>
      <c r="AZ41" s="71"/>
      <c r="BA41" s="71"/>
      <c r="BB41" s="71"/>
      <c r="BC41" s="71"/>
      <c r="BD41" s="79"/>
      <c r="BE41" s="71"/>
      <c r="BF41" s="71"/>
      <c r="BG41" s="71"/>
      <c r="BH41" s="71"/>
      <c r="BI41" s="71"/>
      <c r="BJ41" s="71"/>
      <c r="BK41" s="71"/>
      <c r="BL41" s="71"/>
      <c r="BM41" s="71"/>
      <c r="BN41" s="71"/>
      <c r="BO41" s="71"/>
      <c r="BP41" s="71"/>
      <c r="BQ41" s="71"/>
      <c r="BR41" s="71"/>
      <c r="BS41" s="71"/>
      <c r="BT41" s="71"/>
      <c r="BU41" s="71"/>
      <c r="BV41" s="71"/>
      <c r="BW41" s="71"/>
      <c r="BX41" s="71"/>
    </row>
    <row r="42">
      <c r="A42" s="41" t="s">
        <v>724</v>
      </c>
      <c r="B42" s="72" t="s">
        <v>248</v>
      </c>
      <c r="C42" s="83" t="s">
        <v>388</v>
      </c>
      <c r="D42" s="84"/>
      <c r="E42" s="75" t="s">
        <v>725</v>
      </c>
      <c r="F42" s="76"/>
      <c r="G42" s="77" t="s">
        <v>726</v>
      </c>
      <c r="H42" s="77" t="s">
        <v>727</v>
      </c>
      <c r="I42" s="77" t="s">
        <v>728</v>
      </c>
      <c r="J42" s="77" t="s">
        <v>729</v>
      </c>
      <c r="K42" s="77" t="s">
        <v>729</v>
      </c>
      <c r="L42" s="77" t="s">
        <v>595</v>
      </c>
      <c r="M42" s="74"/>
      <c r="N42" s="71">
        <v>61000.0</v>
      </c>
      <c r="O42" s="71"/>
      <c r="P42" s="71">
        <v>8000.0</v>
      </c>
      <c r="Q42" s="41">
        <v>69000.0</v>
      </c>
      <c r="R42" s="71"/>
      <c r="S42" s="71"/>
      <c r="T42" s="79"/>
      <c r="U42" s="3">
        <v>2023.0</v>
      </c>
      <c r="V42" s="71">
        <f t="shared" si="12"/>
        <v>69000</v>
      </c>
      <c r="W42" s="41" t="s">
        <v>508</v>
      </c>
      <c r="X42" s="41" t="s">
        <v>578</v>
      </c>
      <c r="Y42" s="74" t="s">
        <v>730</v>
      </c>
      <c r="Z42" s="80">
        <f t="shared" si="2"/>
        <v>69000</v>
      </c>
      <c r="AA42" s="81"/>
      <c r="AB42" s="75"/>
      <c r="AC42" s="75"/>
      <c r="AD42" s="75"/>
      <c r="AE42" s="75"/>
      <c r="AF42" s="75"/>
      <c r="AG42" s="75"/>
      <c r="AH42" s="75"/>
      <c r="AI42" s="75"/>
      <c r="AJ42" s="75"/>
      <c r="AK42" s="75"/>
      <c r="AL42" s="75"/>
      <c r="AM42" s="75"/>
      <c r="AN42" s="75"/>
      <c r="AO42" s="75"/>
      <c r="AP42" s="75"/>
      <c r="AQ42" s="75"/>
      <c r="AR42" s="82">
        <v>73000.0</v>
      </c>
      <c r="AS42" s="71">
        <v>10000.0</v>
      </c>
      <c r="AT42" s="71"/>
      <c r="AU42" s="71"/>
      <c r="AV42" s="71"/>
      <c r="AW42" s="71"/>
      <c r="AX42" s="79"/>
      <c r="AY42" s="71"/>
      <c r="AZ42" s="71"/>
      <c r="BA42" s="71"/>
      <c r="BB42" s="71"/>
      <c r="BC42" s="71"/>
      <c r="BD42" s="79"/>
      <c r="BE42" s="71"/>
      <c r="BF42" s="71"/>
      <c r="BG42" s="71"/>
      <c r="BH42" s="71"/>
      <c r="BI42" s="71"/>
      <c r="BJ42" s="71"/>
      <c r="BK42" s="71"/>
      <c r="BL42" s="71"/>
      <c r="BM42" s="71"/>
      <c r="BN42" s="71"/>
      <c r="BO42" s="71"/>
      <c r="BP42" s="71"/>
      <c r="BQ42" s="71"/>
      <c r="BR42" s="71"/>
      <c r="BS42" s="71"/>
      <c r="BT42" s="71"/>
      <c r="BU42" s="71"/>
      <c r="BV42" s="71"/>
      <c r="BW42" s="71"/>
      <c r="BX42" s="71"/>
    </row>
    <row r="43">
      <c r="A43" s="71" t="s">
        <v>77</v>
      </c>
      <c r="B43" s="72" t="s">
        <v>247</v>
      </c>
      <c r="C43" s="83" t="s">
        <v>387</v>
      </c>
      <c r="D43" s="84"/>
      <c r="E43" s="76"/>
      <c r="F43" s="76"/>
      <c r="G43" s="77" t="s">
        <v>731</v>
      </c>
      <c r="H43" s="77" t="s">
        <v>732</v>
      </c>
      <c r="I43" s="77"/>
      <c r="J43" s="77"/>
      <c r="K43" s="77"/>
      <c r="L43" s="77" t="s">
        <v>722</v>
      </c>
      <c r="M43" s="74"/>
      <c r="N43" s="41">
        <v>2000.0</v>
      </c>
      <c r="O43" s="71"/>
      <c r="P43" s="41">
        <v>2200.0</v>
      </c>
      <c r="Q43" s="71">
        <v>4250.0</v>
      </c>
      <c r="R43" s="71"/>
      <c r="S43" s="71"/>
      <c r="T43" s="79"/>
      <c r="U43" s="3">
        <v>2023.0</v>
      </c>
      <c r="V43" s="71">
        <f t="shared" si="12"/>
        <v>4250</v>
      </c>
      <c r="W43" s="41" t="s">
        <v>508</v>
      </c>
      <c r="X43" s="41" t="s">
        <v>578</v>
      </c>
      <c r="Y43" s="74" t="s">
        <v>733</v>
      </c>
      <c r="Z43" s="80">
        <f t="shared" si="2"/>
        <v>4250</v>
      </c>
      <c r="AA43" s="81"/>
      <c r="AB43" s="75"/>
      <c r="AC43" s="75"/>
      <c r="AD43" s="75"/>
      <c r="AE43" s="75"/>
      <c r="AF43" s="75"/>
      <c r="AG43" s="75"/>
      <c r="AH43" s="75"/>
      <c r="AI43" s="75"/>
      <c r="AJ43" s="75"/>
      <c r="AK43" s="75"/>
      <c r="AL43" s="75"/>
      <c r="AM43" s="75"/>
      <c r="AN43" s="75"/>
      <c r="AO43" s="75"/>
      <c r="AP43" s="75"/>
      <c r="AQ43" s="75"/>
      <c r="AR43" s="82"/>
      <c r="AS43" s="71"/>
      <c r="AT43" s="71"/>
      <c r="AU43" s="71"/>
      <c r="AV43" s="71">
        <v>5302000.0</v>
      </c>
      <c r="AW43" s="71"/>
      <c r="AX43" s="79"/>
      <c r="AY43" s="71"/>
      <c r="AZ43" s="71"/>
      <c r="BA43" s="71"/>
      <c r="BB43" s="71"/>
      <c r="BC43" s="71"/>
      <c r="BD43" s="79"/>
      <c r="BE43" s="71"/>
      <c r="BF43" s="71"/>
      <c r="BG43" s="71"/>
      <c r="BH43" s="71"/>
      <c r="BI43" s="71"/>
      <c r="BJ43" s="71"/>
      <c r="BK43" s="71"/>
      <c r="BL43" s="71"/>
      <c r="BM43" s="71"/>
      <c r="BN43" s="71"/>
      <c r="BO43" s="71"/>
      <c r="BP43" s="71"/>
      <c r="BQ43" s="71"/>
      <c r="BR43" s="71"/>
      <c r="BS43" s="71"/>
      <c r="BT43" s="71"/>
      <c r="BU43" s="71"/>
      <c r="BV43" s="71"/>
      <c r="BW43" s="71"/>
      <c r="BX43" s="71"/>
    </row>
    <row r="44">
      <c r="A44" s="71" t="s">
        <v>79</v>
      </c>
      <c r="B44" s="86" t="s">
        <v>249</v>
      </c>
      <c r="C44" s="83" t="s">
        <v>389</v>
      </c>
      <c r="D44" s="84"/>
      <c r="E44" s="76" t="s">
        <v>598</v>
      </c>
      <c r="F44" s="76"/>
      <c r="G44" s="75" t="s">
        <v>554</v>
      </c>
      <c r="H44" s="75"/>
      <c r="I44" s="75"/>
      <c r="J44" s="75"/>
      <c r="K44" s="75"/>
      <c r="L44" s="75"/>
      <c r="M44" s="74"/>
      <c r="N44" s="71">
        <v>4442.0</v>
      </c>
      <c r="O44" s="71">
        <v>4744.0</v>
      </c>
      <c r="P44" s="71">
        <v>3347.0</v>
      </c>
      <c r="Q44" s="71"/>
      <c r="R44" s="71">
        <v>500240.0</v>
      </c>
      <c r="S44" s="71">
        <v>508029.0</v>
      </c>
      <c r="T44" s="79"/>
      <c r="U44" s="3" t="s">
        <v>591</v>
      </c>
      <c r="V44" s="71">
        <f t="shared" ref="V44:V45" si="13">N44+P44</f>
        <v>7789</v>
      </c>
      <c r="W44" s="41" t="s">
        <v>561</v>
      </c>
      <c r="X44" s="71">
        <f t="shared" ref="X44:X46" si="14">R44</f>
        <v>500240</v>
      </c>
      <c r="Y44" s="74" t="s">
        <v>734</v>
      </c>
      <c r="Z44" s="80">
        <f t="shared" si="2"/>
        <v>508029</v>
      </c>
      <c r="AA44" s="81">
        <v>0.9846681980753067</v>
      </c>
      <c r="AB44" s="75">
        <v>261793.0</v>
      </c>
      <c r="AC44" s="75"/>
      <c r="AD44" s="75">
        <v>2618.0</v>
      </c>
      <c r="AE44" s="75">
        <v>17485.0</v>
      </c>
      <c r="AF44" s="75">
        <v>42.0</v>
      </c>
      <c r="AG44" s="75">
        <v>14852.0</v>
      </c>
      <c r="AH44" s="75">
        <v>5159.0</v>
      </c>
      <c r="AI44" s="75"/>
      <c r="AJ44" s="75"/>
      <c r="AK44" s="75"/>
      <c r="AL44" s="75">
        <v>198291.0</v>
      </c>
      <c r="AM44" s="75">
        <v>198.0</v>
      </c>
      <c r="AN44" s="75"/>
      <c r="AO44" s="75"/>
      <c r="AP44" s="75"/>
      <c r="AQ44" s="75"/>
      <c r="AR44" s="82"/>
      <c r="AS44" s="71"/>
      <c r="AT44" s="71"/>
      <c r="AU44" s="71"/>
      <c r="AV44" s="71"/>
      <c r="AW44" s="71"/>
      <c r="AX44" s="79"/>
      <c r="AY44" s="71"/>
      <c r="AZ44" s="71"/>
      <c r="BA44" s="71"/>
      <c r="BB44" s="71"/>
      <c r="BC44" s="71"/>
      <c r="BD44" s="79"/>
      <c r="BE44" s="71"/>
      <c r="BF44" s="71"/>
      <c r="BG44" s="71"/>
      <c r="BH44" s="71"/>
      <c r="BI44" s="71"/>
      <c r="BJ44" s="71"/>
      <c r="BK44" s="71"/>
      <c r="BL44" s="71"/>
      <c r="BM44" s="71"/>
      <c r="BN44" s="71"/>
      <c r="BO44" s="71"/>
      <c r="BP44" s="71"/>
      <c r="BQ44" s="71"/>
      <c r="BR44" s="71"/>
      <c r="BS44" s="71"/>
      <c r="BT44" s="71"/>
      <c r="BU44" s="71"/>
      <c r="BV44" s="71"/>
      <c r="BW44" s="71"/>
      <c r="BX44" s="71"/>
    </row>
    <row r="45">
      <c r="A45" s="3" t="s">
        <v>735</v>
      </c>
      <c r="B45" s="72"/>
      <c r="C45" s="73" t="s">
        <v>736</v>
      </c>
      <c r="D45" s="84"/>
      <c r="E45" s="76" t="s">
        <v>696</v>
      </c>
      <c r="F45" s="76"/>
      <c r="G45" s="75"/>
      <c r="H45" s="75"/>
      <c r="I45" s="75"/>
      <c r="J45" s="75"/>
      <c r="K45" s="75"/>
      <c r="L45" s="75"/>
      <c r="M45" s="74"/>
      <c r="N45" s="41">
        <v>1443.0</v>
      </c>
      <c r="O45" s="41">
        <v>4418.0</v>
      </c>
      <c r="P45" s="41">
        <v>6952.0</v>
      </c>
      <c r="Q45" s="71"/>
      <c r="R45" s="41">
        <v>678707.0</v>
      </c>
      <c r="S45" s="41">
        <v>687102.0</v>
      </c>
      <c r="T45" s="79"/>
      <c r="U45" s="3">
        <v>2023.0</v>
      </c>
      <c r="V45" s="71">
        <f t="shared" si="13"/>
        <v>8395</v>
      </c>
      <c r="W45" s="41" t="s">
        <v>561</v>
      </c>
      <c r="X45" s="71">
        <f t="shared" si="14"/>
        <v>678707</v>
      </c>
      <c r="Y45" s="74" t="s">
        <v>737</v>
      </c>
      <c r="Z45" s="80">
        <f t="shared" si="2"/>
        <v>687102</v>
      </c>
      <c r="AA45" s="81">
        <v>0.9877820178081275</v>
      </c>
      <c r="AB45" s="75"/>
      <c r="AC45" s="75"/>
      <c r="AD45" s="75"/>
      <c r="AE45" s="75"/>
      <c r="AF45" s="75"/>
      <c r="AG45" s="75"/>
      <c r="AH45" s="75"/>
      <c r="AI45" s="75"/>
      <c r="AJ45" s="75"/>
      <c r="AK45" s="75"/>
      <c r="AL45" s="75"/>
      <c r="AM45" s="75"/>
      <c r="AN45" s="75"/>
      <c r="AO45" s="75"/>
      <c r="AP45" s="75"/>
      <c r="AQ45" s="75"/>
      <c r="AR45" s="82"/>
      <c r="AS45" s="71"/>
      <c r="AT45" s="71"/>
      <c r="AU45" s="71"/>
      <c r="AV45" s="71"/>
      <c r="AW45" s="71"/>
      <c r="AX45" s="79"/>
      <c r="AY45" s="71"/>
      <c r="AZ45" s="71"/>
      <c r="BA45" s="71"/>
      <c r="BB45" s="71"/>
      <c r="BC45" s="71"/>
      <c r="BD45" s="79"/>
      <c r="BE45" s="71"/>
      <c r="BF45" s="71"/>
      <c r="BG45" s="71"/>
      <c r="BH45" s="71"/>
      <c r="BI45" s="71"/>
      <c r="BJ45" s="71"/>
      <c r="BK45" s="71"/>
      <c r="BL45" s="71"/>
      <c r="BM45" s="71"/>
      <c r="BN45" s="71"/>
      <c r="BO45" s="71"/>
      <c r="BP45" s="71"/>
      <c r="BQ45" s="71"/>
      <c r="BR45" s="71"/>
      <c r="BS45" s="71"/>
      <c r="BT45" s="71"/>
      <c r="BU45" s="71"/>
      <c r="BV45" s="71"/>
      <c r="BW45" s="71"/>
      <c r="BX45" s="71"/>
    </row>
    <row r="46">
      <c r="A46" s="71" t="s">
        <v>80</v>
      </c>
      <c r="B46" s="72" t="s">
        <v>250</v>
      </c>
      <c r="C46" s="83" t="s">
        <v>390</v>
      </c>
      <c r="D46" s="84"/>
      <c r="E46" s="75" t="s">
        <v>607</v>
      </c>
      <c r="F46" s="76"/>
      <c r="G46" s="77" t="s">
        <v>738</v>
      </c>
      <c r="H46" s="77" t="s">
        <v>739</v>
      </c>
      <c r="I46" s="77"/>
      <c r="J46" s="77"/>
      <c r="K46" s="77"/>
      <c r="L46" s="77"/>
      <c r="M46" s="74"/>
      <c r="N46" s="41">
        <v>10000.0</v>
      </c>
      <c r="O46" s="41">
        <v>32000.0</v>
      </c>
      <c r="P46" s="41">
        <v>17000.0</v>
      </c>
      <c r="Q46" s="41">
        <v>28000.0</v>
      </c>
      <c r="R46" s="41">
        <v>100000.0</v>
      </c>
      <c r="S46" s="71"/>
      <c r="T46" s="90">
        <v>7000.0</v>
      </c>
      <c r="U46" s="3">
        <v>2023.0</v>
      </c>
      <c r="V46" s="71">
        <f>AU46</f>
        <v>26000</v>
      </c>
      <c r="W46" s="41" t="s">
        <v>561</v>
      </c>
      <c r="X46" s="71">
        <f t="shared" si="14"/>
        <v>100000</v>
      </c>
      <c r="Y46" s="74" t="s">
        <v>740</v>
      </c>
      <c r="Z46" s="80">
        <f t="shared" si="2"/>
        <v>126000</v>
      </c>
      <c r="AA46" s="81">
        <v>0.7936507936507936</v>
      </c>
      <c r="AB46" s="75"/>
      <c r="AC46" s="75"/>
      <c r="AD46" s="75"/>
      <c r="AE46" s="75">
        <v>114000.0</v>
      </c>
      <c r="AF46" s="75"/>
      <c r="AG46" s="75"/>
      <c r="AH46" s="75"/>
      <c r="AI46" s="75"/>
      <c r="AJ46" s="75"/>
      <c r="AK46" s="75"/>
      <c r="AL46" s="75"/>
      <c r="AM46" s="75"/>
      <c r="AN46" s="75"/>
      <c r="AO46" s="75"/>
      <c r="AP46" s="75"/>
      <c r="AQ46" s="75"/>
      <c r="AR46" s="82">
        <v>8000.0</v>
      </c>
      <c r="AS46" s="41">
        <v>31000.0</v>
      </c>
      <c r="AT46" s="71">
        <v>18000.0</v>
      </c>
      <c r="AU46" s="71">
        <v>26000.0</v>
      </c>
      <c r="AV46" s="71" t="s">
        <v>507</v>
      </c>
      <c r="AW46" s="71"/>
      <c r="AX46" s="90"/>
      <c r="AY46" s="71"/>
      <c r="AZ46" s="71"/>
      <c r="BA46" s="71"/>
      <c r="BB46" s="71"/>
      <c r="BC46" s="71"/>
      <c r="BD46" s="79"/>
      <c r="BE46" s="71"/>
      <c r="BF46" s="71"/>
      <c r="BG46" s="71"/>
      <c r="BH46" s="71"/>
      <c r="BI46" s="71"/>
      <c r="BJ46" s="71"/>
      <c r="BK46" s="71"/>
      <c r="BL46" s="71"/>
      <c r="BM46" s="71"/>
      <c r="BN46" s="71"/>
      <c r="BO46" s="71"/>
      <c r="BP46" s="71"/>
      <c r="BQ46" s="71"/>
      <c r="BR46" s="71"/>
      <c r="BS46" s="71"/>
      <c r="BT46" s="71"/>
      <c r="BU46" s="71"/>
      <c r="BV46" s="71"/>
      <c r="BW46" s="71"/>
      <c r="BX46" s="71"/>
    </row>
    <row r="47">
      <c r="A47" s="71" t="s">
        <v>81</v>
      </c>
      <c r="B47" s="86" t="s">
        <v>251</v>
      </c>
      <c r="C47" s="83" t="s">
        <v>391</v>
      </c>
      <c r="D47" s="84"/>
      <c r="E47" s="75" t="s">
        <v>741</v>
      </c>
      <c r="F47" s="76"/>
      <c r="G47" s="77" t="s">
        <v>742</v>
      </c>
      <c r="H47" s="77"/>
      <c r="I47" s="77"/>
      <c r="J47" s="77"/>
      <c r="K47" s="77"/>
      <c r="L47" s="77" t="s">
        <v>595</v>
      </c>
      <c r="M47" s="74"/>
      <c r="N47" s="71">
        <v>36.0</v>
      </c>
      <c r="O47" s="71"/>
      <c r="P47" s="71">
        <v>397.0</v>
      </c>
      <c r="Q47" s="71">
        <v>433.0</v>
      </c>
      <c r="R47" s="41" t="s">
        <v>743</v>
      </c>
      <c r="S47" s="71">
        <v>24340.0</v>
      </c>
      <c r="T47" s="79"/>
      <c r="U47" s="3">
        <v>2023.0</v>
      </c>
      <c r="V47" s="71">
        <f t="shared" ref="V47:V48" si="15">Q47</f>
        <v>433</v>
      </c>
      <c r="W47" s="41" t="s">
        <v>561</v>
      </c>
      <c r="X47" s="71">
        <f>23907+5901864</f>
        <v>5925771</v>
      </c>
      <c r="Y47" s="74" t="s">
        <v>744</v>
      </c>
      <c r="Z47" s="80">
        <f t="shared" si="2"/>
        <v>5926204</v>
      </c>
      <c r="AA47" s="81">
        <v>0.9999269346785902</v>
      </c>
      <c r="AB47" s="75"/>
      <c r="AC47" s="75"/>
      <c r="AD47" s="75"/>
      <c r="AE47" s="75"/>
      <c r="AF47" s="75"/>
      <c r="AG47" s="41">
        <v>23907.0</v>
      </c>
      <c r="AH47" s="75"/>
      <c r="AI47" s="75"/>
      <c r="AJ47" s="75"/>
      <c r="AK47" s="75"/>
      <c r="AL47" s="75"/>
      <c r="AM47" s="75"/>
      <c r="AN47" s="75"/>
      <c r="AO47" s="75"/>
      <c r="AP47" s="41">
        <v>5901864.0</v>
      </c>
      <c r="AQ47" s="75"/>
      <c r="AR47" s="82"/>
      <c r="AS47" s="71"/>
      <c r="AT47" s="71"/>
      <c r="AU47" s="71"/>
      <c r="AV47" s="71">
        <v>5901864.0</v>
      </c>
      <c r="AW47" s="71"/>
      <c r="AX47" s="79"/>
      <c r="AY47" s="71"/>
      <c r="AZ47" s="71"/>
      <c r="BA47" s="71"/>
      <c r="BB47" s="71"/>
      <c r="BC47" s="71"/>
      <c r="BD47" s="79"/>
      <c r="BE47" s="71"/>
      <c r="BF47" s="71"/>
      <c r="BG47" s="71"/>
      <c r="BH47" s="71"/>
      <c r="BI47" s="71"/>
      <c r="BJ47" s="71"/>
      <c r="BK47" s="71"/>
      <c r="BL47" s="71"/>
      <c r="BM47" s="71"/>
      <c r="BN47" s="71"/>
      <c r="BO47" s="71"/>
      <c r="BP47" s="71"/>
      <c r="BQ47" s="71"/>
      <c r="BR47" s="71"/>
      <c r="BS47" s="71"/>
      <c r="BT47" s="71"/>
      <c r="BU47" s="71"/>
      <c r="BV47" s="71"/>
      <c r="BW47" s="71"/>
      <c r="BX47" s="71"/>
    </row>
    <row r="48">
      <c r="A48" s="41" t="s">
        <v>745</v>
      </c>
      <c r="B48" s="72" t="s">
        <v>252</v>
      </c>
      <c r="C48" s="83" t="s">
        <v>392</v>
      </c>
      <c r="D48" s="84"/>
      <c r="E48" s="76" t="s">
        <v>554</v>
      </c>
      <c r="F48" s="76"/>
      <c r="G48" s="75" t="s">
        <v>554</v>
      </c>
      <c r="H48" s="75"/>
      <c r="I48" s="75"/>
      <c r="J48" s="75"/>
      <c r="K48" s="75"/>
      <c r="L48" s="75"/>
      <c r="M48" s="74"/>
      <c r="N48" s="71">
        <v>1240000.0</v>
      </c>
      <c r="O48" s="71">
        <v>1005000.0</v>
      </c>
      <c r="P48" s="71"/>
      <c r="Q48" s="71">
        <v>2245000.0</v>
      </c>
      <c r="R48" s="71"/>
      <c r="S48" s="71"/>
      <c r="T48" s="79" t="s">
        <v>502</v>
      </c>
      <c r="U48" s="3">
        <v>2023.0</v>
      </c>
      <c r="V48" s="41">
        <f t="shared" si="15"/>
        <v>2245000</v>
      </c>
      <c r="W48" s="41" t="s">
        <v>627</v>
      </c>
      <c r="X48" s="41" t="s">
        <v>578</v>
      </c>
      <c r="Y48" s="74" t="s">
        <v>746</v>
      </c>
      <c r="Z48" s="80">
        <f t="shared" si="2"/>
        <v>2245000</v>
      </c>
      <c r="AA48" s="81"/>
      <c r="AB48" s="75"/>
      <c r="AC48" s="75"/>
      <c r="AD48" s="75"/>
      <c r="AE48" s="75"/>
      <c r="AF48" s="75"/>
      <c r="AG48" s="75"/>
      <c r="AH48" s="75"/>
      <c r="AI48" s="75"/>
      <c r="AJ48" s="75"/>
      <c r="AK48" s="75"/>
      <c r="AL48" s="75"/>
      <c r="AM48" s="75"/>
      <c r="AN48" s="75"/>
      <c r="AO48" s="75"/>
      <c r="AP48" s="75"/>
      <c r="AQ48" s="75"/>
      <c r="AR48" s="82">
        <v>1395000.0</v>
      </c>
      <c r="AS48" s="71">
        <v>1254000.0</v>
      </c>
      <c r="AT48" s="71">
        <v>1499000.0</v>
      </c>
      <c r="AU48" s="71"/>
      <c r="AV48" s="71" t="s">
        <v>508</v>
      </c>
      <c r="AW48" s="71"/>
      <c r="AX48" s="79">
        <v>506000.0</v>
      </c>
      <c r="AY48" s="71">
        <v>1410000.0</v>
      </c>
      <c r="AZ48" s="71">
        <v>1172000.0</v>
      </c>
      <c r="BA48" s="71"/>
      <c r="BB48" s="71"/>
      <c r="BC48" s="71"/>
      <c r="BD48" s="79"/>
      <c r="BE48" s="71"/>
      <c r="BF48" s="71"/>
      <c r="BG48" s="71"/>
      <c r="BH48" s="71"/>
      <c r="BI48" s="71"/>
      <c r="BJ48" s="71"/>
      <c r="BK48" s="71"/>
      <c r="BL48" s="71"/>
      <c r="BM48" s="71"/>
      <c r="BN48" s="71"/>
      <c r="BO48" s="71"/>
      <c r="BP48" s="71"/>
      <c r="BQ48" s="71"/>
      <c r="BR48" s="71"/>
      <c r="BS48" s="71"/>
      <c r="BT48" s="71"/>
      <c r="BU48" s="71"/>
      <c r="BV48" s="71"/>
      <c r="BW48" s="71"/>
      <c r="BX48" s="71"/>
    </row>
    <row r="49">
      <c r="A49" s="41" t="s">
        <v>747</v>
      </c>
      <c r="B49" s="86" t="s">
        <v>253</v>
      </c>
      <c r="C49" s="73" t="s">
        <v>748</v>
      </c>
      <c r="D49" s="91"/>
      <c r="E49" s="92" t="s">
        <v>749</v>
      </c>
      <c r="F49" s="88"/>
      <c r="G49" s="89" t="s">
        <v>750</v>
      </c>
      <c r="H49" s="89"/>
      <c r="I49" s="89"/>
      <c r="J49" s="89"/>
      <c r="K49" s="89"/>
      <c r="L49" s="89"/>
      <c r="M49" s="91" t="s">
        <v>638</v>
      </c>
      <c r="N49" s="41">
        <v>0.0</v>
      </c>
      <c r="O49" s="41">
        <v>5037.0</v>
      </c>
      <c r="P49" s="71"/>
      <c r="Q49" s="71"/>
      <c r="R49" s="71">
        <f>2259+83</f>
        <v>2342</v>
      </c>
      <c r="S49" s="71"/>
      <c r="T49" s="79"/>
      <c r="U49" s="3">
        <v>2023.0</v>
      </c>
      <c r="V49" s="71">
        <f>O49</f>
        <v>5037</v>
      </c>
      <c r="W49" s="41" t="s">
        <v>508</v>
      </c>
      <c r="X49" s="71">
        <f t="shared" ref="X49:X52" si="16">R49</f>
        <v>2342</v>
      </c>
      <c r="Y49" s="74" t="s">
        <v>751</v>
      </c>
      <c r="Z49" s="80">
        <f t="shared" si="2"/>
        <v>7379</v>
      </c>
      <c r="AA49" s="81">
        <v>0.31738717983466597</v>
      </c>
      <c r="AB49" s="75"/>
      <c r="AC49" s="75"/>
      <c r="AD49" s="75"/>
      <c r="AE49" s="75">
        <v>83.0</v>
      </c>
      <c r="AF49" s="75"/>
      <c r="AG49" s="75">
        <v>2253.0</v>
      </c>
      <c r="AH49" s="75"/>
      <c r="AI49" s="75"/>
      <c r="AJ49" s="75"/>
      <c r="AK49" s="75"/>
      <c r="AL49" s="75"/>
      <c r="AM49" s="75"/>
      <c r="AN49" s="75"/>
      <c r="AO49" s="75"/>
      <c r="AP49" s="75"/>
      <c r="AQ49" s="75"/>
      <c r="AR49" s="82"/>
      <c r="AS49" s="71">
        <v>4671.0</v>
      </c>
      <c r="AT49" s="71"/>
      <c r="AU49" s="71"/>
      <c r="AV49" s="71">
        <v>810.0</v>
      </c>
      <c r="AW49" s="71"/>
      <c r="AX49" s="79"/>
      <c r="AY49" s="71"/>
      <c r="AZ49" s="71"/>
      <c r="BA49" s="71"/>
      <c r="BB49" s="71"/>
      <c r="BC49" s="71"/>
      <c r="BD49" s="79"/>
      <c r="BE49" s="71"/>
      <c r="BF49" s="71"/>
      <c r="BG49" s="71"/>
      <c r="BH49" s="71"/>
      <c r="BI49" s="71"/>
      <c r="BJ49" s="71"/>
      <c r="BK49" s="71"/>
      <c r="BL49" s="71"/>
      <c r="BM49" s="71"/>
      <c r="BN49" s="71"/>
      <c r="BO49" s="71"/>
      <c r="BP49" s="71"/>
      <c r="BQ49" s="71"/>
      <c r="BR49" s="71"/>
      <c r="BS49" s="71"/>
      <c r="BT49" s="71"/>
      <c r="BU49" s="71"/>
      <c r="BV49" s="71"/>
      <c r="BW49" s="71"/>
      <c r="BX49" s="71"/>
    </row>
    <row r="50">
      <c r="A50" s="71" t="s">
        <v>84</v>
      </c>
      <c r="B50" s="86" t="s">
        <v>254</v>
      </c>
      <c r="C50" s="18" t="s">
        <v>393</v>
      </c>
      <c r="D50" s="84"/>
      <c r="E50" s="75" t="s">
        <v>752</v>
      </c>
      <c r="F50" s="76"/>
      <c r="G50" s="77" t="s">
        <v>753</v>
      </c>
      <c r="H50" s="77"/>
      <c r="I50" s="77"/>
      <c r="J50" s="77"/>
      <c r="K50" s="77"/>
      <c r="L50" s="77"/>
      <c r="M50" s="74"/>
      <c r="N50" s="71">
        <v>0.0</v>
      </c>
      <c r="O50" s="71">
        <v>3451.0</v>
      </c>
      <c r="P50" s="71">
        <v>1771.0</v>
      </c>
      <c r="Q50" s="71">
        <v>1711.0</v>
      </c>
      <c r="R50" s="71">
        <v>13258.0</v>
      </c>
      <c r="S50" s="71">
        <v>14970.0</v>
      </c>
      <c r="T50" s="79"/>
      <c r="U50" s="3">
        <v>2023.0</v>
      </c>
      <c r="V50" s="71">
        <f>Q50</f>
        <v>1711</v>
      </c>
      <c r="W50" s="41" t="s">
        <v>561</v>
      </c>
      <c r="X50" s="71">
        <f t="shared" si="16"/>
        <v>13258</v>
      </c>
      <c r="Y50" s="74" t="s">
        <v>754</v>
      </c>
      <c r="Z50" s="80">
        <f t="shared" si="2"/>
        <v>14969</v>
      </c>
      <c r="AA50" s="81">
        <v>0.8856971073552008</v>
      </c>
      <c r="AB50" s="75"/>
      <c r="AC50" s="75">
        <v>11999.0</v>
      </c>
      <c r="AD50" s="75">
        <v>670.0</v>
      </c>
      <c r="AE50" s="75"/>
      <c r="AF50" s="75">
        <v>67.0</v>
      </c>
      <c r="AG50" s="75">
        <v>10.0</v>
      </c>
      <c r="AH50" s="75">
        <v>98.0</v>
      </c>
      <c r="AI50" s="75">
        <v>5.0</v>
      </c>
      <c r="AJ50" s="75"/>
      <c r="AK50" s="75"/>
      <c r="AL50" s="75"/>
      <c r="AM50" s="75"/>
      <c r="AN50" s="75">
        <v>409.0</v>
      </c>
      <c r="AO50" s="75"/>
      <c r="AP50" s="75"/>
      <c r="AQ50" s="75"/>
      <c r="AR50" s="82"/>
      <c r="AS50" s="71"/>
      <c r="AT50" s="71"/>
      <c r="AU50" s="71"/>
      <c r="AV50" s="71"/>
      <c r="AW50" s="71"/>
      <c r="AX50" s="79"/>
      <c r="AY50" s="71"/>
      <c r="AZ50" s="71"/>
      <c r="BA50" s="71"/>
      <c r="BB50" s="71"/>
      <c r="BC50" s="71"/>
      <c r="BD50" s="79"/>
      <c r="BE50" s="71"/>
      <c r="BF50" s="71"/>
      <c r="BG50" s="71"/>
      <c r="BH50" s="71"/>
      <c r="BI50" s="71"/>
      <c r="BJ50" s="71"/>
      <c r="BK50" s="71"/>
      <c r="BL50" s="71"/>
      <c r="BM50" s="71"/>
      <c r="BN50" s="71"/>
      <c r="BO50" s="71"/>
      <c r="BP50" s="71"/>
      <c r="BQ50" s="71"/>
      <c r="BR50" s="71"/>
      <c r="BS50" s="71"/>
      <c r="BT50" s="71"/>
      <c r="BU50" s="71"/>
      <c r="BV50" s="71"/>
      <c r="BW50" s="71"/>
      <c r="BX50" s="71"/>
    </row>
    <row r="51">
      <c r="A51" s="71" t="s">
        <v>85</v>
      </c>
      <c r="B51" s="86" t="s">
        <v>255</v>
      </c>
      <c r="C51" s="73" t="s">
        <v>755</v>
      </c>
      <c r="D51" s="91"/>
      <c r="E51" s="92" t="s">
        <v>756</v>
      </c>
      <c r="F51" s="88"/>
      <c r="G51" s="89" t="s">
        <v>757</v>
      </c>
      <c r="H51" s="89"/>
      <c r="I51" s="89"/>
      <c r="J51" s="89"/>
      <c r="K51" s="89"/>
      <c r="L51" s="89"/>
      <c r="M51" s="91"/>
      <c r="N51" s="41">
        <v>1375.0</v>
      </c>
      <c r="O51" s="41">
        <v>47601.0</v>
      </c>
      <c r="P51" s="41">
        <v>57641.0</v>
      </c>
      <c r="Q51" s="71"/>
      <c r="R51" s="41">
        <v>182361.0</v>
      </c>
      <c r="S51" s="41">
        <v>241378.0</v>
      </c>
      <c r="T51" s="79"/>
      <c r="U51" s="3">
        <v>2023.0</v>
      </c>
      <c r="V51" s="71">
        <f>N51+P51</f>
        <v>59016</v>
      </c>
      <c r="W51" s="41" t="s">
        <v>561</v>
      </c>
      <c r="X51" s="71">
        <f t="shared" si="16"/>
        <v>182361</v>
      </c>
      <c r="Y51" s="74" t="s">
        <v>758</v>
      </c>
      <c r="Z51" s="80">
        <f t="shared" si="2"/>
        <v>241377</v>
      </c>
      <c r="AA51" s="81">
        <v>0.7555028026696827</v>
      </c>
      <c r="AB51" s="75">
        <v>2499.0</v>
      </c>
      <c r="AC51" s="75">
        <v>116317.0</v>
      </c>
      <c r="AD51" s="75">
        <v>12522.0</v>
      </c>
      <c r="AE51" s="75">
        <v>8083.0</v>
      </c>
      <c r="AF51" s="75">
        <v>1656.0</v>
      </c>
      <c r="AG51" s="75">
        <v>333.0</v>
      </c>
      <c r="AH51" s="75">
        <v>1604.0</v>
      </c>
      <c r="AI51" s="75">
        <v>16.0</v>
      </c>
      <c r="AJ51" s="75"/>
      <c r="AK51" s="75"/>
      <c r="AL51" s="75">
        <v>4231.0</v>
      </c>
      <c r="AM51" s="75">
        <v>755.0</v>
      </c>
      <c r="AN51" s="75">
        <v>32246.0</v>
      </c>
      <c r="AO51" s="75"/>
      <c r="AP51" s="75">
        <v>2099.0</v>
      </c>
      <c r="AQ51" s="75"/>
      <c r="AR51" s="82">
        <v>1526.0</v>
      </c>
      <c r="AS51" s="71"/>
      <c r="AT51" s="71">
        <v>69850.0</v>
      </c>
      <c r="AU51" s="71"/>
      <c r="AV51" s="71">
        <v>187979.0</v>
      </c>
      <c r="AW51" s="71">
        <v>259355.0</v>
      </c>
      <c r="AX51" s="79"/>
      <c r="AY51" s="71"/>
      <c r="AZ51" s="71"/>
      <c r="BA51" s="71"/>
      <c r="BB51" s="71"/>
      <c r="BC51" s="71"/>
      <c r="BD51" s="79"/>
      <c r="BE51" s="71"/>
      <c r="BF51" s="71"/>
      <c r="BG51" s="71"/>
      <c r="BH51" s="71"/>
      <c r="BI51" s="71"/>
      <c r="BJ51" s="71"/>
      <c r="BK51" s="71"/>
      <c r="BL51" s="71"/>
      <c r="BM51" s="71"/>
      <c r="BN51" s="71"/>
      <c r="BO51" s="71"/>
      <c r="BP51" s="71"/>
      <c r="BQ51" s="71"/>
      <c r="BR51" s="71"/>
      <c r="BS51" s="71"/>
      <c r="BT51" s="71"/>
      <c r="BU51" s="71"/>
      <c r="BV51" s="71"/>
      <c r="BW51" s="71"/>
      <c r="BX51" s="71"/>
    </row>
    <row r="52">
      <c r="A52" s="71" t="s">
        <v>86</v>
      </c>
      <c r="B52" s="86" t="s">
        <v>256</v>
      </c>
      <c r="C52" s="83" t="s">
        <v>394</v>
      </c>
      <c r="D52" s="84"/>
      <c r="E52" s="75" t="s">
        <v>620</v>
      </c>
      <c r="F52" s="76"/>
      <c r="G52" s="77" t="s">
        <v>759</v>
      </c>
      <c r="H52" s="77"/>
      <c r="I52" s="77"/>
      <c r="J52" s="77"/>
      <c r="K52" s="77"/>
      <c r="L52" s="77"/>
      <c r="M52" s="74"/>
      <c r="N52" s="71">
        <v>301.0</v>
      </c>
      <c r="O52" s="71">
        <v>8860.0</v>
      </c>
      <c r="P52" s="71">
        <v>846.0</v>
      </c>
      <c r="Q52" s="71">
        <v>1147.0</v>
      </c>
      <c r="R52" s="71">
        <v>13507.0</v>
      </c>
      <c r="S52" s="71"/>
      <c r="T52" s="79"/>
      <c r="U52" s="3">
        <v>2023.0</v>
      </c>
      <c r="V52" s="71">
        <f>Q52</f>
        <v>1147</v>
      </c>
      <c r="W52" s="41" t="s">
        <v>561</v>
      </c>
      <c r="X52" s="71">
        <f t="shared" si="16"/>
        <v>13507</v>
      </c>
      <c r="Y52" s="74" t="s">
        <v>760</v>
      </c>
      <c r="Z52" s="80">
        <f t="shared" si="2"/>
        <v>14654</v>
      </c>
      <c r="AA52" s="81">
        <v>0.9217278558755289</v>
      </c>
      <c r="AB52" s="75"/>
      <c r="AC52" s="75"/>
      <c r="AD52" s="75"/>
      <c r="AE52" s="75"/>
      <c r="AF52" s="75"/>
      <c r="AG52" s="75"/>
      <c r="AH52" s="75"/>
      <c r="AI52" s="75"/>
      <c r="AJ52" s="75"/>
      <c r="AK52" s="75"/>
      <c r="AL52" s="75"/>
      <c r="AM52" s="75"/>
      <c r="AN52" s="75"/>
      <c r="AO52" s="75"/>
      <c r="AP52" s="75"/>
      <c r="AQ52" s="75"/>
      <c r="AR52" s="82"/>
      <c r="AS52" s="71"/>
      <c r="AT52" s="71"/>
      <c r="AU52" s="71"/>
      <c r="AV52" s="71"/>
      <c r="AW52" s="71"/>
      <c r="AX52" s="79"/>
      <c r="AY52" s="71"/>
      <c r="AZ52" s="71"/>
      <c r="BA52" s="71"/>
      <c r="BB52" s="71"/>
      <c r="BC52" s="71"/>
      <c r="BD52" s="79"/>
      <c r="BE52" s="71"/>
      <c r="BF52" s="71"/>
      <c r="BG52" s="71"/>
      <c r="BH52" s="71"/>
      <c r="BI52" s="71"/>
      <c r="BJ52" s="71"/>
      <c r="BK52" s="71"/>
      <c r="BL52" s="71"/>
      <c r="BM52" s="71"/>
      <c r="BN52" s="71"/>
      <c r="BO52" s="71"/>
      <c r="BP52" s="71"/>
      <c r="BQ52" s="71"/>
      <c r="BR52" s="71"/>
      <c r="BS52" s="71"/>
      <c r="BT52" s="71"/>
      <c r="BU52" s="71"/>
      <c r="BV52" s="71"/>
      <c r="BW52" s="71"/>
      <c r="BX52" s="71"/>
    </row>
    <row r="53">
      <c r="A53" s="71" t="s">
        <v>87</v>
      </c>
      <c r="B53" s="86" t="s">
        <v>257</v>
      </c>
      <c r="C53" s="83" t="s">
        <v>395</v>
      </c>
      <c r="D53" s="84"/>
      <c r="E53" s="75" t="s">
        <v>761</v>
      </c>
      <c r="F53" s="76"/>
      <c r="G53" s="77" t="s">
        <v>607</v>
      </c>
      <c r="H53" s="77"/>
      <c r="I53" s="77"/>
      <c r="J53" s="77"/>
      <c r="K53" s="77"/>
      <c r="L53" s="77"/>
      <c r="M53" s="74"/>
      <c r="N53" s="71">
        <v>1139.0</v>
      </c>
      <c r="O53" s="71">
        <v>11147.0</v>
      </c>
      <c r="P53" s="71">
        <v>714.0</v>
      </c>
      <c r="Q53" s="71"/>
      <c r="R53" s="71"/>
      <c r="S53" s="71">
        <v>97974.0</v>
      </c>
      <c r="T53" s="79"/>
      <c r="U53" s="3">
        <v>2023.0</v>
      </c>
      <c r="V53" s="41">
        <f>N53+P53</f>
        <v>1853</v>
      </c>
      <c r="W53" s="41" t="s">
        <v>561</v>
      </c>
      <c r="X53" s="71">
        <f>53475+741+4116+89+2597+1476+129+33499</f>
        <v>96122</v>
      </c>
      <c r="Y53" s="74" t="s">
        <v>762</v>
      </c>
      <c r="Z53" s="80">
        <f t="shared" si="2"/>
        <v>97975</v>
      </c>
      <c r="AA53" s="81">
        <v>0.9810870119928553</v>
      </c>
      <c r="AB53" s="75">
        <v>53475.0</v>
      </c>
      <c r="AC53" s="75"/>
      <c r="AD53" s="75">
        <v>471.0</v>
      </c>
      <c r="AE53" s="75">
        <v>4116.0</v>
      </c>
      <c r="AF53" s="75">
        <v>89.0</v>
      </c>
      <c r="AG53" s="75">
        <v>2597.0</v>
      </c>
      <c r="AH53" s="75">
        <v>1476.0</v>
      </c>
      <c r="AI53" s="75"/>
      <c r="AJ53" s="75">
        <v>129.0</v>
      </c>
      <c r="AK53" s="75"/>
      <c r="AL53" s="75"/>
      <c r="AM53" s="75">
        <v>33499.0</v>
      </c>
      <c r="AN53" s="75"/>
      <c r="AO53" s="75"/>
      <c r="AP53" s="75"/>
      <c r="AQ53" s="75"/>
      <c r="AR53" s="82"/>
      <c r="AS53" s="71"/>
      <c r="AT53" s="71"/>
      <c r="AU53" s="71"/>
      <c r="AV53" s="71"/>
      <c r="AW53" s="71"/>
      <c r="AX53" s="79"/>
      <c r="AY53" s="71"/>
      <c r="AZ53" s="71"/>
      <c r="BA53" s="71"/>
      <c r="BB53" s="71"/>
      <c r="BC53" s="71"/>
      <c r="BD53" s="79"/>
      <c r="BE53" s="71"/>
      <c r="BF53" s="71"/>
      <c r="BG53" s="71"/>
      <c r="BH53" s="71"/>
      <c r="BI53" s="71"/>
      <c r="BJ53" s="71"/>
      <c r="BK53" s="71"/>
      <c r="BL53" s="71"/>
      <c r="BM53" s="71"/>
      <c r="BN53" s="71"/>
      <c r="BO53" s="71"/>
      <c r="BP53" s="71"/>
      <c r="BQ53" s="71"/>
      <c r="BR53" s="71"/>
      <c r="BS53" s="71"/>
      <c r="BT53" s="71"/>
      <c r="BU53" s="71"/>
      <c r="BV53" s="71"/>
      <c r="BW53" s="71"/>
      <c r="BX53" s="71"/>
    </row>
    <row r="54">
      <c r="A54" s="71" t="s">
        <v>88</v>
      </c>
      <c r="B54" s="86" t="s">
        <v>258</v>
      </c>
      <c r="C54" s="72" t="s">
        <v>396</v>
      </c>
      <c r="D54" s="84"/>
      <c r="E54" s="75" t="s">
        <v>763</v>
      </c>
      <c r="F54" s="76"/>
      <c r="G54" s="77" t="s">
        <v>764</v>
      </c>
      <c r="H54" s="77" t="s">
        <v>765</v>
      </c>
      <c r="I54" s="77" t="s">
        <v>766</v>
      </c>
      <c r="J54" s="77" t="s">
        <v>766</v>
      </c>
      <c r="K54" s="77"/>
      <c r="L54" s="77"/>
      <c r="M54" s="74"/>
      <c r="N54" s="71">
        <v>0.0</v>
      </c>
      <c r="O54" s="71"/>
      <c r="P54" s="71">
        <v>27.0</v>
      </c>
      <c r="Q54" s="71"/>
      <c r="R54" s="71">
        <v>2419.0</v>
      </c>
      <c r="S54" s="71">
        <v>2462.0</v>
      </c>
      <c r="T54" s="79">
        <v>597.0</v>
      </c>
      <c r="U54" s="3">
        <v>2023.0</v>
      </c>
      <c r="V54" s="71">
        <f>P54</f>
        <v>27</v>
      </c>
      <c r="W54" s="41" t="s">
        <v>561</v>
      </c>
      <c r="X54" s="71">
        <f>R54</f>
        <v>2419</v>
      </c>
      <c r="Y54" s="74" t="s">
        <v>767</v>
      </c>
      <c r="Z54" s="80">
        <f t="shared" si="2"/>
        <v>2446</v>
      </c>
      <c r="AA54" s="81">
        <v>0.9889615699100572</v>
      </c>
      <c r="AB54" s="75">
        <v>1618.0</v>
      </c>
      <c r="AC54" s="75">
        <v>245.0</v>
      </c>
      <c r="AD54" s="75">
        <v>17.0</v>
      </c>
      <c r="AE54" s="75">
        <v>119.0</v>
      </c>
      <c r="AF54" s="75"/>
      <c r="AG54" s="75">
        <v>317.0</v>
      </c>
      <c r="AH54" s="75">
        <v>77.0</v>
      </c>
      <c r="AI54" s="75"/>
      <c r="AJ54" s="75"/>
      <c r="AK54" s="75"/>
      <c r="AL54" s="75"/>
      <c r="AM54" s="75"/>
      <c r="AN54" s="75"/>
      <c r="AO54" s="75"/>
      <c r="AP54" s="75"/>
      <c r="AQ54" s="75"/>
      <c r="AR54" s="82"/>
      <c r="AS54" s="71"/>
      <c r="AT54" s="71"/>
      <c r="AU54" s="71"/>
      <c r="AV54" s="71"/>
      <c r="AW54" s="71"/>
      <c r="AX54" s="79"/>
      <c r="AY54" s="71"/>
      <c r="AZ54" s="71"/>
      <c r="BA54" s="71"/>
      <c r="BB54" s="71"/>
      <c r="BC54" s="71"/>
      <c r="BD54" s="79"/>
      <c r="BE54" s="71"/>
      <c r="BF54" s="71"/>
      <c r="BG54" s="71"/>
      <c r="BH54" s="71"/>
      <c r="BI54" s="71"/>
      <c r="BJ54" s="71"/>
      <c r="BK54" s="71"/>
      <c r="BL54" s="71"/>
      <c r="BM54" s="71"/>
      <c r="BN54" s="71"/>
      <c r="BO54" s="71"/>
      <c r="BP54" s="71"/>
      <c r="BQ54" s="71"/>
      <c r="BR54" s="71"/>
      <c r="BS54" s="71"/>
      <c r="BT54" s="71"/>
      <c r="BU54" s="71"/>
      <c r="BV54" s="71"/>
      <c r="BW54" s="71"/>
      <c r="BX54" s="71"/>
    </row>
    <row r="55">
      <c r="A55" s="41" t="s">
        <v>768</v>
      </c>
      <c r="B55" s="86" t="s">
        <v>259</v>
      </c>
      <c r="C55" s="72" t="s">
        <v>397</v>
      </c>
      <c r="D55" s="84"/>
      <c r="E55" s="76" t="s">
        <v>554</v>
      </c>
      <c r="F55" s="76"/>
      <c r="G55" s="75" t="s">
        <v>554</v>
      </c>
      <c r="H55" s="75"/>
      <c r="I55" s="75"/>
      <c r="J55" s="75"/>
      <c r="K55" s="75"/>
      <c r="L55" s="75"/>
      <c r="M55" s="74"/>
      <c r="N55" s="71">
        <v>3895.0</v>
      </c>
      <c r="O55" s="71"/>
      <c r="P55" s="71">
        <v>614.0</v>
      </c>
      <c r="Q55" s="71">
        <v>4509.0</v>
      </c>
      <c r="R55" s="71"/>
      <c r="S55" s="71"/>
      <c r="T55" s="79"/>
      <c r="U55" s="3">
        <v>2023.0</v>
      </c>
      <c r="V55" s="71">
        <f>Q55</f>
        <v>4509</v>
      </c>
      <c r="W55" s="41" t="s">
        <v>561</v>
      </c>
      <c r="X55" s="41" t="s">
        <v>578</v>
      </c>
      <c r="Y55" s="74" t="s">
        <v>769</v>
      </c>
      <c r="Z55" s="80">
        <f t="shared" si="2"/>
        <v>4509</v>
      </c>
      <c r="AA55" s="81"/>
      <c r="AB55" s="75"/>
      <c r="AC55" s="75"/>
      <c r="AD55" s="75"/>
      <c r="AE55" s="75"/>
      <c r="AF55" s="75"/>
      <c r="AG55" s="75"/>
      <c r="AH55" s="75"/>
      <c r="AI55" s="75"/>
      <c r="AJ55" s="75"/>
      <c r="AK55" s="75"/>
      <c r="AL55" s="75"/>
      <c r="AM55" s="75"/>
      <c r="AN55" s="75"/>
      <c r="AO55" s="75"/>
      <c r="AP55" s="75"/>
      <c r="AQ55" s="75"/>
      <c r="AR55" s="82"/>
      <c r="AS55" s="71"/>
      <c r="AT55" s="71"/>
      <c r="AU55" s="71"/>
      <c r="AV55" s="71"/>
      <c r="AW55" s="71"/>
      <c r="AX55" s="79"/>
      <c r="AY55" s="71"/>
      <c r="AZ55" s="71"/>
      <c r="BA55" s="71"/>
      <c r="BB55" s="71"/>
      <c r="BC55" s="71"/>
      <c r="BD55" s="79"/>
      <c r="BE55" s="71"/>
      <c r="BF55" s="71"/>
      <c r="BG55" s="71"/>
      <c r="BH55" s="71"/>
      <c r="BI55" s="71"/>
      <c r="BJ55" s="71"/>
      <c r="BK55" s="71"/>
      <c r="BL55" s="71"/>
      <c r="BM55" s="71"/>
      <c r="BN55" s="71"/>
      <c r="BO55" s="71"/>
      <c r="BP55" s="71"/>
      <c r="BQ55" s="71"/>
      <c r="BR55" s="71"/>
      <c r="BS55" s="71"/>
      <c r="BT55" s="71"/>
      <c r="BU55" s="71"/>
      <c r="BV55" s="71"/>
      <c r="BW55" s="71"/>
      <c r="BX55" s="71"/>
    </row>
    <row r="56">
      <c r="A56" s="71" t="s">
        <v>190</v>
      </c>
      <c r="B56" s="72" t="s">
        <v>359</v>
      </c>
      <c r="C56" s="73" t="s">
        <v>770</v>
      </c>
      <c r="D56" s="84"/>
      <c r="E56" s="75" t="s">
        <v>771</v>
      </c>
      <c r="F56" s="76"/>
      <c r="G56" s="77" t="s">
        <v>772</v>
      </c>
      <c r="H56" s="77"/>
      <c r="I56" s="77"/>
      <c r="J56" s="77"/>
      <c r="K56" s="77"/>
      <c r="L56" s="77"/>
      <c r="M56" s="74"/>
      <c r="N56" s="41">
        <v>17903.0</v>
      </c>
      <c r="O56" s="41">
        <v>4993.0</v>
      </c>
      <c r="P56" s="71"/>
      <c r="Q56" s="71"/>
      <c r="R56" s="41">
        <v>493.0</v>
      </c>
      <c r="S56" s="41">
        <v>23454.0</v>
      </c>
      <c r="T56" s="90">
        <v>64.0</v>
      </c>
      <c r="U56" s="3">
        <v>2023.0</v>
      </c>
      <c r="V56" s="41">
        <f>N56+O56</f>
        <v>22896</v>
      </c>
      <c r="W56" s="41" t="s">
        <v>627</v>
      </c>
      <c r="X56" s="41">
        <f>R56</f>
        <v>493</v>
      </c>
      <c r="Y56" s="74" t="s">
        <v>773</v>
      </c>
      <c r="Z56" s="80">
        <f t="shared" si="2"/>
        <v>23389</v>
      </c>
      <c r="AA56" s="81">
        <v>0.021078284663730813</v>
      </c>
      <c r="AB56" s="75"/>
      <c r="AC56" s="75"/>
      <c r="AD56" s="75"/>
      <c r="AE56" s="75"/>
      <c r="AF56" s="75"/>
      <c r="AG56" s="75"/>
      <c r="AH56" s="75"/>
      <c r="AI56" s="75"/>
      <c r="AJ56" s="41">
        <v>493.0</v>
      </c>
      <c r="AK56" s="75"/>
      <c r="AL56" s="75"/>
      <c r="AM56" s="75"/>
      <c r="AN56" s="75"/>
      <c r="AO56" s="75"/>
      <c r="AP56" s="75"/>
      <c r="AQ56" s="75"/>
      <c r="AR56" s="82"/>
      <c r="AS56" s="71"/>
      <c r="AT56" s="71"/>
      <c r="AU56" s="71"/>
      <c r="AV56" s="71"/>
      <c r="AW56" s="71"/>
      <c r="AX56" s="79"/>
      <c r="AY56" s="71"/>
      <c r="AZ56" s="71"/>
      <c r="BA56" s="71"/>
      <c r="BB56" s="71"/>
      <c r="BC56" s="71"/>
      <c r="BD56" s="79"/>
      <c r="BE56" s="71"/>
      <c r="BF56" s="71"/>
      <c r="BG56" s="71"/>
      <c r="BH56" s="71"/>
      <c r="BI56" s="71"/>
      <c r="BJ56" s="71"/>
      <c r="BK56" s="71"/>
      <c r="BL56" s="71"/>
      <c r="BM56" s="71"/>
      <c r="BN56" s="71"/>
      <c r="BO56" s="71"/>
      <c r="BP56" s="71"/>
      <c r="BQ56" s="71"/>
      <c r="BR56" s="71"/>
      <c r="BS56" s="71"/>
      <c r="BT56" s="71"/>
      <c r="BU56" s="71"/>
      <c r="BV56" s="71"/>
      <c r="BW56" s="71"/>
      <c r="BX56" s="71"/>
    </row>
    <row r="57">
      <c r="A57" s="71" t="s">
        <v>90</v>
      </c>
      <c r="B57" s="72" t="s">
        <v>260</v>
      </c>
      <c r="C57" s="83" t="s">
        <v>398</v>
      </c>
      <c r="D57" s="84"/>
      <c r="E57" s="76" t="s">
        <v>598</v>
      </c>
      <c r="F57" s="76"/>
      <c r="G57" s="77" t="s">
        <v>774</v>
      </c>
      <c r="H57" s="77" t="s">
        <v>775</v>
      </c>
      <c r="I57" s="77" t="s">
        <v>776</v>
      </c>
      <c r="J57" s="77" t="s">
        <v>777</v>
      </c>
      <c r="K57" s="77"/>
      <c r="L57" s="77" t="s">
        <v>722</v>
      </c>
      <c r="M57" s="74"/>
      <c r="N57" s="59">
        <v>0.0</v>
      </c>
      <c r="P57" s="59">
        <v>0.31</v>
      </c>
      <c r="S57" s="96">
        <v>1885.128</v>
      </c>
      <c r="T57" s="97"/>
      <c r="U57" s="3">
        <v>2023.0</v>
      </c>
      <c r="V57" s="59">
        <f>P57</f>
        <v>0.31</v>
      </c>
      <c r="W57" s="3" t="s">
        <v>561</v>
      </c>
      <c r="X57" s="96">
        <f>S57-V57</f>
        <v>1884.818</v>
      </c>
      <c r="Y57" s="98" t="s">
        <v>778</v>
      </c>
      <c r="Z57" s="80">
        <f t="shared" si="2"/>
        <v>1885.128</v>
      </c>
      <c r="AA57" s="81">
        <v>0.9998355549331398</v>
      </c>
      <c r="AB57" s="75">
        <v>1802.301</v>
      </c>
      <c r="AC57" s="75">
        <v>17.803</v>
      </c>
      <c r="AD57" s="75">
        <v>1.235</v>
      </c>
      <c r="AE57" s="75">
        <v>0.073</v>
      </c>
      <c r="AF57" s="75">
        <v>0.018</v>
      </c>
      <c r="AG57" s="75">
        <v>14.642</v>
      </c>
      <c r="AH57" s="75">
        <v>47.873</v>
      </c>
      <c r="AI57" s="75"/>
      <c r="AJ57" s="75"/>
      <c r="AK57" s="75"/>
      <c r="AL57" s="75">
        <v>0.873</v>
      </c>
      <c r="AM57" s="75"/>
      <c r="AN57" s="75"/>
      <c r="AO57" s="75"/>
      <c r="AP57" s="75"/>
      <c r="AQ57" s="75"/>
      <c r="AR57" s="99"/>
      <c r="AS57" s="71">
        <v>16.0</v>
      </c>
      <c r="AT57" s="71"/>
      <c r="AU57" s="71"/>
      <c r="AV57" s="71">
        <v>416.0</v>
      </c>
      <c r="AW57" s="71"/>
      <c r="AX57" s="79"/>
      <c r="AY57" s="71"/>
      <c r="AZ57" s="71"/>
      <c r="BA57" s="71"/>
      <c r="BB57" s="71"/>
      <c r="BC57" s="71"/>
      <c r="BD57" s="79"/>
      <c r="BE57" s="71"/>
      <c r="BF57" s="71"/>
      <c r="BG57" s="71"/>
      <c r="BH57" s="71"/>
      <c r="BI57" s="71"/>
      <c r="BJ57" s="71"/>
      <c r="BK57" s="71"/>
      <c r="BL57" s="71"/>
      <c r="BM57" s="71"/>
      <c r="BN57" s="71"/>
      <c r="BO57" s="71"/>
      <c r="BP57" s="71"/>
      <c r="BQ57" s="71"/>
      <c r="BR57" s="71"/>
      <c r="BS57" s="71"/>
      <c r="BT57" s="71"/>
      <c r="BU57" s="71"/>
      <c r="BV57" s="71"/>
      <c r="BW57" s="71"/>
      <c r="BX57" s="71"/>
    </row>
    <row r="58">
      <c r="A58" s="41" t="s">
        <v>779</v>
      </c>
      <c r="B58" s="72" t="s">
        <v>261</v>
      </c>
      <c r="C58" s="83" t="s">
        <v>399</v>
      </c>
      <c r="D58" s="84"/>
      <c r="E58" s="75" t="s">
        <v>774</v>
      </c>
      <c r="F58" s="76"/>
      <c r="G58" s="75" t="s">
        <v>554</v>
      </c>
      <c r="H58" s="75"/>
      <c r="I58" s="75"/>
      <c r="J58" s="75"/>
      <c r="K58" s="75"/>
      <c r="L58" s="75"/>
      <c r="M58" s="74"/>
      <c r="N58" s="71">
        <v>16354.0</v>
      </c>
      <c r="O58" s="71"/>
      <c r="P58" s="71">
        <v>38451.0</v>
      </c>
      <c r="Q58" s="71">
        <v>54805.0</v>
      </c>
      <c r="R58" s="41">
        <v>8532000.0</v>
      </c>
      <c r="S58" s="71"/>
      <c r="T58" s="79"/>
      <c r="U58" s="3">
        <v>2023.0</v>
      </c>
      <c r="V58" s="71">
        <f>Q58</f>
        <v>54805</v>
      </c>
      <c r="W58" s="41" t="s">
        <v>561</v>
      </c>
      <c r="X58" s="71">
        <f t="shared" ref="X58:X63" si="17">R58</f>
        <v>8532000</v>
      </c>
      <c r="Y58" s="74" t="s">
        <v>780</v>
      </c>
      <c r="Z58" s="80">
        <f t="shared" si="2"/>
        <v>8586805</v>
      </c>
      <c r="AA58" s="81">
        <v>0.9936175329473536</v>
      </c>
      <c r="AB58" s="75">
        <v>1148000.0</v>
      </c>
      <c r="AC58" s="75"/>
      <c r="AD58" s="75"/>
      <c r="AE58" s="75">
        <v>303000.0</v>
      </c>
      <c r="AF58" s="75"/>
      <c r="AG58" s="75"/>
      <c r="AH58" s="75"/>
      <c r="AI58" s="75"/>
      <c r="AJ58" s="75"/>
      <c r="AK58" s="75"/>
      <c r="AL58" s="75">
        <v>1659000.0</v>
      </c>
      <c r="AM58" s="75">
        <v>89000.0</v>
      </c>
      <c r="AN58" s="75"/>
      <c r="AO58" s="75"/>
      <c r="AP58" s="75"/>
      <c r="AQ58" s="75" t="s">
        <v>781</v>
      </c>
      <c r="AR58" s="82"/>
      <c r="AS58" s="71"/>
      <c r="AT58" s="71"/>
      <c r="AU58" s="71"/>
      <c r="AV58" s="71"/>
      <c r="AW58" s="71"/>
      <c r="AX58" s="79"/>
      <c r="AY58" s="71"/>
      <c r="AZ58" s="71"/>
      <c r="BA58" s="71"/>
      <c r="BB58" s="71"/>
      <c r="BC58" s="71"/>
      <c r="BD58" s="79"/>
      <c r="BE58" s="71"/>
      <c r="BF58" s="71"/>
      <c r="BG58" s="71"/>
      <c r="BH58" s="71"/>
      <c r="BI58" s="71"/>
      <c r="BJ58" s="71"/>
      <c r="BK58" s="71"/>
      <c r="BL58" s="71"/>
      <c r="BM58" s="71"/>
      <c r="BN58" s="71"/>
      <c r="BO58" s="71"/>
      <c r="BP58" s="71"/>
      <c r="BQ58" s="71"/>
      <c r="BR58" s="71"/>
      <c r="BS58" s="71"/>
      <c r="BT58" s="71"/>
      <c r="BU58" s="71"/>
      <c r="BV58" s="71"/>
      <c r="BW58" s="71"/>
      <c r="BX58" s="71"/>
    </row>
    <row r="59">
      <c r="A59" s="41" t="s">
        <v>782</v>
      </c>
      <c r="B59" s="72" t="s">
        <v>262</v>
      </c>
      <c r="C59" s="83" t="s">
        <v>400</v>
      </c>
      <c r="D59" s="84"/>
      <c r="E59" s="75" t="s">
        <v>607</v>
      </c>
      <c r="F59" s="76"/>
      <c r="G59" s="77" t="s">
        <v>607</v>
      </c>
      <c r="H59" s="77" t="s">
        <v>783</v>
      </c>
      <c r="I59" s="77" t="s">
        <v>766</v>
      </c>
      <c r="J59" s="77" t="s">
        <v>784</v>
      </c>
      <c r="K59" s="77"/>
      <c r="L59" s="77"/>
      <c r="M59" s="74"/>
      <c r="N59" s="71">
        <v>2735.0</v>
      </c>
      <c r="O59" s="71">
        <v>7880.0</v>
      </c>
      <c r="P59" s="71">
        <v>9262.0</v>
      </c>
      <c r="Q59" s="71"/>
      <c r="R59" s="71">
        <v>244749.0</v>
      </c>
      <c r="S59" s="41" t="s">
        <v>785</v>
      </c>
      <c r="T59" s="79"/>
      <c r="U59" s="3">
        <v>2023.0</v>
      </c>
      <c r="V59" s="71">
        <f>N59+P59</f>
        <v>11997</v>
      </c>
      <c r="W59" s="41" t="s">
        <v>561</v>
      </c>
      <c r="X59" s="71">
        <f t="shared" si="17"/>
        <v>244749</v>
      </c>
      <c r="Y59" s="74" t="s">
        <v>786</v>
      </c>
      <c r="Z59" s="80">
        <f t="shared" si="2"/>
        <v>256746</v>
      </c>
      <c r="AA59" s="81">
        <v>0.9532728844850553</v>
      </c>
      <c r="AB59" s="75">
        <f>123994+120756</f>
        <v>244750</v>
      </c>
      <c r="AC59" s="75"/>
      <c r="AD59" s="75"/>
      <c r="AE59" s="75"/>
      <c r="AF59" s="75"/>
      <c r="AG59" s="75"/>
      <c r="AH59" s="75"/>
      <c r="AI59" s="75"/>
      <c r="AJ59" s="75"/>
      <c r="AK59" s="75"/>
      <c r="AL59" s="75"/>
      <c r="AM59" s="75"/>
      <c r="AN59" s="75"/>
      <c r="AO59" s="75"/>
      <c r="AP59" s="75"/>
      <c r="AQ59" s="75"/>
      <c r="AR59" s="82"/>
      <c r="AS59" s="71"/>
      <c r="AT59" s="71"/>
      <c r="AU59" s="71"/>
      <c r="AV59" s="71"/>
      <c r="AW59" s="71"/>
      <c r="AX59" s="79"/>
      <c r="AY59" s="71"/>
      <c r="AZ59" s="71"/>
      <c r="BA59" s="71"/>
      <c r="BB59" s="71"/>
      <c r="BC59" s="71"/>
      <c r="BD59" s="79"/>
      <c r="BE59" s="71"/>
      <c r="BF59" s="71"/>
      <c r="BG59" s="71"/>
      <c r="BH59" s="71"/>
      <c r="BI59" s="71"/>
      <c r="BJ59" s="71"/>
      <c r="BK59" s="71"/>
      <c r="BL59" s="71"/>
      <c r="BM59" s="71"/>
      <c r="BN59" s="71"/>
      <c r="BO59" s="71"/>
      <c r="BP59" s="71"/>
      <c r="BQ59" s="71"/>
      <c r="BR59" s="71"/>
      <c r="BS59" s="71"/>
      <c r="BT59" s="71"/>
      <c r="BU59" s="71"/>
      <c r="BV59" s="71"/>
      <c r="BW59" s="71"/>
      <c r="BX59" s="71"/>
    </row>
    <row r="60">
      <c r="A60" s="71" t="s">
        <v>93</v>
      </c>
      <c r="B60" s="72" t="s">
        <v>263</v>
      </c>
      <c r="C60" s="83" t="s">
        <v>401</v>
      </c>
      <c r="D60" s="84"/>
      <c r="E60" s="75" t="s">
        <v>787</v>
      </c>
      <c r="F60" s="76" t="s">
        <v>554</v>
      </c>
      <c r="G60" s="75" t="s">
        <v>554</v>
      </c>
      <c r="H60" s="75"/>
      <c r="I60" s="75"/>
      <c r="J60" s="75"/>
      <c r="K60" s="75"/>
      <c r="L60" s="75"/>
      <c r="M60" s="74"/>
      <c r="N60" s="71">
        <v>16300.0</v>
      </c>
      <c r="O60" s="71">
        <v>101450.0</v>
      </c>
      <c r="P60" s="71">
        <v>74060.0</v>
      </c>
      <c r="Q60" s="71">
        <v>90400.0</v>
      </c>
      <c r="R60" s="71">
        <v>123400.0</v>
      </c>
      <c r="S60" s="71"/>
      <c r="T60" s="79"/>
      <c r="U60" s="3">
        <v>2023.0</v>
      </c>
      <c r="V60" s="71">
        <f>Q60</f>
        <v>90400</v>
      </c>
      <c r="W60" s="41" t="s">
        <v>561</v>
      </c>
      <c r="X60" s="71">
        <f t="shared" si="17"/>
        <v>123400</v>
      </c>
      <c r="Y60" s="74" t="s">
        <v>788</v>
      </c>
      <c r="Z60" s="80">
        <f t="shared" si="2"/>
        <v>213800</v>
      </c>
      <c r="AA60" s="81">
        <v>0.5771749298409729</v>
      </c>
      <c r="AB60" s="75"/>
      <c r="AC60" s="75"/>
      <c r="AD60" s="75"/>
      <c r="AE60" s="75"/>
      <c r="AF60" s="75"/>
      <c r="AG60" s="75"/>
      <c r="AH60" s="75"/>
      <c r="AI60" s="75"/>
      <c r="AJ60" s="75"/>
      <c r="AK60" s="75"/>
      <c r="AL60" s="75"/>
      <c r="AM60" s="75"/>
      <c r="AN60" s="75"/>
      <c r="AO60" s="75"/>
      <c r="AP60" s="75"/>
      <c r="AQ60" s="75"/>
      <c r="AR60" s="82">
        <v>15900.0</v>
      </c>
      <c r="AS60" s="71">
        <v>93000.0</v>
      </c>
      <c r="AT60" s="71"/>
      <c r="AU60" s="71"/>
      <c r="AV60" s="71"/>
      <c r="AW60" s="71"/>
      <c r="AX60" s="79"/>
      <c r="AY60" s="71"/>
      <c r="AZ60" s="71"/>
      <c r="BA60" s="71"/>
      <c r="BB60" s="71"/>
      <c r="BC60" s="71"/>
      <c r="BD60" s="79"/>
      <c r="BE60" s="71"/>
      <c r="BF60" s="71"/>
      <c r="BG60" s="71"/>
      <c r="BH60" s="71"/>
      <c r="BI60" s="71"/>
      <c r="BJ60" s="71"/>
      <c r="BK60" s="71"/>
      <c r="BL60" s="71"/>
      <c r="BM60" s="71"/>
      <c r="BN60" s="71"/>
      <c r="BO60" s="71"/>
      <c r="BP60" s="71"/>
      <c r="BQ60" s="71"/>
      <c r="BR60" s="71"/>
      <c r="BS60" s="71"/>
      <c r="BT60" s="71"/>
      <c r="BU60" s="71"/>
      <c r="BV60" s="71"/>
      <c r="BW60" s="71"/>
      <c r="BX60" s="71"/>
    </row>
    <row r="61">
      <c r="A61" s="71" t="s">
        <v>94</v>
      </c>
      <c r="B61" s="72" t="s">
        <v>264</v>
      </c>
      <c r="C61" s="72" t="s">
        <v>402</v>
      </c>
      <c r="D61" s="84"/>
      <c r="E61" s="76" t="s">
        <v>598</v>
      </c>
      <c r="F61" s="76"/>
      <c r="G61" s="77" t="s">
        <v>789</v>
      </c>
      <c r="H61" s="77" t="s">
        <v>790</v>
      </c>
      <c r="I61" s="77" t="s">
        <v>791</v>
      </c>
      <c r="J61" s="77" t="s">
        <v>792</v>
      </c>
      <c r="K61" s="77" t="s">
        <v>793</v>
      </c>
      <c r="L61" s="77" t="s">
        <v>651</v>
      </c>
      <c r="M61" s="74"/>
      <c r="N61" s="71">
        <v>295.0</v>
      </c>
      <c r="O61" s="71">
        <v>400.0</v>
      </c>
      <c r="P61" s="71">
        <v>312.0</v>
      </c>
      <c r="Q61" s="71"/>
      <c r="R61" s="71">
        <v>82378.0</v>
      </c>
      <c r="S61" s="71"/>
      <c r="T61" s="79"/>
      <c r="U61" s="3">
        <v>2023.0</v>
      </c>
      <c r="V61" s="71">
        <f t="shared" ref="V61:V64" si="18">N61+P61</f>
        <v>607</v>
      </c>
      <c r="W61" s="41" t="s">
        <v>561</v>
      </c>
      <c r="X61" s="71">
        <f t="shared" si="17"/>
        <v>82378</v>
      </c>
      <c r="Y61" s="74" t="s">
        <v>794</v>
      </c>
      <c r="Z61" s="80">
        <f t="shared" si="2"/>
        <v>82985</v>
      </c>
      <c r="AA61" s="81">
        <v>0.9926854250768211</v>
      </c>
      <c r="AB61" s="75">
        <v>23325.0</v>
      </c>
      <c r="AC61" s="75">
        <v>4503.0</v>
      </c>
      <c r="AD61" s="75">
        <v>197.0</v>
      </c>
      <c r="AE61" s="75">
        <v>1494.0</v>
      </c>
      <c r="AF61" s="75"/>
      <c r="AG61" s="75">
        <v>1663.0</v>
      </c>
      <c r="AH61" s="75">
        <v>553.0</v>
      </c>
      <c r="AI61" s="75"/>
      <c r="AJ61" s="75">
        <v>558.0</v>
      </c>
      <c r="AK61" s="75"/>
      <c r="AL61" s="75">
        <v>50000.0</v>
      </c>
      <c r="AM61" s="75">
        <v>85.0</v>
      </c>
      <c r="AN61" s="75"/>
      <c r="AO61" s="75"/>
      <c r="AP61" s="75"/>
      <c r="AQ61" s="75"/>
      <c r="AR61" s="82">
        <v>207.0</v>
      </c>
      <c r="AS61" s="71">
        <v>343.0</v>
      </c>
      <c r="AT61" s="71">
        <v>263.0</v>
      </c>
      <c r="AU61" s="71"/>
      <c r="AV61" s="71">
        <v>6082.0</v>
      </c>
      <c r="AW61" s="71"/>
      <c r="AX61" s="79"/>
      <c r="AY61" s="71"/>
      <c r="AZ61" s="71"/>
      <c r="BA61" s="71"/>
      <c r="BB61" s="71"/>
      <c r="BC61" s="71"/>
      <c r="BD61" s="79"/>
      <c r="BE61" s="71"/>
      <c r="BF61" s="71"/>
      <c r="BG61" s="71"/>
      <c r="BH61" s="71"/>
      <c r="BI61" s="71"/>
      <c r="BJ61" s="71"/>
      <c r="BK61" s="71"/>
      <c r="BL61" s="71"/>
      <c r="BM61" s="71"/>
      <c r="BN61" s="71"/>
      <c r="BO61" s="71"/>
      <c r="BP61" s="71"/>
      <c r="BQ61" s="71"/>
      <c r="BR61" s="71"/>
      <c r="BS61" s="71"/>
      <c r="BT61" s="71"/>
      <c r="BU61" s="71"/>
      <c r="BV61" s="71"/>
      <c r="BW61" s="71"/>
      <c r="BX61" s="71"/>
    </row>
    <row r="62">
      <c r="A62" s="71" t="s">
        <v>95</v>
      </c>
      <c r="B62" s="72" t="s">
        <v>265</v>
      </c>
      <c r="C62" s="83" t="s">
        <v>403</v>
      </c>
      <c r="D62" s="84"/>
      <c r="E62" s="75" t="s">
        <v>795</v>
      </c>
      <c r="F62" s="76"/>
      <c r="G62" s="75" t="s">
        <v>554</v>
      </c>
      <c r="H62" s="75"/>
      <c r="I62" s="75"/>
      <c r="J62" s="75"/>
      <c r="K62" s="75"/>
      <c r="L62" s="75"/>
      <c r="M62" s="74"/>
      <c r="N62" s="71">
        <v>54000.0</v>
      </c>
      <c r="O62" s="71"/>
      <c r="P62" s="71">
        <v>12000.0</v>
      </c>
      <c r="Q62" s="71"/>
      <c r="R62" s="71">
        <v>609000.0</v>
      </c>
      <c r="S62" s="71">
        <v>675000.0</v>
      </c>
      <c r="T62" s="79"/>
      <c r="U62" s="3">
        <v>2023.0</v>
      </c>
      <c r="V62" s="71">
        <f t="shared" si="18"/>
        <v>66000</v>
      </c>
      <c r="W62" s="41" t="s">
        <v>561</v>
      </c>
      <c r="X62" s="71">
        <f t="shared" si="17"/>
        <v>609000</v>
      </c>
      <c r="Y62" s="74" t="s">
        <v>796</v>
      </c>
      <c r="Z62" s="80">
        <f t="shared" si="2"/>
        <v>675000</v>
      </c>
      <c r="AA62" s="81">
        <v>0.9022222222222223</v>
      </c>
      <c r="AB62" s="75">
        <v>196000.0</v>
      </c>
      <c r="AC62" s="75">
        <v>11600.0</v>
      </c>
      <c r="AD62" s="75">
        <v>40000.0</v>
      </c>
      <c r="AE62" s="75">
        <v>54000.0</v>
      </c>
      <c r="AF62" s="75"/>
      <c r="AG62" s="75">
        <v>4000.0</v>
      </c>
      <c r="AH62" s="75"/>
      <c r="AI62" s="75"/>
      <c r="AJ62" s="75">
        <v>199000.0</v>
      </c>
      <c r="AK62" s="75"/>
      <c r="AL62" s="75"/>
      <c r="AM62" s="75"/>
      <c r="AN62" s="75"/>
      <c r="AO62" s="75"/>
      <c r="AP62" s="75"/>
      <c r="AQ62" s="75"/>
      <c r="AR62" s="82">
        <v>54.0</v>
      </c>
      <c r="AS62" s="71">
        <v>12.0</v>
      </c>
      <c r="AT62" s="71">
        <v>609.0</v>
      </c>
      <c r="AU62" s="71"/>
      <c r="AV62" s="71"/>
      <c r="AW62" s="71"/>
      <c r="AX62" s="79"/>
      <c r="AY62" s="71"/>
      <c r="AZ62" s="71"/>
      <c r="BA62" s="71"/>
      <c r="BB62" s="71"/>
      <c r="BC62" s="71"/>
      <c r="BD62" s="79"/>
      <c r="BE62" s="71"/>
      <c r="BF62" s="71"/>
      <c r="BG62" s="71"/>
      <c r="BH62" s="71"/>
      <c r="BI62" s="71"/>
      <c r="BJ62" s="71"/>
      <c r="BK62" s="71"/>
      <c r="BL62" s="71"/>
      <c r="BM62" s="71"/>
      <c r="BN62" s="71"/>
      <c r="BO62" s="71"/>
      <c r="BP62" s="71"/>
      <c r="BQ62" s="71"/>
      <c r="BR62" s="71"/>
      <c r="BS62" s="71"/>
      <c r="BT62" s="71"/>
      <c r="BU62" s="71"/>
      <c r="BV62" s="71"/>
      <c r="BW62" s="71"/>
      <c r="BX62" s="71"/>
    </row>
    <row r="63">
      <c r="A63" s="71" t="s">
        <v>96</v>
      </c>
      <c r="B63" s="72" t="s">
        <v>266</v>
      </c>
      <c r="C63" s="83" t="s">
        <v>404</v>
      </c>
      <c r="D63" s="84"/>
      <c r="E63" s="75" t="s">
        <v>774</v>
      </c>
      <c r="F63" s="76"/>
      <c r="G63" s="77" t="s">
        <v>797</v>
      </c>
      <c r="H63" s="77" t="s">
        <v>798</v>
      </c>
      <c r="I63" s="77" t="s">
        <v>798</v>
      </c>
      <c r="J63" s="77" t="s">
        <v>793</v>
      </c>
      <c r="K63" s="77"/>
      <c r="L63" s="77" t="s">
        <v>722</v>
      </c>
      <c r="M63" s="74"/>
      <c r="N63" s="71">
        <v>106.0</v>
      </c>
      <c r="O63" s="71">
        <v>3080.0</v>
      </c>
      <c r="P63" s="71">
        <v>853.0</v>
      </c>
      <c r="Q63" s="71"/>
      <c r="R63" s="71">
        <v>4617.0</v>
      </c>
      <c r="S63" s="71">
        <v>5577.0</v>
      </c>
      <c r="T63" s="79"/>
      <c r="U63" s="3">
        <v>2023.0</v>
      </c>
      <c r="V63" s="71">
        <f t="shared" si="18"/>
        <v>959</v>
      </c>
      <c r="W63" s="41" t="s">
        <v>561</v>
      </c>
      <c r="X63" s="71">
        <f t="shared" si="17"/>
        <v>4617</v>
      </c>
      <c r="Y63" s="74" t="s">
        <v>799</v>
      </c>
      <c r="Z63" s="80">
        <f t="shared" si="2"/>
        <v>5576</v>
      </c>
      <c r="AA63" s="81">
        <v>0.828012912482066</v>
      </c>
      <c r="AB63" s="75"/>
      <c r="AC63" s="75" t="s">
        <v>800</v>
      </c>
      <c r="AD63" s="75">
        <v>220.0</v>
      </c>
      <c r="AE63" s="75"/>
      <c r="AF63" s="75">
        <v>400.0</v>
      </c>
      <c r="AG63" s="75">
        <v>4.0</v>
      </c>
      <c r="AH63" s="75"/>
      <c r="AI63" s="75"/>
      <c r="AJ63" s="75"/>
      <c r="AK63" s="75"/>
      <c r="AL63" s="75"/>
      <c r="AM63" s="75"/>
      <c r="AN63" s="75" t="s">
        <v>801</v>
      </c>
      <c r="AO63" s="75"/>
      <c r="AP63" s="75"/>
      <c r="AQ63" s="75">
        <v>83.0</v>
      </c>
      <c r="AR63" s="82">
        <v>78.0</v>
      </c>
      <c r="AS63" s="71">
        <v>820.0</v>
      </c>
      <c r="AT63" s="71">
        <v>3663.0</v>
      </c>
      <c r="AU63" s="71"/>
      <c r="AV63" s="71"/>
      <c r="AW63" s="71"/>
      <c r="AX63" s="79"/>
      <c r="AY63" s="71"/>
      <c r="AZ63" s="71"/>
      <c r="BA63" s="71"/>
      <c r="BB63" s="71"/>
      <c r="BC63" s="71"/>
      <c r="BD63" s="79"/>
      <c r="BE63" s="71"/>
      <c r="BF63" s="71"/>
      <c r="BG63" s="71"/>
      <c r="BH63" s="71"/>
      <c r="BI63" s="71"/>
      <c r="BJ63" s="71"/>
      <c r="BK63" s="71"/>
      <c r="BL63" s="71"/>
      <c r="BM63" s="71"/>
      <c r="BN63" s="71"/>
      <c r="BO63" s="71"/>
      <c r="BP63" s="71"/>
      <c r="BQ63" s="71"/>
      <c r="BR63" s="71"/>
      <c r="BS63" s="71"/>
      <c r="BT63" s="71"/>
      <c r="BU63" s="71"/>
      <c r="BV63" s="71"/>
      <c r="BW63" s="71"/>
      <c r="BX63" s="71"/>
    </row>
    <row r="64">
      <c r="A64" s="71" t="s">
        <v>97</v>
      </c>
      <c r="B64" s="72" t="s">
        <v>267</v>
      </c>
      <c r="C64" s="83" t="s">
        <v>802</v>
      </c>
      <c r="D64" s="84"/>
      <c r="E64" s="75" t="s">
        <v>803</v>
      </c>
      <c r="F64" s="76"/>
      <c r="G64" s="77" t="s">
        <v>804</v>
      </c>
      <c r="H64" s="77" t="s">
        <v>805</v>
      </c>
      <c r="I64" s="77" t="s">
        <v>806</v>
      </c>
      <c r="J64" s="77"/>
      <c r="K64" s="77"/>
      <c r="L64" s="77"/>
      <c r="M64" s="74"/>
      <c r="N64" s="71">
        <v>16039.0</v>
      </c>
      <c r="O64" s="71"/>
      <c r="P64" s="71">
        <v>15200.0</v>
      </c>
      <c r="Q64" s="71"/>
      <c r="R64" s="71"/>
      <c r="S64" s="71"/>
      <c r="T64" s="79"/>
      <c r="U64" s="3">
        <v>2023.0</v>
      </c>
      <c r="V64" s="71">
        <f t="shared" si="18"/>
        <v>31239</v>
      </c>
      <c r="W64" s="41" t="s">
        <v>561</v>
      </c>
      <c r="X64" s="71">
        <f>3601306+134309+32652+3503</f>
        <v>3771770</v>
      </c>
      <c r="Y64" s="74" t="s">
        <v>807</v>
      </c>
      <c r="Z64" s="80">
        <f t="shared" si="2"/>
        <v>3803009</v>
      </c>
      <c r="AA64" s="81">
        <v>0.9917857149430885</v>
      </c>
      <c r="AB64" s="75">
        <v>134309.0</v>
      </c>
      <c r="AC64" s="75"/>
      <c r="AD64" s="75"/>
      <c r="AE64" s="75">
        <v>32652.0</v>
      </c>
      <c r="AF64" s="75"/>
      <c r="AG64" s="75">
        <v>3503.0</v>
      </c>
      <c r="AH64" s="75"/>
      <c r="AI64" s="75"/>
      <c r="AJ64" s="75"/>
      <c r="AK64" s="75"/>
      <c r="AL64" s="75">
        <v>3601306.0</v>
      </c>
      <c r="AM64" s="75"/>
      <c r="AN64" s="75"/>
      <c r="AO64" s="75"/>
      <c r="AP64" s="75"/>
      <c r="AQ64" s="75"/>
      <c r="AR64" s="82"/>
      <c r="AS64" s="71"/>
      <c r="AT64" s="71"/>
      <c r="AU64" s="71"/>
      <c r="AV64" s="71"/>
      <c r="AW64" s="71"/>
      <c r="AX64" s="79"/>
      <c r="AY64" s="71"/>
      <c r="AZ64" s="71"/>
      <c r="BA64" s="71"/>
      <c r="BB64" s="71"/>
      <c r="BC64" s="71"/>
      <c r="BD64" s="79"/>
      <c r="BE64" s="71"/>
      <c r="BF64" s="71"/>
      <c r="BG64" s="71"/>
      <c r="BH64" s="71"/>
      <c r="BI64" s="71"/>
      <c r="BJ64" s="71"/>
      <c r="BK64" s="71"/>
      <c r="BL64" s="71"/>
      <c r="BM64" s="71"/>
      <c r="BN64" s="71"/>
      <c r="BO64" s="71"/>
      <c r="BP64" s="71"/>
      <c r="BQ64" s="71"/>
      <c r="BR64" s="71"/>
      <c r="BS64" s="71"/>
      <c r="BT64" s="71"/>
      <c r="BU64" s="71"/>
      <c r="BV64" s="71"/>
      <c r="BW64" s="71"/>
      <c r="BX64" s="71"/>
    </row>
    <row r="65">
      <c r="A65" s="71" t="s">
        <v>98</v>
      </c>
      <c r="B65" s="86" t="s">
        <v>268</v>
      </c>
      <c r="C65" s="83" t="s">
        <v>406</v>
      </c>
      <c r="D65" s="84"/>
      <c r="E65" s="76" t="s">
        <v>598</v>
      </c>
      <c r="F65" s="76"/>
      <c r="G65" s="75" t="s">
        <v>554</v>
      </c>
      <c r="H65" s="75"/>
      <c r="I65" s="75"/>
      <c r="J65" s="75"/>
      <c r="K65" s="75"/>
      <c r="L65" s="75"/>
      <c r="M65" s="74"/>
      <c r="N65" s="71">
        <v>9577.0</v>
      </c>
      <c r="O65" s="71">
        <v>2879.0</v>
      </c>
      <c r="P65" s="71"/>
      <c r="Q65" s="71"/>
      <c r="R65" s="71">
        <v>80431.0</v>
      </c>
      <c r="S65" s="71">
        <v>92887.0</v>
      </c>
      <c r="T65" s="79"/>
      <c r="U65" s="3">
        <v>2023.0</v>
      </c>
      <c r="V65" s="71">
        <f>N65+O65</f>
        <v>12456</v>
      </c>
      <c r="W65" s="41" t="s">
        <v>508</v>
      </c>
      <c r="X65" s="71">
        <f>R65</f>
        <v>80431</v>
      </c>
      <c r="Y65" s="74" t="s">
        <v>808</v>
      </c>
      <c r="Z65" s="80">
        <f t="shared" si="2"/>
        <v>92887</v>
      </c>
      <c r="AA65" s="81">
        <v>0.8659015793383358</v>
      </c>
      <c r="AB65" s="75"/>
      <c r="AC65" s="75"/>
      <c r="AD65" s="75"/>
      <c r="AE65" s="75">
        <v>63106.0</v>
      </c>
      <c r="AF65" s="75"/>
      <c r="AG65" s="75">
        <v>4497.0</v>
      </c>
      <c r="AH65" s="75"/>
      <c r="AI65" s="75"/>
      <c r="AJ65" s="75"/>
      <c r="AK65" s="75"/>
      <c r="AL65" s="75"/>
      <c r="AM65" s="75"/>
      <c r="AN65" s="75"/>
      <c r="AO65" s="75">
        <v>12828.0</v>
      </c>
      <c r="AP65" s="75"/>
      <c r="AQ65" s="75"/>
      <c r="AR65" s="82"/>
      <c r="AS65" s="71"/>
      <c r="AT65" s="71"/>
      <c r="AU65" s="71"/>
      <c r="AV65" s="71"/>
      <c r="AW65" s="71"/>
      <c r="AX65" s="79"/>
      <c r="AY65" s="71"/>
      <c r="AZ65" s="71"/>
      <c r="BA65" s="71"/>
      <c r="BB65" s="71"/>
      <c r="BC65" s="71"/>
      <c r="BD65" s="79"/>
      <c r="BE65" s="71"/>
      <c r="BF65" s="71"/>
      <c r="BG65" s="71"/>
      <c r="BH65" s="71"/>
      <c r="BI65" s="71"/>
      <c r="BJ65" s="71"/>
      <c r="BK65" s="71"/>
      <c r="BL65" s="71"/>
      <c r="BM65" s="71"/>
      <c r="BN65" s="71"/>
      <c r="BO65" s="71"/>
      <c r="BP65" s="71"/>
      <c r="BQ65" s="71"/>
      <c r="BR65" s="71"/>
      <c r="BS65" s="71"/>
      <c r="BT65" s="71"/>
      <c r="BU65" s="71"/>
      <c r="BV65" s="71"/>
      <c r="BW65" s="71"/>
      <c r="BX65" s="71"/>
    </row>
    <row r="66">
      <c r="A66" s="71" t="s">
        <v>99</v>
      </c>
      <c r="B66" s="86" t="s">
        <v>269</v>
      </c>
      <c r="C66" s="83" t="s">
        <v>407</v>
      </c>
      <c r="D66" s="84"/>
      <c r="E66" s="75" t="s">
        <v>809</v>
      </c>
      <c r="F66" s="76"/>
      <c r="G66" s="77" t="s">
        <v>607</v>
      </c>
      <c r="H66" s="77" t="s">
        <v>810</v>
      </c>
      <c r="I66" s="77" t="s">
        <v>811</v>
      </c>
      <c r="J66" s="77" t="s">
        <v>812</v>
      </c>
      <c r="K66" s="77"/>
      <c r="L66" s="77"/>
      <c r="M66" s="74"/>
      <c r="N66" s="71">
        <v>61467.0</v>
      </c>
      <c r="O66" s="71">
        <v>283571.0</v>
      </c>
      <c r="P66" s="71">
        <v>17621.0</v>
      </c>
      <c r="Q66" s="71"/>
      <c r="R66" s="71"/>
      <c r="S66" s="71">
        <v>2.37238E7</v>
      </c>
      <c r="T66" s="79">
        <v>370009.0</v>
      </c>
      <c r="U66" s="3">
        <v>2023.0</v>
      </c>
      <c r="V66" s="71">
        <f t="shared" ref="V66:V67" si="19">N66+P66</f>
        <v>79088</v>
      </c>
      <c r="W66" s="41" t="s">
        <v>561</v>
      </c>
      <c r="X66" s="71">
        <f>13987358+286463+31325+1006777+34069+52848+397390+1811155+3819585+1480157+421964</f>
        <v>23329091</v>
      </c>
      <c r="Y66" s="74" t="s">
        <v>813</v>
      </c>
      <c r="Z66" s="80">
        <f t="shared" si="2"/>
        <v>23408179</v>
      </c>
      <c r="AA66" s="81">
        <v>0.99662135187876</v>
      </c>
      <c r="AB66" s="75">
        <v>1.3987358E7</v>
      </c>
      <c r="AC66" s="75">
        <v>286463.0</v>
      </c>
      <c r="AD66" s="75">
        <v>31325.0</v>
      </c>
      <c r="AE66" s="75">
        <v>1006777.0</v>
      </c>
      <c r="AF66" s="75">
        <v>34069.0</v>
      </c>
      <c r="AG66" s="75">
        <v>52848.0</v>
      </c>
      <c r="AH66" s="75">
        <v>397390.0</v>
      </c>
      <c r="AI66" s="75"/>
      <c r="AJ66" s="75">
        <v>1811155.0</v>
      </c>
      <c r="AK66" s="75"/>
      <c r="AL66" s="75">
        <v>3819585.0</v>
      </c>
      <c r="AM66" s="75">
        <v>1480157.0</v>
      </c>
      <c r="AN66" s="75"/>
      <c r="AO66" s="75">
        <v>421964.0</v>
      </c>
      <c r="AP66" s="75"/>
      <c r="AQ66" s="75"/>
      <c r="AR66" s="82"/>
      <c r="AS66" s="71"/>
      <c r="AT66" s="71"/>
      <c r="AU66" s="71"/>
      <c r="AV66" s="71"/>
      <c r="AW66" s="71"/>
      <c r="AX66" s="79"/>
      <c r="AY66" s="71"/>
      <c r="AZ66" s="71"/>
      <c r="BA66" s="71"/>
      <c r="BB66" s="71"/>
      <c r="BC66" s="71"/>
      <c r="BD66" s="79"/>
      <c r="BE66" s="71"/>
      <c r="BF66" s="71"/>
      <c r="BG66" s="71"/>
      <c r="BH66" s="71"/>
      <c r="BI66" s="71"/>
      <c r="BJ66" s="71"/>
      <c r="BK66" s="71"/>
      <c r="BL66" s="71"/>
      <c r="BM66" s="71"/>
      <c r="BN66" s="71"/>
      <c r="BO66" s="71"/>
      <c r="BP66" s="71"/>
      <c r="BQ66" s="71"/>
      <c r="BR66" s="71"/>
      <c r="BS66" s="71"/>
      <c r="BT66" s="71"/>
      <c r="BU66" s="71"/>
      <c r="BV66" s="71"/>
      <c r="BW66" s="71"/>
      <c r="BX66" s="71"/>
    </row>
    <row r="67">
      <c r="A67" s="71" t="s">
        <v>100</v>
      </c>
      <c r="B67" s="72" t="s">
        <v>270</v>
      </c>
      <c r="C67" s="18" t="s">
        <v>408</v>
      </c>
      <c r="D67" s="84"/>
      <c r="E67" s="76" t="s">
        <v>598</v>
      </c>
      <c r="F67" s="76"/>
      <c r="G67" s="75" t="s">
        <v>554</v>
      </c>
      <c r="H67" s="75"/>
      <c r="I67" s="75"/>
      <c r="J67" s="75"/>
      <c r="K67" s="75"/>
      <c r="L67" s="75"/>
      <c r="M67" s="74"/>
      <c r="N67" s="71">
        <v>14.0</v>
      </c>
      <c r="O67" s="71"/>
      <c r="P67" s="71">
        <v>8.0</v>
      </c>
      <c r="Q67" s="71"/>
      <c r="R67" s="71">
        <v>16.0</v>
      </c>
      <c r="S67" s="71"/>
      <c r="T67" s="79"/>
      <c r="U67" s="3">
        <v>2023.0</v>
      </c>
      <c r="V67" s="71">
        <f t="shared" si="19"/>
        <v>22</v>
      </c>
      <c r="W67" s="41" t="s">
        <v>561</v>
      </c>
      <c r="X67" s="71">
        <f>R67</f>
        <v>16</v>
      </c>
      <c r="Y67" s="74" t="s">
        <v>814</v>
      </c>
      <c r="Z67" s="80">
        <f t="shared" si="2"/>
        <v>38</v>
      </c>
      <c r="AA67" s="81">
        <v>0.42105263157894735</v>
      </c>
      <c r="AB67" s="75"/>
      <c r="AC67" s="75"/>
      <c r="AD67" s="75"/>
      <c r="AE67" s="75"/>
      <c r="AF67" s="75"/>
      <c r="AG67" s="75"/>
      <c r="AH67" s="75"/>
      <c r="AI67" s="75"/>
      <c r="AJ67" s="75"/>
      <c r="AK67" s="75"/>
      <c r="AL67" s="75"/>
      <c r="AM67" s="75"/>
      <c r="AN67" s="75"/>
      <c r="AO67" s="75"/>
      <c r="AP67" s="75"/>
      <c r="AQ67" s="75">
        <v>16.0</v>
      </c>
      <c r="AR67" s="82"/>
      <c r="AS67" s="71"/>
      <c r="AT67" s="71"/>
      <c r="AU67" s="71"/>
      <c r="AV67" s="71"/>
      <c r="AW67" s="71"/>
      <c r="AX67" s="79"/>
      <c r="AY67" s="71"/>
      <c r="AZ67" s="71"/>
      <c r="BA67" s="71"/>
      <c r="BB67" s="71"/>
      <c r="BC67" s="71"/>
      <c r="BD67" s="79"/>
      <c r="BE67" s="71"/>
      <c r="BF67" s="71"/>
      <c r="BG67" s="71"/>
      <c r="BH67" s="71"/>
      <c r="BI67" s="71"/>
      <c r="BJ67" s="71"/>
      <c r="BK67" s="71"/>
      <c r="BL67" s="71"/>
      <c r="BM67" s="71"/>
      <c r="BN67" s="71"/>
      <c r="BO67" s="71"/>
      <c r="BP67" s="71"/>
      <c r="BQ67" s="71"/>
      <c r="BR67" s="71"/>
      <c r="BS67" s="71"/>
      <c r="BT67" s="71"/>
      <c r="BU67" s="71"/>
      <c r="BV67" s="71"/>
      <c r="BW67" s="71"/>
      <c r="BX67" s="71"/>
    </row>
    <row r="68">
      <c r="A68" s="71" t="s">
        <v>101</v>
      </c>
      <c r="B68" s="72" t="s">
        <v>271</v>
      </c>
      <c r="C68" s="83" t="s">
        <v>409</v>
      </c>
      <c r="D68" s="84"/>
      <c r="E68" s="76" t="s">
        <v>554</v>
      </c>
      <c r="F68" s="76"/>
      <c r="G68" s="75" t="s">
        <v>554</v>
      </c>
      <c r="H68" s="75"/>
      <c r="I68" s="75"/>
      <c r="J68" s="75"/>
      <c r="K68" s="75"/>
      <c r="L68" s="75"/>
      <c r="M68" s="74"/>
      <c r="N68" s="41">
        <v>11102.0</v>
      </c>
      <c r="O68" s="71"/>
      <c r="P68" s="71">
        <v>6636.0</v>
      </c>
      <c r="Q68" s="71">
        <v>17737.0</v>
      </c>
      <c r="R68" s="71"/>
      <c r="S68" s="71"/>
      <c r="T68" s="79"/>
      <c r="U68" s="3">
        <v>2023.0</v>
      </c>
      <c r="V68" s="71">
        <f>Q68</f>
        <v>17737</v>
      </c>
      <c r="W68" s="41" t="s">
        <v>561</v>
      </c>
      <c r="X68" s="41" t="s">
        <v>578</v>
      </c>
      <c r="Y68" s="74" t="s">
        <v>815</v>
      </c>
      <c r="Z68" s="80">
        <f t="shared" si="2"/>
        <v>17737</v>
      </c>
      <c r="AA68" s="81"/>
      <c r="AB68" s="75"/>
      <c r="AC68" s="75"/>
      <c r="AD68" s="75"/>
      <c r="AE68" s="75"/>
      <c r="AF68" s="75"/>
      <c r="AG68" s="75"/>
      <c r="AH68" s="75"/>
      <c r="AI68" s="75"/>
      <c r="AJ68" s="75"/>
      <c r="AK68" s="75"/>
      <c r="AL68" s="75"/>
      <c r="AM68" s="75"/>
      <c r="AN68" s="75"/>
      <c r="AO68" s="75"/>
      <c r="AP68" s="75"/>
      <c r="AQ68" s="75"/>
      <c r="AR68" s="82"/>
      <c r="AS68" s="71"/>
      <c r="AT68" s="71"/>
      <c r="AU68" s="71"/>
      <c r="AV68" s="71"/>
      <c r="AW68" s="71"/>
      <c r="AX68" s="79"/>
      <c r="AY68" s="71"/>
      <c r="AZ68" s="71"/>
      <c r="BA68" s="71"/>
      <c r="BB68" s="71"/>
      <c r="BC68" s="71"/>
      <c r="BD68" s="79"/>
      <c r="BE68" s="71"/>
      <c r="BF68" s="71"/>
      <c r="BG68" s="71"/>
      <c r="BH68" s="71"/>
      <c r="BI68" s="71"/>
      <c r="BJ68" s="71"/>
      <c r="BK68" s="71"/>
      <c r="BL68" s="71"/>
      <c r="BM68" s="71"/>
      <c r="BN68" s="71"/>
      <c r="BO68" s="71"/>
      <c r="BP68" s="71"/>
      <c r="BQ68" s="71"/>
      <c r="BR68" s="71"/>
      <c r="BS68" s="71"/>
      <c r="BT68" s="71"/>
      <c r="BU68" s="71"/>
      <c r="BV68" s="71"/>
      <c r="BW68" s="71"/>
      <c r="BX68" s="71"/>
    </row>
    <row r="69">
      <c r="A69" s="71" t="s">
        <v>191</v>
      </c>
      <c r="B69" s="72" t="s">
        <v>360</v>
      </c>
      <c r="C69" s="73" t="s">
        <v>816</v>
      </c>
      <c r="D69" s="84"/>
      <c r="E69" s="76" t="s">
        <v>554</v>
      </c>
      <c r="F69" s="76"/>
      <c r="G69" s="75" t="s">
        <v>554</v>
      </c>
      <c r="H69" s="75"/>
      <c r="I69" s="75"/>
      <c r="J69" s="75"/>
      <c r="K69" s="75"/>
      <c r="L69" s="75"/>
      <c r="M69" s="74"/>
      <c r="N69" s="41">
        <v>7100.0</v>
      </c>
      <c r="O69" s="71"/>
      <c r="P69" s="41">
        <v>790.0</v>
      </c>
      <c r="Q69" s="71"/>
      <c r="R69" s="71"/>
      <c r="S69" s="71"/>
      <c r="T69" s="79"/>
      <c r="U69" s="3">
        <v>2023.0</v>
      </c>
      <c r="V69" s="71">
        <f>N69+P69</f>
        <v>7890</v>
      </c>
      <c r="W69" s="41" t="s">
        <v>561</v>
      </c>
      <c r="X69" s="41" t="s">
        <v>578</v>
      </c>
      <c r="Y69" s="74" t="s">
        <v>817</v>
      </c>
      <c r="Z69" s="80">
        <f t="shared" si="2"/>
        <v>7890</v>
      </c>
      <c r="AA69" s="81"/>
      <c r="AB69" s="75"/>
      <c r="AC69" s="75"/>
      <c r="AD69" s="75"/>
      <c r="AE69" s="75"/>
      <c r="AF69" s="75"/>
      <c r="AG69" s="75"/>
      <c r="AH69" s="75"/>
      <c r="AI69" s="75"/>
      <c r="AJ69" s="75"/>
      <c r="AK69" s="75"/>
      <c r="AL69" s="75"/>
      <c r="AM69" s="75"/>
      <c r="AN69" s="75"/>
      <c r="AO69" s="75"/>
      <c r="AP69" s="75"/>
      <c r="AQ69" s="75"/>
      <c r="AR69" s="82"/>
      <c r="AS69" s="71"/>
      <c r="AT69" s="71"/>
      <c r="AU69" s="71"/>
      <c r="AV69" s="71"/>
      <c r="AW69" s="71" t="s">
        <v>511</v>
      </c>
      <c r="AX69" s="79"/>
      <c r="AY69" s="71"/>
      <c r="AZ69" s="71"/>
      <c r="BA69" s="71"/>
      <c r="BB69" s="71"/>
      <c r="BC69" s="71"/>
      <c r="BD69" s="79"/>
      <c r="BE69" s="71"/>
      <c r="BF69" s="71"/>
      <c r="BG69" s="71"/>
      <c r="BH69" s="71"/>
      <c r="BI69" s="71"/>
      <c r="BJ69" s="71"/>
      <c r="BK69" s="71"/>
      <c r="BL69" s="71"/>
      <c r="BM69" s="71"/>
      <c r="BN69" s="71"/>
      <c r="BO69" s="71"/>
      <c r="BP69" s="71"/>
      <c r="BQ69" s="71"/>
      <c r="BR69" s="71"/>
      <c r="BS69" s="71"/>
      <c r="BT69" s="71"/>
      <c r="BU69" s="71"/>
      <c r="BV69" s="71"/>
      <c r="BW69" s="71"/>
      <c r="BX69" s="71"/>
    </row>
    <row r="70">
      <c r="A70" s="71" t="s">
        <v>102</v>
      </c>
      <c r="B70" s="72" t="s">
        <v>272</v>
      </c>
      <c r="C70" s="72" t="s">
        <v>410</v>
      </c>
      <c r="D70" s="84"/>
      <c r="E70" s="76" t="s">
        <v>554</v>
      </c>
      <c r="F70" s="76"/>
      <c r="G70" s="75" t="s">
        <v>554</v>
      </c>
      <c r="H70" s="75"/>
      <c r="I70" s="75"/>
      <c r="J70" s="75"/>
      <c r="K70" s="75"/>
      <c r="L70" s="75"/>
      <c r="M70" s="74"/>
      <c r="N70" s="71"/>
      <c r="O70" s="71"/>
      <c r="P70" s="71"/>
      <c r="Q70" s="71"/>
      <c r="R70" s="71"/>
      <c r="S70" s="71"/>
      <c r="T70" s="79"/>
      <c r="U70" s="3">
        <v>2023.0</v>
      </c>
      <c r="V70" s="41" t="s">
        <v>578</v>
      </c>
      <c r="W70" s="41" t="s">
        <v>578</v>
      </c>
      <c r="X70" s="41" t="s">
        <v>578</v>
      </c>
      <c r="Y70" s="74" t="s">
        <v>818</v>
      </c>
      <c r="Z70" s="80" t="str">
        <f t="shared" si="2"/>
        <v>n.a</v>
      </c>
      <c r="AA70" s="81"/>
      <c r="AB70" s="75"/>
      <c r="AC70" s="75"/>
      <c r="AD70" s="75"/>
      <c r="AE70" s="75"/>
      <c r="AF70" s="75"/>
      <c r="AG70" s="75"/>
      <c r="AH70" s="75"/>
      <c r="AI70" s="75"/>
      <c r="AJ70" s="75"/>
      <c r="AK70" s="75"/>
      <c r="AL70" s="75"/>
      <c r="AM70" s="75"/>
      <c r="AN70" s="75"/>
      <c r="AO70" s="75"/>
      <c r="AP70" s="75"/>
      <c r="AQ70" s="75"/>
      <c r="AR70" s="82"/>
      <c r="AS70" s="71"/>
      <c r="AT70" s="71"/>
      <c r="AU70" s="71"/>
      <c r="AV70" s="71"/>
      <c r="AW70" s="71"/>
      <c r="AX70" s="79"/>
      <c r="AY70" s="71"/>
      <c r="AZ70" s="71"/>
      <c r="BA70" s="71"/>
      <c r="BB70" s="71"/>
      <c r="BC70" s="71"/>
      <c r="BD70" s="79"/>
      <c r="BE70" s="71"/>
      <c r="BF70" s="71"/>
      <c r="BG70" s="71"/>
      <c r="BH70" s="71"/>
      <c r="BI70" s="71"/>
      <c r="BJ70" s="71"/>
      <c r="BK70" s="71"/>
      <c r="BL70" s="71"/>
      <c r="BM70" s="71"/>
      <c r="BN70" s="71"/>
      <c r="BO70" s="71"/>
      <c r="BP70" s="71"/>
      <c r="BQ70" s="71"/>
      <c r="BR70" s="71"/>
      <c r="BS70" s="71"/>
      <c r="BT70" s="71"/>
      <c r="BU70" s="71"/>
      <c r="BV70" s="71"/>
      <c r="BW70" s="71"/>
      <c r="BX70" s="71"/>
    </row>
    <row r="71">
      <c r="A71" s="3" t="s">
        <v>819</v>
      </c>
      <c r="B71" s="73" t="s">
        <v>820</v>
      </c>
      <c r="C71" s="75"/>
      <c r="D71" s="94" t="s">
        <v>821</v>
      </c>
      <c r="E71" s="76"/>
      <c r="F71" s="76"/>
      <c r="G71" s="75"/>
      <c r="H71" s="75"/>
      <c r="I71" s="75"/>
      <c r="J71" s="75"/>
      <c r="K71" s="75"/>
      <c r="L71" s="75"/>
      <c r="M71" s="74"/>
      <c r="N71" s="41"/>
      <c r="O71" s="41"/>
      <c r="P71" s="41"/>
      <c r="Q71" s="71"/>
      <c r="R71" s="41"/>
      <c r="S71" s="41"/>
      <c r="T71" s="79"/>
      <c r="U71" s="3">
        <v>2022.0</v>
      </c>
      <c r="V71" s="71">
        <f>AR71+AT71</f>
        <v>915424</v>
      </c>
      <c r="W71" s="41" t="s">
        <v>561</v>
      </c>
      <c r="X71" s="71">
        <f>AV71</f>
        <v>28192</v>
      </c>
      <c r="Y71" s="74" t="s">
        <v>822</v>
      </c>
      <c r="Z71" s="80">
        <f t="shared" si="2"/>
        <v>943616</v>
      </c>
      <c r="AA71" s="81">
        <v>0.02987655995659251</v>
      </c>
      <c r="AB71" s="75"/>
      <c r="AC71" s="75"/>
      <c r="AD71" s="75"/>
      <c r="AE71" s="75"/>
      <c r="AF71" s="75"/>
      <c r="AG71" s="75"/>
      <c r="AH71" s="75"/>
      <c r="AI71" s="75"/>
      <c r="AJ71" s="75"/>
      <c r="AK71" s="75"/>
      <c r="AL71" s="75"/>
      <c r="AM71" s="75"/>
      <c r="AN71" s="75"/>
      <c r="AO71" s="75"/>
      <c r="AP71" s="75"/>
      <c r="AQ71" s="75"/>
      <c r="AR71" s="95">
        <v>796081.0</v>
      </c>
      <c r="AS71" s="71"/>
      <c r="AT71" s="41">
        <v>119343.0</v>
      </c>
      <c r="AU71" s="71"/>
      <c r="AV71" s="41">
        <v>28192.0</v>
      </c>
      <c r="AW71" s="71"/>
      <c r="AX71" s="79"/>
      <c r="AY71" s="71"/>
      <c r="AZ71" s="71"/>
      <c r="BA71" s="71"/>
      <c r="BB71" s="71"/>
      <c r="BC71" s="71"/>
      <c r="BD71" s="79"/>
      <c r="BE71" s="71"/>
      <c r="BF71" s="71"/>
      <c r="BG71" s="71"/>
      <c r="BH71" s="71"/>
      <c r="BI71" s="71"/>
      <c r="BJ71" s="71"/>
      <c r="BK71" s="71"/>
      <c r="BL71" s="71"/>
      <c r="BM71" s="71"/>
      <c r="BN71" s="71"/>
      <c r="BO71" s="71"/>
      <c r="BP71" s="71"/>
      <c r="BQ71" s="71"/>
      <c r="BR71" s="71"/>
      <c r="BS71" s="71"/>
      <c r="BT71" s="71"/>
      <c r="BU71" s="71"/>
      <c r="BV71" s="71"/>
      <c r="BW71" s="71"/>
      <c r="BX71" s="71"/>
    </row>
    <row r="72">
      <c r="A72" s="71" t="s">
        <v>103</v>
      </c>
      <c r="B72" s="72" t="s">
        <v>273</v>
      </c>
      <c r="C72" s="83" t="s">
        <v>411</v>
      </c>
      <c r="D72" s="84"/>
      <c r="E72" s="75" t="s">
        <v>823</v>
      </c>
      <c r="F72" s="76"/>
      <c r="G72" s="75" t="s">
        <v>554</v>
      </c>
      <c r="H72" s="75"/>
      <c r="I72" s="75"/>
      <c r="J72" s="75"/>
      <c r="K72" s="75"/>
      <c r="L72" s="75"/>
      <c r="M72" s="74"/>
      <c r="N72" s="71">
        <v>37.0</v>
      </c>
      <c r="O72" s="71">
        <v>3030.0</v>
      </c>
      <c r="P72" s="71">
        <v>2299.0</v>
      </c>
      <c r="Q72" s="71"/>
      <c r="R72" s="71">
        <v>12220.0</v>
      </c>
      <c r="S72" s="71">
        <v>14556.0</v>
      </c>
      <c r="T72" s="79"/>
      <c r="U72" s="3">
        <v>2023.0</v>
      </c>
      <c r="V72" s="71">
        <f>N72+P72</f>
        <v>2336</v>
      </c>
      <c r="W72" s="41" t="s">
        <v>561</v>
      </c>
      <c r="X72" s="71">
        <f>R72</f>
        <v>12220</v>
      </c>
      <c r="Y72" s="74" t="s">
        <v>824</v>
      </c>
      <c r="Z72" s="80">
        <f t="shared" si="2"/>
        <v>14556</v>
      </c>
      <c r="AA72" s="81">
        <v>0.8395163506457818</v>
      </c>
      <c r="AB72" s="75">
        <v>1657.0</v>
      </c>
      <c r="AC72" s="75"/>
      <c r="AD72" s="75">
        <v>685.0</v>
      </c>
      <c r="AE72" s="75"/>
      <c r="AF72" s="75"/>
      <c r="AG72" s="75" t="s">
        <v>825</v>
      </c>
      <c r="AH72" s="75">
        <v>6703.0</v>
      </c>
      <c r="AI72" s="75"/>
      <c r="AJ72" s="75"/>
      <c r="AK72" s="75"/>
      <c r="AL72" s="75"/>
      <c r="AM72" s="75"/>
      <c r="AN72" s="75"/>
      <c r="AO72" s="75"/>
      <c r="AP72" s="75"/>
      <c r="AQ72" s="75"/>
      <c r="AR72" s="82"/>
      <c r="AS72" s="71"/>
      <c r="AT72" s="71"/>
      <c r="AU72" s="71"/>
      <c r="AV72" s="71"/>
      <c r="AW72" s="71"/>
      <c r="AX72" s="79"/>
      <c r="AY72" s="71"/>
      <c r="AZ72" s="71"/>
      <c r="BA72" s="71"/>
      <c r="BB72" s="71"/>
      <c r="BC72" s="71"/>
      <c r="BD72" s="79"/>
      <c r="BE72" s="71"/>
      <c r="BF72" s="71"/>
      <c r="BG72" s="71"/>
      <c r="BH72" s="71"/>
      <c r="BI72" s="71"/>
      <c r="BJ72" s="71"/>
      <c r="BK72" s="71"/>
      <c r="BL72" s="71"/>
      <c r="BM72" s="71"/>
      <c r="BN72" s="71"/>
      <c r="BO72" s="71"/>
      <c r="BP72" s="71"/>
      <c r="BQ72" s="71"/>
      <c r="BR72" s="71"/>
      <c r="BS72" s="71"/>
      <c r="BT72" s="71"/>
      <c r="BU72" s="71"/>
      <c r="BV72" s="71"/>
      <c r="BW72" s="71"/>
      <c r="BX72" s="71"/>
    </row>
    <row r="73">
      <c r="A73" s="71" t="s">
        <v>104</v>
      </c>
      <c r="B73" s="72" t="s">
        <v>274</v>
      </c>
      <c r="C73" s="83" t="s">
        <v>412</v>
      </c>
      <c r="D73" s="84"/>
      <c r="E73" s="75" t="s">
        <v>826</v>
      </c>
      <c r="F73" s="76"/>
      <c r="G73" s="77" t="s">
        <v>578</v>
      </c>
      <c r="H73" s="77"/>
      <c r="I73" s="77"/>
      <c r="J73" s="77"/>
      <c r="K73" s="77"/>
      <c r="L73" s="77"/>
      <c r="M73" s="74"/>
      <c r="N73" s="41">
        <v>11575.0</v>
      </c>
      <c r="O73" s="71"/>
      <c r="P73" s="41">
        <v>7454.0</v>
      </c>
      <c r="Q73" s="41">
        <v>19029.0</v>
      </c>
      <c r="R73" s="41" t="s">
        <v>827</v>
      </c>
      <c r="S73" s="71"/>
      <c r="T73" s="79"/>
      <c r="U73" s="3">
        <v>2023.0</v>
      </c>
      <c r="V73" s="71">
        <f>Q73</f>
        <v>19029</v>
      </c>
      <c r="W73" s="41" t="s">
        <v>561</v>
      </c>
      <c r="X73" s="71">
        <f>535+59604</f>
        <v>60139</v>
      </c>
      <c r="Y73" s="74" t="s">
        <v>828</v>
      </c>
      <c r="Z73" s="80">
        <f t="shared" si="2"/>
        <v>79168</v>
      </c>
      <c r="AA73" s="81">
        <v>0.7596377324171383</v>
      </c>
      <c r="AB73" s="75">
        <v>431.0</v>
      </c>
      <c r="AC73" s="75"/>
      <c r="AD73" s="75"/>
      <c r="AE73" s="75"/>
      <c r="AF73" s="75"/>
      <c r="AG73" s="75">
        <v>96.0</v>
      </c>
      <c r="AH73" s="75">
        <v>8.0</v>
      </c>
      <c r="AI73" s="75"/>
      <c r="AJ73" s="75"/>
      <c r="AK73" s="75"/>
      <c r="AL73" s="75"/>
      <c r="AM73" s="75"/>
      <c r="AN73" s="75"/>
      <c r="AO73" s="75"/>
      <c r="AP73" s="75">
        <v>59604.0</v>
      </c>
      <c r="AQ73" s="75"/>
      <c r="AR73" s="82"/>
      <c r="AS73" s="71"/>
      <c r="AT73" s="71"/>
      <c r="AU73" s="71"/>
      <c r="AV73" s="71"/>
      <c r="AW73" s="71"/>
      <c r="AX73" s="79"/>
      <c r="AY73" s="71"/>
      <c r="AZ73" s="71"/>
      <c r="BA73" s="71"/>
      <c r="BB73" s="71"/>
      <c r="BC73" s="71"/>
      <c r="BD73" s="79"/>
      <c r="BE73" s="71"/>
      <c r="BF73" s="71"/>
      <c r="BG73" s="71"/>
      <c r="BH73" s="71"/>
      <c r="BI73" s="71"/>
      <c r="BJ73" s="71"/>
      <c r="BK73" s="71"/>
      <c r="BL73" s="71"/>
      <c r="BM73" s="71"/>
      <c r="BN73" s="71"/>
      <c r="BO73" s="71"/>
      <c r="BP73" s="71"/>
      <c r="BQ73" s="71"/>
      <c r="BR73" s="71"/>
      <c r="BS73" s="71"/>
      <c r="BT73" s="71"/>
      <c r="BU73" s="71"/>
      <c r="BV73" s="71"/>
      <c r="BW73" s="71"/>
      <c r="BX73" s="71"/>
    </row>
    <row r="74">
      <c r="A74" s="41" t="s">
        <v>829</v>
      </c>
      <c r="B74" s="72" t="s">
        <v>275</v>
      </c>
      <c r="C74" s="83" t="s">
        <v>413</v>
      </c>
      <c r="D74" s="84"/>
      <c r="E74" s="75" t="s">
        <v>830</v>
      </c>
      <c r="F74" s="76"/>
      <c r="G74" s="77" t="s">
        <v>607</v>
      </c>
      <c r="H74" s="77" t="s">
        <v>831</v>
      </c>
      <c r="I74" s="77" t="s">
        <v>832</v>
      </c>
      <c r="J74" s="77" t="s">
        <v>833</v>
      </c>
      <c r="K74" s="77"/>
      <c r="L74" s="77"/>
      <c r="M74" s="74"/>
      <c r="N74" s="71">
        <v>11.0</v>
      </c>
      <c r="O74" s="71">
        <v>123.0</v>
      </c>
      <c r="P74" s="71">
        <v>11.0</v>
      </c>
      <c r="Q74" s="71"/>
      <c r="R74" s="71">
        <v>191335.0</v>
      </c>
      <c r="S74" s="71"/>
      <c r="T74" s="79"/>
      <c r="U74" s="3">
        <v>2023.0</v>
      </c>
      <c r="V74" s="71">
        <f t="shared" ref="V74:V77" si="20">N74+P74</f>
        <v>22</v>
      </c>
      <c r="W74" s="41" t="s">
        <v>561</v>
      </c>
      <c r="X74" s="71">
        <f t="shared" ref="X74:X76" si="21">R74</f>
        <v>191335</v>
      </c>
      <c r="Y74" s="74" t="s">
        <v>834</v>
      </c>
      <c r="Z74" s="80">
        <f t="shared" si="2"/>
        <v>191357</v>
      </c>
      <c r="AA74" s="81">
        <v>0.9998850316424275</v>
      </c>
      <c r="AB74" s="75">
        <v>15.0</v>
      </c>
      <c r="AC74" s="75">
        <v>10.0</v>
      </c>
      <c r="AD74" s="75">
        <v>20.0</v>
      </c>
      <c r="AE74" s="75"/>
      <c r="AF74" s="75"/>
      <c r="AG74" s="75">
        <v>665.0</v>
      </c>
      <c r="AH74" s="75">
        <v>25.0</v>
      </c>
      <c r="AI74" s="75"/>
      <c r="AJ74" s="75"/>
      <c r="AK74" s="75"/>
      <c r="AL74" s="75"/>
      <c r="AM74" s="75"/>
      <c r="AN74" s="75"/>
      <c r="AO74" s="75"/>
      <c r="AP74" s="75">
        <v>190600.0</v>
      </c>
      <c r="AQ74" s="75"/>
      <c r="AR74" s="82"/>
      <c r="AS74" s="71"/>
      <c r="AT74" s="71"/>
      <c r="AU74" s="71"/>
      <c r="AV74" s="71"/>
      <c r="AW74" s="71"/>
      <c r="AX74" s="79"/>
      <c r="AY74" s="71"/>
      <c r="AZ74" s="71"/>
      <c r="BA74" s="71"/>
      <c r="BB74" s="71"/>
      <c r="BC74" s="71"/>
      <c r="BD74" s="79"/>
      <c r="BE74" s="71"/>
      <c r="BF74" s="71"/>
      <c r="BG74" s="71"/>
      <c r="BH74" s="71"/>
      <c r="BI74" s="71"/>
      <c r="BJ74" s="71"/>
      <c r="BK74" s="71"/>
      <c r="BL74" s="71"/>
      <c r="BM74" s="71"/>
      <c r="BN74" s="71"/>
      <c r="BO74" s="71"/>
      <c r="BP74" s="71"/>
      <c r="BQ74" s="71"/>
      <c r="BR74" s="71"/>
      <c r="BS74" s="71"/>
      <c r="BT74" s="71"/>
      <c r="BU74" s="71"/>
      <c r="BV74" s="71"/>
      <c r="BW74" s="71"/>
      <c r="BX74" s="71"/>
    </row>
    <row r="75">
      <c r="A75" s="71" t="s">
        <v>106</v>
      </c>
      <c r="B75" s="72" t="s">
        <v>276</v>
      </c>
      <c r="C75" s="83" t="s">
        <v>835</v>
      </c>
      <c r="D75" s="84"/>
      <c r="E75" s="76" t="s">
        <v>598</v>
      </c>
      <c r="F75" s="76"/>
      <c r="G75" s="75" t="s">
        <v>554</v>
      </c>
      <c r="H75" s="75"/>
      <c r="I75" s="75"/>
      <c r="J75" s="75"/>
      <c r="K75" s="75"/>
      <c r="L75" s="75"/>
      <c r="M75" s="74"/>
      <c r="N75" s="41">
        <v>2753.0</v>
      </c>
      <c r="O75" s="41">
        <v>1061.0</v>
      </c>
      <c r="P75" s="41">
        <v>953.0</v>
      </c>
      <c r="Q75" s="71"/>
      <c r="R75" s="41">
        <v>66399.0</v>
      </c>
      <c r="S75" s="41">
        <v>70105.0</v>
      </c>
      <c r="T75" s="79"/>
      <c r="U75" s="3">
        <v>2023.0</v>
      </c>
      <c r="V75" s="71">
        <f t="shared" si="20"/>
        <v>3706</v>
      </c>
      <c r="W75" s="41" t="s">
        <v>561</v>
      </c>
      <c r="X75" s="71">
        <f t="shared" si="21"/>
        <v>66399</v>
      </c>
      <c r="Y75" s="74" t="s">
        <v>836</v>
      </c>
      <c r="Z75" s="80">
        <f t="shared" si="2"/>
        <v>70105</v>
      </c>
      <c r="AA75" s="81">
        <v>0.9471364381998431</v>
      </c>
      <c r="AB75" s="75">
        <v>54863.0</v>
      </c>
      <c r="AC75" s="75"/>
      <c r="AD75" s="75">
        <v>1197.0</v>
      </c>
      <c r="AE75" s="75">
        <v>4664.0</v>
      </c>
      <c r="AF75" s="75">
        <v>169.0</v>
      </c>
      <c r="AG75" s="75">
        <v>83.0</v>
      </c>
      <c r="AH75" s="75"/>
      <c r="AI75" s="75">
        <v>4584.0</v>
      </c>
      <c r="AJ75" s="75"/>
      <c r="AK75" s="75"/>
      <c r="AL75" s="75"/>
      <c r="AM75" s="75"/>
      <c r="AN75" s="75">
        <v>839.0</v>
      </c>
      <c r="AO75" s="75"/>
      <c r="AP75" s="75"/>
      <c r="AQ75" s="75"/>
      <c r="AR75" s="82"/>
      <c r="AS75" s="71"/>
      <c r="AT75" s="71"/>
      <c r="AU75" s="71"/>
      <c r="AV75" s="71"/>
      <c r="AW75" s="71"/>
      <c r="AX75" s="79"/>
      <c r="AY75" s="71"/>
      <c r="AZ75" s="71"/>
      <c r="BA75" s="71"/>
      <c r="BB75" s="71"/>
      <c r="BC75" s="71"/>
      <c r="BD75" s="79"/>
      <c r="BE75" s="71"/>
      <c r="BF75" s="71"/>
      <c r="BG75" s="71"/>
      <c r="BH75" s="71"/>
      <c r="BI75" s="71"/>
      <c r="BJ75" s="71"/>
      <c r="BK75" s="71"/>
      <c r="BL75" s="71"/>
      <c r="BM75" s="71"/>
      <c r="BN75" s="71"/>
      <c r="BO75" s="71"/>
      <c r="BP75" s="71"/>
      <c r="BQ75" s="71"/>
      <c r="BR75" s="71"/>
      <c r="BS75" s="71"/>
      <c r="BT75" s="71"/>
      <c r="BU75" s="71"/>
      <c r="BV75" s="71"/>
      <c r="BW75" s="71"/>
      <c r="BX75" s="71"/>
    </row>
    <row r="76">
      <c r="A76" s="71" t="s">
        <v>109</v>
      </c>
      <c r="B76" s="72" t="s">
        <v>279</v>
      </c>
      <c r="C76" s="83" t="s">
        <v>414</v>
      </c>
      <c r="D76" s="84"/>
      <c r="E76" s="76" t="s">
        <v>598</v>
      </c>
      <c r="F76" s="76"/>
      <c r="G76" s="75" t="s">
        <v>554</v>
      </c>
      <c r="H76" s="75"/>
      <c r="I76" s="75"/>
      <c r="J76" s="75"/>
      <c r="K76" s="75"/>
      <c r="L76" s="75"/>
      <c r="M76" s="74"/>
      <c r="N76" s="41">
        <v>84.1</v>
      </c>
      <c r="O76" s="71"/>
      <c r="P76" s="41">
        <v>467.0</v>
      </c>
      <c r="Q76" s="71"/>
      <c r="R76" s="41">
        <v>4487.8</v>
      </c>
      <c r="S76" s="41">
        <v>5038.9</v>
      </c>
      <c r="T76" s="79"/>
      <c r="U76" s="3">
        <v>2023.0</v>
      </c>
      <c r="V76" s="71">
        <f t="shared" si="20"/>
        <v>551.1</v>
      </c>
      <c r="W76" s="41" t="s">
        <v>561</v>
      </c>
      <c r="X76" s="71">
        <f t="shared" si="21"/>
        <v>4487.8</v>
      </c>
      <c r="Y76" s="74" t="s">
        <v>837</v>
      </c>
      <c r="Z76" s="80">
        <f t="shared" si="2"/>
        <v>5038.9</v>
      </c>
      <c r="AA76" s="81">
        <v>0.8906308916628629</v>
      </c>
      <c r="AB76" s="75"/>
      <c r="AC76" s="75"/>
      <c r="AD76" s="75"/>
      <c r="AE76" s="75"/>
      <c r="AF76" s="75"/>
      <c r="AG76" s="75"/>
      <c r="AH76" s="75"/>
      <c r="AI76" s="75"/>
      <c r="AJ76" s="75"/>
      <c r="AK76" s="75"/>
      <c r="AL76" s="75"/>
      <c r="AM76" s="75"/>
      <c r="AN76" s="75"/>
      <c r="AO76" s="75"/>
      <c r="AP76" s="75"/>
      <c r="AQ76" s="75"/>
      <c r="AR76" s="82"/>
      <c r="AS76" s="71"/>
      <c r="AT76" s="71"/>
      <c r="AU76" s="71"/>
      <c r="AV76" s="71"/>
      <c r="AW76" s="71"/>
      <c r="AX76" s="79"/>
      <c r="AY76" s="71"/>
      <c r="AZ76" s="71"/>
      <c r="BA76" s="71"/>
      <c r="BB76" s="71"/>
      <c r="BC76" s="71"/>
      <c r="BD76" s="79"/>
      <c r="BE76" s="71"/>
      <c r="BF76" s="71"/>
      <c r="BG76" s="71"/>
      <c r="BH76" s="71"/>
      <c r="BI76" s="71"/>
      <c r="BJ76" s="71"/>
      <c r="BK76" s="71"/>
      <c r="BL76" s="71"/>
      <c r="BM76" s="71"/>
      <c r="BN76" s="71"/>
      <c r="BO76" s="71"/>
      <c r="BP76" s="71"/>
      <c r="BQ76" s="71"/>
      <c r="BR76" s="71"/>
      <c r="BS76" s="71"/>
      <c r="BT76" s="71"/>
      <c r="BU76" s="71"/>
      <c r="BV76" s="71"/>
      <c r="BW76" s="71"/>
      <c r="BX76" s="71"/>
    </row>
    <row r="77">
      <c r="A77" s="41" t="s">
        <v>838</v>
      </c>
      <c r="B77" s="72" t="s">
        <v>280</v>
      </c>
      <c r="C77" s="73" t="s">
        <v>839</v>
      </c>
      <c r="D77" s="74"/>
      <c r="E77" s="76" t="s">
        <v>840</v>
      </c>
      <c r="F77" s="76"/>
      <c r="G77" s="77" t="s">
        <v>841</v>
      </c>
      <c r="H77" s="77"/>
      <c r="I77" s="77"/>
      <c r="J77" s="77"/>
      <c r="K77" s="77"/>
      <c r="L77" s="77" t="s">
        <v>615</v>
      </c>
      <c r="M77" s="74"/>
      <c r="N77" s="41">
        <v>4.0</v>
      </c>
      <c r="O77" s="41">
        <v>357.0</v>
      </c>
      <c r="P77" s="41">
        <v>5.0</v>
      </c>
      <c r="Q77" s="71"/>
      <c r="R77" s="41" t="s">
        <v>842</v>
      </c>
      <c r="S77" s="41">
        <v>349.0</v>
      </c>
      <c r="T77" s="79"/>
      <c r="U77" s="3">
        <v>2023.0</v>
      </c>
      <c r="V77" s="71">
        <f t="shared" si="20"/>
        <v>9</v>
      </c>
      <c r="W77" s="41" t="s">
        <v>561</v>
      </c>
      <c r="X77" s="71">
        <f>340+257210</f>
        <v>257550</v>
      </c>
      <c r="Y77" s="74" t="s">
        <v>843</v>
      </c>
      <c r="Z77" s="80">
        <f t="shared" si="2"/>
        <v>257559</v>
      </c>
      <c r="AA77" s="81">
        <v>0.9999650565501497</v>
      </c>
      <c r="AB77" s="75">
        <v>71.2</v>
      </c>
      <c r="AC77" s="75"/>
      <c r="AD77" s="75">
        <v>4.2</v>
      </c>
      <c r="AE77" s="75"/>
      <c r="AF77" s="75">
        <v>0.2</v>
      </c>
      <c r="AG77" s="75">
        <v>257.8</v>
      </c>
      <c r="AH77" s="75">
        <v>4.6</v>
      </c>
      <c r="AI77" s="75">
        <v>0.1</v>
      </c>
      <c r="AJ77" s="75"/>
      <c r="AK77" s="75"/>
      <c r="AL77" s="75"/>
      <c r="AM77" s="75"/>
      <c r="AN77" s="75">
        <v>0.7</v>
      </c>
      <c r="AO77" s="75"/>
      <c r="AP77" s="75">
        <v>257210.0</v>
      </c>
      <c r="AQ77" s="75">
        <v>1.3</v>
      </c>
      <c r="AR77" s="82"/>
      <c r="AS77" s="71"/>
      <c r="AT77" s="71"/>
      <c r="AU77" s="71"/>
      <c r="AV77" s="71"/>
      <c r="AW77" s="71"/>
      <c r="AX77" s="79"/>
      <c r="AY77" s="71"/>
      <c r="AZ77" s="71"/>
      <c r="BA77" s="71"/>
      <c r="BB77" s="71"/>
      <c r="BC77" s="71"/>
      <c r="BD77" s="79"/>
      <c r="BE77" s="71"/>
      <c r="BF77" s="71"/>
      <c r="BG77" s="71"/>
      <c r="BH77" s="71"/>
      <c r="BI77" s="71"/>
      <c r="BJ77" s="71"/>
      <c r="BK77" s="71"/>
      <c r="BL77" s="71"/>
      <c r="BM77" s="71"/>
      <c r="BN77" s="71"/>
      <c r="BO77" s="71"/>
      <c r="BP77" s="71"/>
      <c r="BQ77" s="71"/>
      <c r="BR77" s="71"/>
      <c r="BS77" s="71"/>
      <c r="BT77" s="71"/>
      <c r="BU77" s="71"/>
      <c r="BV77" s="71"/>
      <c r="BW77" s="71"/>
      <c r="BX77" s="71"/>
    </row>
    <row r="78">
      <c r="A78" s="71" t="s">
        <v>111</v>
      </c>
      <c r="B78" s="73" t="s">
        <v>844</v>
      </c>
      <c r="C78" s="100" t="s">
        <v>844</v>
      </c>
      <c r="D78" s="84" t="s">
        <v>475</v>
      </c>
      <c r="E78" s="75" t="s">
        <v>607</v>
      </c>
      <c r="F78" s="76" t="s">
        <v>845</v>
      </c>
      <c r="G78" s="72"/>
      <c r="H78" s="72"/>
      <c r="I78" s="72"/>
      <c r="J78" s="72"/>
      <c r="K78" s="72"/>
      <c r="L78" s="72"/>
      <c r="M78" s="84"/>
      <c r="N78" s="71"/>
      <c r="O78" s="71"/>
      <c r="P78" s="71"/>
      <c r="Q78" s="71"/>
      <c r="R78" s="71"/>
      <c r="S78" s="71"/>
      <c r="T78" s="79"/>
      <c r="U78" s="3">
        <v>2022.0</v>
      </c>
      <c r="V78" s="71">
        <f>AR78+AT78</f>
        <v>5159</v>
      </c>
      <c r="W78" s="41" t="s">
        <v>561</v>
      </c>
      <c r="X78" s="71">
        <f>AV78</f>
        <v>15812</v>
      </c>
      <c r="Y78" s="74" t="s">
        <v>846</v>
      </c>
      <c r="Z78" s="80">
        <f t="shared" si="2"/>
        <v>20971</v>
      </c>
      <c r="AA78" s="81">
        <v>0.7539936102236422</v>
      </c>
      <c r="AB78" s="75"/>
      <c r="AC78" s="75"/>
      <c r="AD78" s="75"/>
      <c r="AE78" s="75"/>
      <c r="AF78" s="75"/>
      <c r="AG78" s="75"/>
      <c r="AH78" s="75"/>
      <c r="AI78" s="75"/>
      <c r="AJ78" s="75"/>
      <c r="AK78" s="75"/>
      <c r="AL78" s="75"/>
      <c r="AM78" s="75"/>
      <c r="AN78" s="75"/>
      <c r="AO78" s="75"/>
      <c r="AP78" s="75"/>
      <c r="AQ78" s="75"/>
      <c r="AR78" s="95">
        <v>1114.0</v>
      </c>
      <c r="AS78" s="71"/>
      <c r="AT78" s="41">
        <v>4045.0</v>
      </c>
      <c r="AU78" s="71"/>
      <c r="AV78" s="41">
        <v>15812.0</v>
      </c>
      <c r="AW78" s="41">
        <v>20971.0</v>
      </c>
      <c r="AX78" s="79"/>
      <c r="AY78" s="71"/>
      <c r="AZ78" s="71"/>
      <c r="BA78" s="71"/>
      <c r="BB78" s="71"/>
      <c r="BC78" s="71"/>
      <c r="BD78" s="79"/>
      <c r="BE78" s="71"/>
      <c r="BF78" s="71"/>
      <c r="BG78" s="71"/>
      <c r="BH78" s="71"/>
      <c r="BI78" s="71"/>
      <c r="BJ78" s="71"/>
      <c r="BK78" s="71"/>
      <c r="BL78" s="71"/>
      <c r="BM78" s="71"/>
      <c r="BN78" s="71"/>
      <c r="BO78" s="71"/>
      <c r="BP78" s="71"/>
      <c r="BQ78" s="71"/>
      <c r="BR78" s="71"/>
      <c r="BS78" s="71"/>
      <c r="BT78" s="71"/>
      <c r="BU78" s="71"/>
      <c r="BV78" s="71"/>
      <c r="BW78" s="71"/>
      <c r="BX78" s="71"/>
    </row>
    <row r="79">
      <c r="A79" s="71" t="s">
        <v>112</v>
      </c>
      <c r="B79" s="86" t="s">
        <v>282</v>
      </c>
      <c r="C79" s="18" t="s">
        <v>415</v>
      </c>
      <c r="D79" s="74"/>
      <c r="E79" s="75" t="s">
        <v>847</v>
      </c>
      <c r="F79" s="76"/>
      <c r="G79" s="77" t="s">
        <v>848</v>
      </c>
      <c r="H79" s="77"/>
      <c r="I79" s="77"/>
      <c r="J79" s="77"/>
      <c r="K79" s="77"/>
      <c r="L79" s="77"/>
      <c r="M79" s="74"/>
      <c r="N79" s="41">
        <v>59600.0</v>
      </c>
      <c r="O79" s="71"/>
      <c r="P79" s="41">
        <v>19500.0</v>
      </c>
      <c r="Q79" s="71"/>
      <c r="R79" s="71"/>
      <c r="S79" s="71"/>
      <c r="T79" s="79"/>
      <c r="U79" s="3">
        <v>2023.0</v>
      </c>
      <c r="V79" s="71">
        <f t="shared" ref="V79:V85" si="22">N79+P79</f>
        <v>79100</v>
      </c>
      <c r="W79" s="41" t="s">
        <v>561</v>
      </c>
      <c r="X79" s="71">
        <f>27600+134000+4900</f>
        <v>166500</v>
      </c>
      <c r="Y79" s="74" t="s">
        <v>849</v>
      </c>
      <c r="Z79" s="80">
        <f t="shared" si="2"/>
        <v>245600</v>
      </c>
      <c r="AA79" s="81">
        <v>0.6779315960912052</v>
      </c>
      <c r="AB79" s="75"/>
      <c r="AC79" s="75"/>
      <c r="AD79" s="75">
        <v>27600.0</v>
      </c>
      <c r="AE79" s="75">
        <v>134000.0</v>
      </c>
      <c r="AF79" s="75">
        <v>4900.0</v>
      </c>
      <c r="AG79" s="75"/>
      <c r="AH79" s="75"/>
      <c r="AI79" s="75"/>
      <c r="AJ79" s="75"/>
      <c r="AK79" s="75"/>
      <c r="AL79" s="75"/>
      <c r="AM79" s="75"/>
      <c r="AN79" s="75"/>
      <c r="AO79" s="75"/>
      <c r="AP79" s="75"/>
      <c r="AQ79" s="75"/>
      <c r="AR79" s="82"/>
      <c r="AS79" s="71"/>
      <c r="AT79" s="71"/>
      <c r="AU79" s="71"/>
      <c r="AV79" s="71"/>
      <c r="AW79" s="71"/>
      <c r="AX79" s="79"/>
      <c r="AY79" s="71"/>
      <c r="AZ79" s="71"/>
      <c r="BA79" s="71"/>
      <c r="BB79" s="71"/>
      <c r="BC79" s="71"/>
      <c r="BD79" s="79"/>
      <c r="BE79" s="71"/>
      <c r="BF79" s="71"/>
      <c r="BG79" s="71"/>
      <c r="BH79" s="71"/>
      <c r="BI79" s="71"/>
      <c r="BJ79" s="71"/>
      <c r="BK79" s="71"/>
      <c r="BL79" s="71"/>
      <c r="BM79" s="71"/>
      <c r="BN79" s="71"/>
      <c r="BO79" s="71"/>
      <c r="BP79" s="71"/>
      <c r="BQ79" s="71"/>
      <c r="BR79" s="71"/>
      <c r="BS79" s="71"/>
      <c r="BT79" s="71"/>
      <c r="BU79" s="71"/>
      <c r="BV79" s="71"/>
      <c r="BW79" s="71"/>
      <c r="BX79" s="71"/>
    </row>
    <row r="80">
      <c r="A80" s="71" t="s">
        <v>113</v>
      </c>
      <c r="B80" s="72" t="s">
        <v>283</v>
      </c>
      <c r="C80" s="83" t="s">
        <v>416</v>
      </c>
      <c r="D80" s="84"/>
      <c r="E80" s="76" t="s">
        <v>598</v>
      </c>
      <c r="F80" s="76"/>
      <c r="G80" s="75" t="s">
        <v>554</v>
      </c>
      <c r="H80" s="75"/>
      <c r="I80" s="75"/>
      <c r="J80" s="75"/>
      <c r="K80" s="75"/>
      <c r="L80" s="75"/>
      <c r="M80" s="74"/>
      <c r="N80" s="41">
        <v>8609.0</v>
      </c>
      <c r="O80" s="71"/>
      <c r="P80" s="41">
        <v>7424.0</v>
      </c>
      <c r="Q80" s="71"/>
      <c r="R80" s="41">
        <v>13251.0</v>
      </c>
      <c r="S80" s="41">
        <v>29284.0</v>
      </c>
      <c r="T80" s="90">
        <v>7565.0</v>
      </c>
      <c r="U80" s="3">
        <v>2023.0</v>
      </c>
      <c r="V80" s="41">
        <f t="shared" si="22"/>
        <v>16033</v>
      </c>
      <c r="W80" s="41" t="s">
        <v>508</v>
      </c>
      <c r="X80" s="41">
        <f t="shared" ref="X80:X81" si="23">R80</f>
        <v>13251</v>
      </c>
      <c r="Y80" s="74" t="s">
        <v>850</v>
      </c>
      <c r="Z80" s="80">
        <f t="shared" si="2"/>
        <v>29284</v>
      </c>
      <c r="AA80" s="81">
        <v>0.45249965851659607</v>
      </c>
      <c r="AB80" s="75"/>
      <c r="AC80" s="75"/>
      <c r="AD80" s="75">
        <v>3723.0</v>
      </c>
      <c r="AE80" s="75"/>
      <c r="AF80" s="75"/>
      <c r="AG80" s="75">
        <v>2775.0</v>
      </c>
      <c r="AH80" s="75">
        <v>6753.0</v>
      </c>
      <c r="AI80" s="75"/>
      <c r="AJ80" s="75"/>
      <c r="AK80" s="75"/>
      <c r="AL80" s="75"/>
      <c r="AM80" s="75"/>
      <c r="AN80" s="75"/>
      <c r="AO80" s="75"/>
      <c r="AP80" s="75"/>
      <c r="AQ80" s="75"/>
      <c r="AR80" s="82"/>
      <c r="AS80" s="71"/>
      <c r="AT80" s="71"/>
      <c r="AU80" s="71"/>
      <c r="AV80" s="71"/>
      <c r="AW80" s="71"/>
      <c r="AX80" s="79"/>
      <c r="AY80" s="71"/>
      <c r="AZ80" s="71"/>
      <c r="BA80" s="71"/>
      <c r="BB80" s="71"/>
      <c r="BC80" s="71"/>
      <c r="BD80" s="79"/>
      <c r="BE80" s="71"/>
      <c r="BF80" s="71"/>
      <c r="BG80" s="71"/>
      <c r="BH80" s="71"/>
      <c r="BI80" s="71"/>
      <c r="BJ80" s="71"/>
      <c r="BK80" s="71"/>
      <c r="BL80" s="71"/>
      <c r="BM80" s="71"/>
      <c r="BN80" s="71"/>
      <c r="BO80" s="71"/>
      <c r="BP80" s="71"/>
      <c r="BQ80" s="71"/>
      <c r="BR80" s="71"/>
      <c r="BS80" s="71"/>
      <c r="BT80" s="71"/>
      <c r="BU80" s="71"/>
      <c r="BV80" s="71"/>
      <c r="BW80" s="71"/>
      <c r="BX80" s="71"/>
    </row>
    <row r="81">
      <c r="A81" s="71" t="s">
        <v>114</v>
      </c>
      <c r="B81" s="72" t="s">
        <v>284</v>
      </c>
      <c r="C81" s="73" t="s">
        <v>851</v>
      </c>
      <c r="D81" s="84"/>
      <c r="E81" s="76" t="s">
        <v>598</v>
      </c>
      <c r="F81" s="76"/>
      <c r="G81" s="77" t="s">
        <v>852</v>
      </c>
      <c r="H81" s="77"/>
      <c r="I81" s="77"/>
      <c r="J81" s="77"/>
      <c r="K81" s="77"/>
      <c r="L81" s="77"/>
      <c r="M81" s="74"/>
      <c r="N81" s="41">
        <v>11966.0</v>
      </c>
      <c r="O81" s="71"/>
      <c r="P81" s="41">
        <v>9952.0</v>
      </c>
      <c r="Q81" s="41">
        <v>21918.0</v>
      </c>
      <c r="R81" s="41">
        <v>1137193.0</v>
      </c>
      <c r="S81" s="71"/>
      <c r="T81" s="90">
        <v>1119.0</v>
      </c>
      <c r="U81" s="3">
        <v>2023.0</v>
      </c>
      <c r="V81" s="41">
        <f t="shared" si="22"/>
        <v>21918</v>
      </c>
      <c r="W81" s="41" t="s">
        <v>561</v>
      </c>
      <c r="X81" s="41">
        <f t="shared" si="23"/>
        <v>1137193</v>
      </c>
      <c r="Y81" s="74" t="s">
        <v>853</v>
      </c>
      <c r="Z81" s="80">
        <f t="shared" si="2"/>
        <v>1159111</v>
      </c>
      <c r="AA81" s="81">
        <v>0.981090680702711</v>
      </c>
      <c r="AB81" s="75"/>
      <c r="AC81" s="75"/>
      <c r="AD81" s="75"/>
      <c r="AE81" s="75"/>
      <c r="AF81" s="75"/>
      <c r="AG81" s="75"/>
      <c r="AH81" s="75"/>
      <c r="AI81" s="75"/>
      <c r="AJ81" s="75"/>
      <c r="AK81" s="75"/>
      <c r="AL81" s="75"/>
      <c r="AM81" s="75"/>
      <c r="AN81" s="75"/>
      <c r="AO81" s="75"/>
      <c r="AP81" s="75"/>
      <c r="AQ81" s="75"/>
      <c r="AR81" s="82"/>
      <c r="AS81" s="71"/>
      <c r="AT81" s="71"/>
      <c r="AU81" s="71"/>
      <c r="AV81" s="71"/>
      <c r="AW81" s="71"/>
      <c r="AX81" s="79"/>
      <c r="AY81" s="71"/>
      <c r="AZ81" s="71"/>
      <c r="BA81" s="71"/>
      <c r="BB81" s="71"/>
      <c r="BC81" s="71"/>
      <c r="BD81" s="79"/>
      <c r="BE81" s="71"/>
      <c r="BF81" s="71"/>
      <c r="BG81" s="71"/>
      <c r="BH81" s="71"/>
      <c r="BI81" s="71"/>
      <c r="BJ81" s="71"/>
      <c r="BK81" s="71"/>
      <c r="BL81" s="71"/>
      <c r="BM81" s="71"/>
      <c r="BN81" s="71"/>
      <c r="BO81" s="71"/>
      <c r="BP81" s="71"/>
      <c r="BQ81" s="71"/>
      <c r="BR81" s="71"/>
      <c r="BS81" s="71"/>
      <c r="BT81" s="71"/>
      <c r="BU81" s="71"/>
      <c r="BV81" s="71"/>
      <c r="BW81" s="71"/>
      <c r="BX81" s="71"/>
    </row>
    <row r="82">
      <c r="A82" s="59" t="s">
        <v>178</v>
      </c>
      <c r="B82" s="86" t="s">
        <v>347</v>
      </c>
      <c r="C82" s="83" t="s">
        <v>854</v>
      </c>
      <c r="D82" s="91"/>
      <c r="E82" s="75" t="s">
        <v>855</v>
      </c>
      <c r="F82" s="76"/>
      <c r="G82" s="75"/>
      <c r="H82" s="75"/>
      <c r="I82" s="75"/>
      <c r="J82" s="75"/>
      <c r="K82" s="75"/>
      <c r="L82" s="75"/>
      <c r="M82" s="74"/>
      <c r="N82" s="41">
        <v>637200.0</v>
      </c>
      <c r="O82" s="71"/>
      <c r="P82" s="41">
        <v>8100.0</v>
      </c>
      <c r="Q82" s="71"/>
      <c r="R82" s="71"/>
      <c r="S82" s="71"/>
      <c r="T82" s="90">
        <v>50300.0</v>
      </c>
      <c r="U82" s="3">
        <v>2023.0</v>
      </c>
      <c r="V82" s="41">
        <f t="shared" si="22"/>
        <v>645300</v>
      </c>
      <c r="W82" s="41" t="s">
        <v>561</v>
      </c>
      <c r="X82" s="41" t="s">
        <v>578</v>
      </c>
      <c r="Y82" s="74" t="s">
        <v>856</v>
      </c>
      <c r="Z82" s="80">
        <f t="shared" si="2"/>
        <v>645300</v>
      </c>
      <c r="AA82" s="81"/>
      <c r="AB82" s="75"/>
      <c r="AC82" s="75"/>
      <c r="AD82" s="75"/>
      <c r="AE82" s="75"/>
      <c r="AF82" s="75"/>
      <c r="AG82" s="75"/>
      <c r="AH82" s="75"/>
      <c r="AI82" s="75"/>
      <c r="AJ82" s="75"/>
      <c r="AK82" s="75"/>
      <c r="AL82" s="75"/>
      <c r="AM82" s="75"/>
      <c r="AN82" s="75"/>
      <c r="AO82" s="75"/>
      <c r="AP82" s="75"/>
      <c r="AQ82" s="75"/>
      <c r="AR82" s="82"/>
      <c r="AS82" s="71"/>
      <c r="AT82" s="71"/>
      <c r="AU82" s="71"/>
      <c r="AV82" s="71"/>
      <c r="AW82" s="71"/>
      <c r="AX82" s="79"/>
      <c r="AY82" s="71"/>
      <c r="AZ82" s="71"/>
      <c r="BA82" s="71"/>
      <c r="BB82" s="71"/>
      <c r="BC82" s="71"/>
      <c r="BD82" s="79"/>
      <c r="BE82" s="71"/>
      <c r="BF82" s="71"/>
      <c r="BG82" s="71"/>
      <c r="BH82" s="71"/>
      <c r="BI82" s="71"/>
      <c r="BJ82" s="71"/>
      <c r="BK82" s="71"/>
      <c r="BL82" s="71"/>
      <c r="BM82" s="71"/>
      <c r="BN82" s="71"/>
      <c r="BO82" s="71"/>
      <c r="BP82" s="71"/>
      <c r="BQ82" s="71"/>
      <c r="BR82" s="71"/>
      <c r="BS82" s="71"/>
      <c r="BT82" s="71"/>
      <c r="BU82" s="71"/>
      <c r="BV82" s="71"/>
      <c r="BW82" s="71"/>
      <c r="BX82" s="71"/>
    </row>
    <row r="83">
      <c r="A83" s="71" t="s">
        <v>115</v>
      </c>
      <c r="B83" s="72" t="s">
        <v>285</v>
      </c>
      <c r="C83" s="73" t="s">
        <v>857</v>
      </c>
      <c r="D83" s="84"/>
      <c r="E83" s="75" t="s">
        <v>858</v>
      </c>
      <c r="F83" s="76"/>
      <c r="G83" s="77" t="s">
        <v>859</v>
      </c>
      <c r="H83" s="77"/>
      <c r="I83" s="77"/>
      <c r="J83" s="77"/>
      <c r="K83" s="77"/>
      <c r="L83" s="77"/>
      <c r="M83" s="74"/>
      <c r="N83" s="41">
        <v>134075.0</v>
      </c>
      <c r="O83" s="41">
        <v>17536.0</v>
      </c>
      <c r="P83" s="41">
        <v>21150.0</v>
      </c>
      <c r="Q83" s="71"/>
      <c r="R83" s="71"/>
      <c r="S83" s="71"/>
      <c r="T83" s="79"/>
      <c r="U83" s="3">
        <v>2023.0</v>
      </c>
      <c r="V83" s="71">
        <f t="shared" si="22"/>
        <v>155225</v>
      </c>
      <c r="W83" s="41" t="s">
        <v>561</v>
      </c>
      <c r="X83" s="41" t="s">
        <v>578</v>
      </c>
      <c r="Y83" s="74" t="s">
        <v>860</v>
      </c>
      <c r="Z83" s="80">
        <f t="shared" si="2"/>
        <v>155225</v>
      </c>
      <c r="AA83" s="81"/>
      <c r="AB83" s="75"/>
      <c r="AC83" s="75"/>
      <c r="AD83" s="75"/>
      <c r="AE83" s="75"/>
      <c r="AF83" s="75"/>
      <c r="AG83" s="75"/>
      <c r="AH83" s="75"/>
      <c r="AI83" s="75"/>
      <c r="AJ83" s="75"/>
      <c r="AK83" s="75"/>
      <c r="AL83" s="75"/>
      <c r="AM83" s="75"/>
      <c r="AN83" s="75"/>
      <c r="AO83" s="75"/>
      <c r="AP83" s="75"/>
      <c r="AQ83" s="75"/>
      <c r="AR83" s="95">
        <v>139038.0</v>
      </c>
      <c r="AS83" s="41">
        <v>23088.0</v>
      </c>
      <c r="AT83" s="41">
        <v>18475.0</v>
      </c>
      <c r="AU83" s="71"/>
      <c r="AV83" s="71"/>
      <c r="AW83" s="71"/>
      <c r="AX83" s="79"/>
      <c r="AY83" s="71"/>
      <c r="AZ83" s="71"/>
      <c r="BA83" s="71"/>
      <c r="BB83" s="71"/>
      <c r="BC83" s="71"/>
      <c r="BD83" s="79"/>
      <c r="BE83" s="71"/>
      <c r="BF83" s="71"/>
      <c r="BG83" s="71"/>
      <c r="BH83" s="71"/>
      <c r="BI83" s="71"/>
      <c r="BJ83" s="71"/>
      <c r="BK83" s="71"/>
      <c r="BL83" s="71"/>
      <c r="BM83" s="71"/>
      <c r="BN83" s="71"/>
      <c r="BO83" s="71"/>
      <c r="BP83" s="71"/>
      <c r="BQ83" s="71"/>
      <c r="BR83" s="71"/>
      <c r="BS83" s="71"/>
      <c r="BT83" s="71"/>
      <c r="BU83" s="71"/>
      <c r="BV83" s="71"/>
      <c r="BW83" s="71"/>
      <c r="BX83" s="71"/>
    </row>
    <row r="84">
      <c r="A84" s="41" t="s">
        <v>861</v>
      </c>
      <c r="B84" s="72" t="s">
        <v>286</v>
      </c>
      <c r="C84" s="73" t="s">
        <v>862</v>
      </c>
      <c r="D84" s="84"/>
      <c r="E84" s="76" t="s">
        <v>863</v>
      </c>
      <c r="F84" s="76"/>
      <c r="G84" s="77" t="s">
        <v>607</v>
      </c>
      <c r="H84" s="77"/>
      <c r="I84" s="77"/>
      <c r="J84" s="77"/>
      <c r="K84" s="77"/>
      <c r="L84" s="77"/>
      <c r="M84" s="74"/>
      <c r="N84" s="41">
        <v>54361.0</v>
      </c>
      <c r="O84" s="71"/>
      <c r="P84" s="41">
        <v>18761.0</v>
      </c>
      <c r="Q84" s="71"/>
      <c r="R84" s="41">
        <v>629592.0</v>
      </c>
      <c r="S84" s="41">
        <v>702714.0</v>
      </c>
      <c r="T84" s="79"/>
      <c r="U84" s="3">
        <v>2023.0</v>
      </c>
      <c r="V84" s="71">
        <f t="shared" si="22"/>
        <v>73122</v>
      </c>
      <c r="W84" s="41" t="s">
        <v>561</v>
      </c>
      <c r="X84" s="71">
        <f t="shared" ref="X84:X85" si="24">R84</f>
        <v>629592</v>
      </c>
      <c r="Y84" s="74" t="s">
        <v>864</v>
      </c>
      <c r="Z84" s="80">
        <f t="shared" si="2"/>
        <v>702714</v>
      </c>
      <c r="AA84" s="81">
        <v>0.8959434421400456</v>
      </c>
      <c r="AB84" s="75"/>
      <c r="AC84" s="75"/>
      <c r="AD84" s="75"/>
      <c r="AE84" s="75"/>
      <c r="AF84" s="75"/>
      <c r="AG84" s="75"/>
      <c r="AH84" s="75"/>
      <c r="AI84" s="75"/>
      <c r="AJ84" s="75"/>
      <c r="AK84" s="75"/>
      <c r="AL84" s="75"/>
      <c r="AM84" s="75"/>
      <c r="AN84" s="75"/>
      <c r="AO84" s="75"/>
      <c r="AP84" s="75"/>
      <c r="AQ84" s="75"/>
      <c r="AR84" s="82"/>
      <c r="AS84" s="71"/>
      <c r="AT84" s="71"/>
      <c r="AU84" s="71"/>
      <c r="AV84" s="71"/>
      <c r="AW84" s="71"/>
      <c r="AX84" s="79"/>
      <c r="AY84" s="71"/>
      <c r="AZ84" s="71"/>
      <c r="BA84" s="71"/>
      <c r="BB84" s="71"/>
      <c r="BC84" s="71"/>
      <c r="BD84" s="79"/>
      <c r="BE84" s="71"/>
      <c r="BF84" s="71"/>
      <c r="BG84" s="71"/>
      <c r="BH84" s="71"/>
      <c r="BI84" s="71"/>
      <c r="BJ84" s="71"/>
      <c r="BK84" s="71"/>
      <c r="BL84" s="71"/>
      <c r="BM84" s="71"/>
      <c r="BN84" s="71"/>
      <c r="BO84" s="71"/>
      <c r="BP84" s="71"/>
      <c r="BQ84" s="71"/>
      <c r="BR84" s="71"/>
      <c r="BS84" s="71"/>
      <c r="BT84" s="71"/>
      <c r="BU84" s="71"/>
      <c r="BV84" s="71"/>
      <c r="BW84" s="71"/>
      <c r="BX84" s="71"/>
    </row>
    <row r="85">
      <c r="A85" s="41" t="s">
        <v>865</v>
      </c>
      <c r="B85" s="72"/>
      <c r="C85" s="73" t="s">
        <v>862</v>
      </c>
      <c r="D85" s="84"/>
      <c r="E85" s="75" t="s">
        <v>866</v>
      </c>
      <c r="F85" s="76"/>
      <c r="G85" s="77" t="s">
        <v>607</v>
      </c>
      <c r="H85" s="77"/>
      <c r="I85" s="77"/>
      <c r="J85" s="77"/>
      <c r="K85" s="77"/>
      <c r="L85" s="77"/>
      <c r="M85" s="74"/>
      <c r="N85" s="41">
        <v>30.0</v>
      </c>
      <c r="O85" s="71"/>
      <c r="P85" s="41">
        <v>6114.0</v>
      </c>
      <c r="Q85" s="71"/>
      <c r="R85" s="41">
        <v>15787.0</v>
      </c>
      <c r="S85" s="41">
        <v>21931.0</v>
      </c>
      <c r="T85" s="79"/>
      <c r="U85" s="3">
        <v>2023.0</v>
      </c>
      <c r="V85" s="71">
        <f t="shared" si="22"/>
        <v>6144</v>
      </c>
      <c r="W85" s="41" t="s">
        <v>561</v>
      </c>
      <c r="X85" s="71">
        <f t="shared" si="24"/>
        <v>15787</v>
      </c>
      <c r="Y85" s="74" t="s">
        <v>867</v>
      </c>
      <c r="Z85" s="80">
        <f t="shared" si="2"/>
        <v>21931</v>
      </c>
      <c r="AA85" s="81">
        <v>0.7198486161141763</v>
      </c>
      <c r="AB85" s="75"/>
      <c r="AC85" s="75"/>
      <c r="AD85" s="75"/>
      <c r="AE85" s="75"/>
      <c r="AF85" s="75"/>
      <c r="AG85" s="75"/>
      <c r="AH85" s="75"/>
      <c r="AI85" s="75"/>
      <c r="AJ85" s="75"/>
      <c r="AK85" s="75"/>
      <c r="AL85" s="75"/>
      <c r="AM85" s="75"/>
      <c r="AN85" s="75"/>
      <c r="AO85" s="75"/>
      <c r="AP85" s="75"/>
      <c r="AQ85" s="75"/>
      <c r="AR85" s="82"/>
      <c r="AS85" s="71"/>
      <c r="AT85" s="71"/>
      <c r="AU85" s="71"/>
      <c r="AV85" s="71"/>
      <c r="AW85" s="71"/>
      <c r="AX85" s="79"/>
      <c r="AY85" s="71"/>
      <c r="AZ85" s="71"/>
      <c r="BA85" s="71"/>
      <c r="BB85" s="71"/>
      <c r="BC85" s="71"/>
      <c r="BD85" s="79"/>
      <c r="BE85" s="71"/>
      <c r="BF85" s="71"/>
      <c r="BG85" s="71"/>
      <c r="BH85" s="71"/>
      <c r="BI85" s="71"/>
      <c r="BJ85" s="71"/>
      <c r="BK85" s="71"/>
      <c r="BL85" s="71"/>
      <c r="BM85" s="71"/>
      <c r="BN85" s="71"/>
      <c r="BO85" s="71"/>
      <c r="BP85" s="71"/>
      <c r="BQ85" s="71"/>
      <c r="BR85" s="71"/>
      <c r="BS85" s="71"/>
      <c r="BT85" s="71"/>
      <c r="BU85" s="71"/>
      <c r="BV85" s="71"/>
      <c r="BW85" s="71"/>
      <c r="BX85" s="71"/>
    </row>
    <row r="86">
      <c r="A86" s="71" t="s">
        <v>118</v>
      </c>
      <c r="B86" s="73" t="s">
        <v>288</v>
      </c>
      <c r="C86" s="72"/>
      <c r="D86" s="84"/>
      <c r="E86" s="101"/>
      <c r="F86" s="101"/>
      <c r="G86" s="72"/>
      <c r="H86" s="72"/>
      <c r="I86" s="72"/>
      <c r="J86" s="72"/>
      <c r="K86" s="72"/>
      <c r="L86" s="72"/>
      <c r="M86" s="84"/>
      <c r="N86" s="71"/>
      <c r="O86" s="71"/>
      <c r="P86" s="71"/>
      <c r="Q86" s="71"/>
      <c r="R86" s="71"/>
      <c r="S86" s="71"/>
      <c r="T86" s="79"/>
      <c r="U86" s="3">
        <v>2022.0</v>
      </c>
      <c r="V86" s="71">
        <f>AU86</f>
        <v>858117</v>
      </c>
      <c r="W86" s="41" t="s">
        <v>561</v>
      </c>
      <c r="X86" s="41" t="s">
        <v>578</v>
      </c>
      <c r="Y86" s="74" t="s">
        <v>868</v>
      </c>
      <c r="Z86" s="80">
        <f t="shared" si="2"/>
        <v>858117</v>
      </c>
      <c r="AA86" s="81"/>
      <c r="AB86" s="75"/>
      <c r="AC86" s="75"/>
      <c r="AD86" s="75"/>
      <c r="AE86" s="75"/>
      <c r="AF86" s="75"/>
      <c r="AG86" s="75"/>
      <c r="AH86" s="75"/>
      <c r="AI86" s="75"/>
      <c r="AJ86" s="75"/>
      <c r="AK86" s="75"/>
      <c r="AL86" s="75"/>
      <c r="AM86" s="75"/>
      <c r="AN86" s="75"/>
      <c r="AO86" s="75"/>
      <c r="AP86" s="75"/>
      <c r="AQ86" s="75"/>
      <c r="AR86" s="95">
        <v>455142.0</v>
      </c>
      <c r="AS86" s="41">
        <v>374888.0</v>
      </c>
      <c r="AT86" s="41">
        <v>402976.0</v>
      </c>
      <c r="AU86" s="41">
        <v>858117.0</v>
      </c>
      <c r="AV86" s="71"/>
      <c r="AW86" s="71"/>
      <c r="AX86" s="90">
        <v>14775.0</v>
      </c>
      <c r="AY86" s="71"/>
      <c r="AZ86" s="71"/>
      <c r="BA86" s="71"/>
      <c r="BB86" s="71"/>
      <c r="BC86" s="71"/>
      <c r="BD86" s="79"/>
      <c r="BE86" s="71"/>
      <c r="BF86" s="71"/>
      <c r="BG86" s="71"/>
      <c r="BH86" s="71"/>
      <c r="BI86" s="71"/>
      <c r="BJ86" s="71"/>
      <c r="BK86" s="71"/>
      <c r="BL86" s="71"/>
      <c r="BM86" s="71"/>
      <c r="BN86" s="71"/>
      <c r="BO86" s="71"/>
      <c r="BP86" s="71"/>
      <c r="BQ86" s="71"/>
      <c r="BR86" s="71"/>
      <c r="BS86" s="71"/>
      <c r="BT86" s="71"/>
      <c r="BU86" s="71"/>
      <c r="BV86" s="71"/>
      <c r="BW86" s="71"/>
      <c r="BX86" s="71"/>
    </row>
    <row r="87">
      <c r="A87" s="71" t="s">
        <v>120</v>
      </c>
      <c r="B87" s="72" t="s">
        <v>289</v>
      </c>
      <c r="C87" s="83" t="s">
        <v>869</v>
      </c>
      <c r="D87" s="84"/>
      <c r="E87" s="75" t="s">
        <v>870</v>
      </c>
      <c r="F87" s="76"/>
      <c r="G87" s="77" t="s">
        <v>871</v>
      </c>
      <c r="H87" s="77"/>
      <c r="I87" s="77"/>
      <c r="J87" s="77"/>
      <c r="K87" s="77"/>
      <c r="L87" s="77"/>
      <c r="M87" s="74"/>
      <c r="N87" s="41">
        <v>5762.0</v>
      </c>
      <c r="O87" s="71"/>
      <c r="P87" s="41">
        <v>69027.0</v>
      </c>
      <c r="Q87" s="41">
        <v>74789.0</v>
      </c>
      <c r="R87" s="41">
        <v>360036.0</v>
      </c>
      <c r="S87" s="41">
        <v>434825.0</v>
      </c>
      <c r="T87" s="79"/>
      <c r="U87" s="3">
        <v>2023.0</v>
      </c>
      <c r="V87" s="71">
        <f>Q87</f>
        <v>74789</v>
      </c>
      <c r="W87" s="41" t="s">
        <v>561</v>
      </c>
      <c r="X87" s="71">
        <f t="shared" ref="X87:X90" si="25">R87</f>
        <v>360036</v>
      </c>
      <c r="Y87" s="74" t="s">
        <v>872</v>
      </c>
      <c r="Z87" s="80">
        <f t="shared" si="2"/>
        <v>434825</v>
      </c>
      <c r="AA87" s="81">
        <v>0.8280020697981947</v>
      </c>
      <c r="AB87" s="75">
        <v>294185.0</v>
      </c>
      <c r="AC87" s="75">
        <v>9944.0</v>
      </c>
      <c r="AD87" s="75"/>
      <c r="AE87" s="75">
        <v>22360.0</v>
      </c>
      <c r="AF87" s="75"/>
      <c r="AG87" s="75"/>
      <c r="AH87" s="75"/>
      <c r="AI87" s="75"/>
      <c r="AJ87" s="75"/>
      <c r="AK87" s="75"/>
      <c r="AL87" s="75"/>
      <c r="AM87" s="75"/>
      <c r="AN87" s="75"/>
      <c r="AO87" s="75"/>
      <c r="AP87" s="75"/>
      <c r="AQ87" s="75"/>
      <c r="AR87" s="82"/>
      <c r="AS87" s="71"/>
      <c r="AT87" s="71"/>
      <c r="AU87" s="71"/>
      <c r="AV87" s="71"/>
      <c r="AW87" s="71"/>
      <c r="AX87" s="79"/>
      <c r="AY87" s="71"/>
      <c r="AZ87" s="71"/>
      <c r="BA87" s="71"/>
      <c r="BB87" s="71"/>
      <c r="BC87" s="71"/>
      <c r="BD87" s="79"/>
      <c r="BE87" s="71"/>
      <c r="BF87" s="71"/>
      <c r="BG87" s="71"/>
      <c r="BH87" s="71"/>
      <c r="BI87" s="71"/>
      <c r="BJ87" s="71"/>
      <c r="BK87" s="71"/>
      <c r="BL87" s="71"/>
      <c r="BM87" s="71"/>
      <c r="BN87" s="71"/>
      <c r="BO87" s="71"/>
      <c r="BP87" s="71"/>
      <c r="BQ87" s="71"/>
      <c r="BR87" s="71"/>
      <c r="BS87" s="71"/>
      <c r="BT87" s="71"/>
      <c r="BU87" s="71"/>
      <c r="BV87" s="71"/>
      <c r="BW87" s="71"/>
      <c r="BX87" s="71"/>
    </row>
    <row r="88">
      <c r="A88" s="71" t="s">
        <v>121</v>
      </c>
      <c r="B88" s="72" t="s">
        <v>290</v>
      </c>
      <c r="C88" s="83" t="s">
        <v>417</v>
      </c>
      <c r="D88" s="84"/>
      <c r="E88" s="76" t="s">
        <v>598</v>
      </c>
      <c r="F88" s="76"/>
      <c r="G88" s="75" t="s">
        <v>873</v>
      </c>
      <c r="H88" s="75"/>
      <c r="I88" s="75"/>
      <c r="J88" s="75"/>
      <c r="K88" s="75"/>
      <c r="L88" s="75"/>
      <c r="M88" s="74"/>
      <c r="N88" s="41">
        <v>30524.0</v>
      </c>
      <c r="O88" s="41">
        <v>159860.35</v>
      </c>
      <c r="P88" s="41">
        <v>146673.0</v>
      </c>
      <c r="Q88" s="71"/>
      <c r="R88" s="41">
        <v>1386091.0</v>
      </c>
      <c r="S88" s="71"/>
      <c r="T88" s="79"/>
      <c r="U88" s="3">
        <v>2023.0</v>
      </c>
      <c r="V88" s="71">
        <f t="shared" ref="V88:V90" si="26">N88+P88</f>
        <v>177197</v>
      </c>
      <c r="W88" s="41" t="s">
        <v>561</v>
      </c>
      <c r="X88" s="71">
        <f t="shared" si="25"/>
        <v>1386091</v>
      </c>
      <c r="Y88" s="74" t="s">
        <v>874</v>
      </c>
      <c r="Z88" s="80">
        <f t="shared" si="2"/>
        <v>1563288</v>
      </c>
      <c r="AA88" s="81">
        <v>0.886651084125254</v>
      </c>
      <c r="AB88" s="75"/>
      <c r="AC88" s="75"/>
      <c r="AD88" s="75"/>
      <c r="AE88" s="75"/>
      <c r="AF88" s="75"/>
      <c r="AG88" s="75"/>
      <c r="AH88" s="75"/>
      <c r="AI88" s="75"/>
      <c r="AJ88" s="75"/>
      <c r="AK88" s="75"/>
      <c r="AL88" s="75"/>
      <c r="AM88" s="75"/>
      <c r="AN88" s="75"/>
      <c r="AO88" s="75"/>
      <c r="AP88" s="75"/>
      <c r="AQ88" s="75"/>
      <c r="AR88" s="82"/>
      <c r="AS88" s="71"/>
      <c r="AT88" s="71"/>
      <c r="AU88" s="71"/>
      <c r="AV88" s="71"/>
      <c r="AW88" s="71"/>
      <c r="AX88" s="79"/>
      <c r="AY88" s="71"/>
      <c r="AZ88" s="71"/>
      <c r="BA88" s="71"/>
      <c r="BB88" s="71"/>
      <c r="BC88" s="71"/>
      <c r="BD88" s="79"/>
      <c r="BE88" s="71"/>
      <c r="BF88" s="71"/>
      <c r="BG88" s="71"/>
      <c r="BH88" s="71"/>
      <c r="BI88" s="71"/>
      <c r="BJ88" s="71"/>
      <c r="BK88" s="71"/>
      <c r="BL88" s="71"/>
      <c r="BM88" s="71"/>
      <c r="BN88" s="71"/>
      <c r="BO88" s="71"/>
      <c r="BP88" s="71"/>
      <c r="BQ88" s="71"/>
      <c r="BR88" s="71"/>
      <c r="BS88" s="71"/>
      <c r="BT88" s="71"/>
      <c r="BU88" s="71"/>
      <c r="BV88" s="71"/>
      <c r="BW88" s="71"/>
      <c r="BX88" s="71"/>
    </row>
    <row r="89">
      <c r="A89" s="71" t="s">
        <v>122</v>
      </c>
      <c r="B89" s="72" t="s">
        <v>291</v>
      </c>
      <c r="C89" s="83" t="s">
        <v>418</v>
      </c>
      <c r="D89" s="84"/>
      <c r="E89" s="76" t="s">
        <v>598</v>
      </c>
      <c r="F89" s="76"/>
      <c r="G89" s="75" t="s">
        <v>554</v>
      </c>
      <c r="H89" s="75"/>
      <c r="I89" s="75"/>
      <c r="J89" s="75"/>
      <c r="K89" s="75"/>
      <c r="L89" s="75"/>
      <c r="M89" s="74"/>
      <c r="N89" s="41">
        <v>85.0</v>
      </c>
      <c r="O89" s="41"/>
      <c r="P89" s="41">
        <v>28.0</v>
      </c>
      <c r="Q89" s="71"/>
      <c r="R89" s="41">
        <v>4321.0</v>
      </c>
      <c r="S89" s="41">
        <v>4434.0</v>
      </c>
      <c r="T89" s="79"/>
      <c r="U89" s="3">
        <v>2023.0</v>
      </c>
      <c r="V89" s="71">
        <f t="shared" si="26"/>
        <v>113</v>
      </c>
      <c r="W89" s="41" t="s">
        <v>561</v>
      </c>
      <c r="X89" s="71">
        <f t="shared" si="25"/>
        <v>4321</v>
      </c>
      <c r="Y89" s="74" t="s">
        <v>875</v>
      </c>
      <c r="Z89" s="80">
        <f t="shared" si="2"/>
        <v>4434</v>
      </c>
      <c r="AA89" s="81">
        <v>0.9745151105096977</v>
      </c>
      <c r="AB89" s="75"/>
      <c r="AC89" s="75"/>
      <c r="AD89" s="75"/>
      <c r="AE89" s="75"/>
      <c r="AF89" s="75"/>
      <c r="AG89" s="75"/>
      <c r="AH89" s="75"/>
      <c r="AI89" s="75"/>
      <c r="AJ89" s="75"/>
      <c r="AK89" s="75"/>
      <c r="AL89" s="75"/>
      <c r="AM89" s="75"/>
      <c r="AN89" s="75"/>
      <c r="AO89" s="75"/>
      <c r="AP89" s="75"/>
      <c r="AQ89" s="75"/>
      <c r="AR89" s="82"/>
      <c r="AS89" s="71"/>
      <c r="AT89" s="71"/>
      <c r="AU89" s="71"/>
      <c r="AV89" s="71"/>
      <c r="AW89" s="71"/>
      <c r="AX89" s="79"/>
      <c r="AY89" s="71"/>
      <c r="AZ89" s="71"/>
      <c r="BA89" s="71"/>
      <c r="BB89" s="71"/>
      <c r="BC89" s="71"/>
      <c r="BD89" s="79"/>
      <c r="BE89" s="71"/>
      <c r="BF89" s="71"/>
      <c r="BG89" s="71"/>
      <c r="BH89" s="71"/>
      <c r="BI89" s="71"/>
      <c r="BJ89" s="71"/>
      <c r="BK89" s="71"/>
      <c r="BL89" s="71"/>
      <c r="BM89" s="71"/>
      <c r="BN89" s="71"/>
      <c r="BO89" s="71"/>
      <c r="BP89" s="71"/>
      <c r="BQ89" s="71"/>
      <c r="BR89" s="71"/>
      <c r="BS89" s="71"/>
      <c r="BT89" s="71"/>
      <c r="BU89" s="71"/>
      <c r="BV89" s="71"/>
      <c r="BW89" s="71"/>
      <c r="BX89" s="71"/>
    </row>
    <row r="90">
      <c r="A90" s="3" t="s">
        <v>876</v>
      </c>
      <c r="B90" s="72"/>
      <c r="C90" s="73" t="s">
        <v>877</v>
      </c>
      <c r="D90" s="84"/>
      <c r="E90" s="75" t="s">
        <v>878</v>
      </c>
      <c r="F90" s="76"/>
      <c r="G90" s="75"/>
      <c r="H90" s="75"/>
      <c r="I90" s="75"/>
      <c r="J90" s="75"/>
      <c r="K90" s="75"/>
      <c r="L90" s="75"/>
      <c r="M90" s="74"/>
      <c r="N90" s="41">
        <v>0.0</v>
      </c>
      <c r="O90" s="41">
        <v>343.5</v>
      </c>
      <c r="P90" s="41">
        <v>231.7</v>
      </c>
      <c r="Q90" s="71"/>
      <c r="R90" s="41">
        <v>1966.1</v>
      </c>
      <c r="S90" s="41">
        <v>2197.8</v>
      </c>
      <c r="T90" s="79"/>
      <c r="U90" s="3">
        <v>2023.0</v>
      </c>
      <c r="V90" s="71">
        <f t="shared" si="26"/>
        <v>231.7</v>
      </c>
      <c r="W90" s="41" t="s">
        <v>561</v>
      </c>
      <c r="X90" s="71">
        <f t="shared" si="25"/>
        <v>1966.1</v>
      </c>
      <c r="Y90" s="74" t="s">
        <v>879</v>
      </c>
      <c r="Z90" s="80">
        <f t="shared" si="2"/>
        <v>2197.8</v>
      </c>
      <c r="AA90" s="81">
        <v>0.8945763945763946</v>
      </c>
      <c r="AB90" s="75">
        <v>492.2</v>
      </c>
      <c r="AC90" s="75"/>
      <c r="AD90" s="75">
        <v>208.9</v>
      </c>
      <c r="AE90" s="75"/>
      <c r="AF90" s="75">
        <v>9.9</v>
      </c>
      <c r="AG90" s="75">
        <v>752.9</v>
      </c>
      <c r="AH90" s="75">
        <v>349.2</v>
      </c>
      <c r="AI90" s="75">
        <v>152.9</v>
      </c>
      <c r="AJ90" s="75"/>
      <c r="AK90" s="75"/>
      <c r="AL90" s="75"/>
      <c r="AM90" s="75"/>
      <c r="AN90" s="75"/>
      <c r="AO90" s="75"/>
      <c r="AP90" s="75"/>
      <c r="AQ90" s="75"/>
      <c r="AR90" s="82"/>
      <c r="AS90" s="71"/>
      <c r="AT90" s="71"/>
      <c r="AU90" s="71"/>
      <c r="AV90" s="71"/>
      <c r="AW90" s="71"/>
      <c r="AX90" s="79"/>
      <c r="AY90" s="71"/>
      <c r="AZ90" s="71"/>
      <c r="BA90" s="71"/>
      <c r="BB90" s="71"/>
      <c r="BC90" s="71"/>
      <c r="BD90" s="79"/>
      <c r="BE90" s="71"/>
      <c r="BF90" s="71"/>
      <c r="BG90" s="71"/>
      <c r="BH90" s="71"/>
      <c r="BI90" s="71"/>
      <c r="BJ90" s="71"/>
      <c r="BK90" s="71"/>
      <c r="BL90" s="71"/>
      <c r="BM90" s="71"/>
      <c r="BN90" s="71"/>
      <c r="BO90" s="71"/>
      <c r="BP90" s="71"/>
      <c r="BQ90" s="71"/>
      <c r="BR90" s="71"/>
      <c r="BS90" s="71"/>
      <c r="BT90" s="71"/>
      <c r="BU90" s="71"/>
      <c r="BV90" s="71"/>
      <c r="BW90" s="71"/>
      <c r="BX90" s="71"/>
    </row>
    <row r="91">
      <c r="A91" s="71" t="s">
        <v>123</v>
      </c>
      <c r="B91" s="72" t="s">
        <v>292</v>
      </c>
      <c r="C91" s="83" t="s">
        <v>419</v>
      </c>
      <c r="D91" s="84"/>
      <c r="E91" s="75" t="s">
        <v>880</v>
      </c>
      <c r="F91" s="76"/>
      <c r="G91" s="77" t="s">
        <v>881</v>
      </c>
      <c r="H91" s="77"/>
      <c r="I91" s="77"/>
      <c r="J91" s="77"/>
      <c r="K91" s="77"/>
      <c r="L91" s="77"/>
      <c r="M91" s="74"/>
      <c r="N91" s="41">
        <v>7198.0</v>
      </c>
      <c r="O91" s="41">
        <v>13743.0</v>
      </c>
      <c r="P91" s="41">
        <v>5782.0</v>
      </c>
      <c r="Q91" s="41">
        <v>12980.0</v>
      </c>
      <c r="R91" s="71"/>
      <c r="S91" s="41">
        <v>6492948.0</v>
      </c>
      <c r="T91" s="79"/>
      <c r="U91" s="3">
        <v>2023.0</v>
      </c>
      <c r="V91" s="71">
        <f>Q91</f>
        <v>12980</v>
      </c>
      <c r="W91" s="41" t="s">
        <v>561</v>
      </c>
      <c r="X91" s="71">
        <f>S91-V91</f>
        <v>6479968</v>
      </c>
      <c r="Y91" s="102" t="s">
        <v>882</v>
      </c>
      <c r="Z91" s="80">
        <f t="shared" si="2"/>
        <v>6492948</v>
      </c>
      <c r="AA91" s="81">
        <v>0.9980009080621006</v>
      </c>
      <c r="AB91" s="75"/>
      <c r="AC91" s="75"/>
      <c r="AD91" s="75"/>
      <c r="AE91" s="75"/>
      <c r="AF91" s="75"/>
      <c r="AG91" s="75"/>
      <c r="AH91" s="75"/>
      <c r="AI91" s="75"/>
      <c r="AJ91" s="75"/>
      <c r="AK91" s="75"/>
      <c r="AL91" s="75"/>
      <c r="AM91" s="75"/>
      <c r="AN91" s="75"/>
      <c r="AO91" s="75"/>
      <c r="AP91" s="75"/>
      <c r="AQ91" s="75"/>
      <c r="AR91" s="82"/>
      <c r="AS91" s="71"/>
      <c r="AT91" s="71"/>
      <c r="AU91" s="71"/>
      <c r="AV91" s="71"/>
      <c r="AW91" s="71"/>
      <c r="AX91" s="79"/>
      <c r="AY91" s="71"/>
      <c r="AZ91" s="71"/>
      <c r="BA91" s="71"/>
      <c r="BB91" s="71"/>
      <c r="BC91" s="71"/>
      <c r="BD91" s="79"/>
      <c r="BE91" s="71"/>
      <c r="BF91" s="71"/>
      <c r="BG91" s="71"/>
      <c r="BH91" s="71"/>
      <c r="BI91" s="71"/>
      <c r="BJ91" s="71"/>
      <c r="BK91" s="71"/>
      <c r="BL91" s="71"/>
      <c r="BM91" s="71"/>
      <c r="BN91" s="71"/>
      <c r="BO91" s="71"/>
      <c r="BP91" s="71"/>
      <c r="BQ91" s="71"/>
      <c r="BR91" s="71"/>
      <c r="BS91" s="71"/>
      <c r="BT91" s="71"/>
      <c r="BU91" s="71"/>
      <c r="BV91" s="71"/>
      <c r="BW91" s="71"/>
      <c r="BX91" s="71"/>
    </row>
    <row r="92">
      <c r="A92" s="71" t="s">
        <v>124</v>
      </c>
      <c r="B92" s="72" t="s">
        <v>293</v>
      </c>
      <c r="C92" s="73" t="s">
        <v>883</v>
      </c>
      <c r="D92" s="84"/>
      <c r="E92" s="76" t="s">
        <v>598</v>
      </c>
      <c r="F92" s="76"/>
      <c r="G92" s="75" t="s">
        <v>554</v>
      </c>
      <c r="H92" s="75"/>
      <c r="I92" s="75"/>
      <c r="J92" s="75"/>
      <c r="K92" s="75"/>
      <c r="L92" s="75"/>
      <c r="M92" s="74"/>
      <c r="N92" s="41">
        <v>489.0</v>
      </c>
      <c r="O92" s="41">
        <v>2799.0</v>
      </c>
      <c r="P92" s="41">
        <v>2846.0</v>
      </c>
      <c r="Q92" s="71"/>
      <c r="R92" s="41">
        <v>185633.0</v>
      </c>
      <c r="S92" s="41">
        <v>188968.0</v>
      </c>
      <c r="T92" s="79"/>
      <c r="U92" s="3">
        <v>2023.0</v>
      </c>
      <c r="V92" s="71">
        <f t="shared" ref="V92:V95" si="27">N92+P92</f>
        <v>3335</v>
      </c>
      <c r="W92" s="41" t="s">
        <v>561</v>
      </c>
      <c r="X92" s="71">
        <f t="shared" ref="X92:X97" si="28">R92</f>
        <v>185633</v>
      </c>
      <c r="Y92" s="74" t="s">
        <v>884</v>
      </c>
      <c r="Z92" s="80">
        <f t="shared" si="2"/>
        <v>188968</v>
      </c>
      <c r="AA92" s="81">
        <v>0.9823515092502434</v>
      </c>
      <c r="AB92" s="75">
        <v>14606.0</v>
      </c>
      <c r="AC92" s="75"/>
      <c r="AD92" s="75">
        <v>1030.0</v>
      </c>
      <c r="AE92" s="75">
        <v>5938.0</v>
      </c>
      <c r="AF92" s="75">
        <v>0.02</v>
      </c>
      <c r="AG92" s="75">
        <v>5437.0</v>
      </c>
      <c r="AH92" s="75"/>
      <c r="AI92" s="75"/>
      <c r="AJ92" s="75">
        <v>7627.0</v>
      </c>
      <c r="AK92" s="75"/>
      <c r="AL92" s="75">
        <v>150994.0</v>
      </c>
      <c r="AM92" s="75">
        <v>2.0</v>
      </c>
      <c r="AN92" s="75"/>
      <c r="AO92" s="75"/>
      <c r="AP92" s="75"/>
      <c r="AQ92" s="75"/>
      <c r="AR92" s="82"/>
      <c r="AS92" s="71"/>
      <c r="AT92" s="71"/>
      <c r="AU92" s="71"/>
      <c r="AV92" s="71"/>
      <c r="AW92" s="71"/>
      <c r="AX92" s="79"/>
      <c r="AY92" s="71"/>
      <c r="AZ92" s="71"/>
      <c r="BA92" s="71"/>
      <c r="BB92" s="71"/>
      <c r="BC92" s="71"/>
      <c r="BD92" s="79"/>
      <c r="BE92" s="71"/>
      <c r="BF92" s="71"/>
      <c r="BG92" s="71"/>
      <c r="BH92" s="71"/>
      <c r="BI92" s="71"/>
      <c r="BJ92" s="71"/>
      <c r="BK92" s="71"/>
      <c r="BL92" s="71"/>
      <c r="BM92" s="71"/>
      <c r="BN92" s="71"/>
      <c r="BO92" s="71"/>
      <c r="BP92" s="71"/>
      <c r="BQ92" s="71"/>
      <c r="BR92" s="71"/>
      <c r="BS92" s="71"/>
      <c r="BT92" s="71"/>
      <c r="BU92" s="71"/>
      <c r="BV92" s="71"/>
      <c r="BW92" s="71"/>
      <c r="BX92" s="71"/>
    </row>
    <row r="93">
      <c r="A93" s="71" t="s">
        <v>125</v>
      </c>
      <c r="B93" s="72" t="s">
        <v>294</v>
      </c>
      <c r="C93" s="73" t="s">
        <v>885</v>
      </c>
      <c r="D93" s="84"/>
      <c r="E93" s="76" t="s">
        <v>598</v>
      </c>
      <c r="F93" s="76"/>
      <c r="G93" s="75" t="s">
        <v>554</v>
      </c>
      <c r="H93" s="75"/>
      <c r="I93" s="75"/>
      <c r="J93" s="75"/>
      <c r="K93" s="75"/>
      <c r="L93" s="75"/>
      <c r="M93" s="74"/>
      <c r="N93" s="41">
        <v>244.0</v>
      </c>
      <c r="O93" s="41">
        <v>373.0</v>
      </c>
      <c r="P93" s="41">
        <v>319.0</v>
      </c>
      <c r="Q93" s="71"/>
      <c r="R93" s="41">
        <v>115751.0</v>
      </c>
      <c r="S93" s="41">
        <v>116314.0</v>
      </c>
      <c r="T93" s="79"/>
      <c r="U93" s="3">
        <v>2023.0</v>
      </c>
      <c r="V93" s="71">
        <f t="shared" si="27"/>
        <v>563</v>
      </c>
      <c r="W93" s="41" t="s">
        <v>561</v>
      </c>
      <c r="X93" s="71">
        <f t="shared" si="28"/>
        <v>115751</v>
      </c>
      <c r="Y93" s="74" t="s">
        <v>886</v>
      </c>
      <c r="Z93" s="80">
        <f t="shared" si="2"/>
        <v>116314</v>
      </c>
      <c r="AA93" s="81">
        <v>0.9951596540399265</v>
      </c>
      <c r="AB93" s="75">
        <v>100.0</v>
      </c>
      <c r="AC93" s="75"/>
      <c r="AD93" s="75" t="s">
        <v>887</v>
      </c>
      <c r="AE93" s="75">
        <v>18128.0</v>
      </c>
      <c r="AF93" s="75" t="s">
        <v>888</v>
      </c>
      <c r="AG93" s="75">
        <v>1491.0</v>
      </c>
      <c r="AH93" s="75"/>
      <c r="AI93" s="75"/>
      <c r="AJ93" s="75"/>
      <c r="AK93" s="75"/>
      <c r="AL93" s="75"/>
      <c r="AM93" s="75">
        <v>93.0</v>
      </c>
      <c r="AN93" s="75"/>
      <c r="AO93" s="75"/>
      <c r="AP93" s="75"/>
      <c r="AQ93" s="75"/>
      <c r="AR93" s="95">
        <v>490.0</v>
      </c>
      <c r="AS93" s="41">
        <v>363.0</v>
      </c>
      <c r="AT93" s="41">
        <v>107002.0</v>
      </c>
      <c r="AU93" s="71"/>
      <c r="AV93" s="71"/>
      <c r="AW93" s="41">
        <v>107855.0</v>
      </c>
      <c r="AX93" s="79"/>
      <c r="AY93" s="71"/>
      <c r="AZ93" s="71"/>
      <c r="BA93" s="71"/>
      <c r="BB93" s="71"/>
      <c r="BC93" s="71"/>
      <c r="BD93" s="79"/>
      <c r="BE93" s="71"/>
      <c r="BF93" s="71"/>
      <c r="BG93" s="71"/>
      <c r="BH93" s="71"/>
      <c r="BI93" s="71"/>
      <c r="BJ93" s="71"/>
      <c r="BK93" s="71"/>
      <c r="BL93" s="71"/>
      <c r="BM93" s="71"/>
      <c r="BN93" s="71"/>
      <c r="BO93" s="71"/>
      <c r="BP93" s="71"/>
      <c r="BQ93" s="71"/>
      <c r="BR93" s="71"/>
      <c r="BS93" s="71"/>
      <c r="BT93" s="71"/>
      <c r="BU93" s="71"/>
      <c r="BV93" s="71"/>
      <c r="BW93" s="71"/>
      <c r="BX93" s="71"/>
    </row>
    <row r="94">
      <c r="A94" s="71" t="s">
        <v>10</v>
      </c>
      <c r="B94" s="72" t="s">
        <v>295</v>
      </c>
      <c r="C94" s="83" t="s">
        <v>420</v>
      </c>
      <c r="D94" s="84"/>
      <c r="E94" s="76" t="s">
        <v>598</v>
      </c>
      <c r="F94" s="76"/>
      <c r="G94" s="77" t="s">
        <v>871</v>
      </c>
      <c r="H94" s="77"/>
      <c r="I94" s="77"/>
      <c r="J94" s="77"/>
      <c r="K94" s="77"/>
      <c r="L94" s="77"/>
      <c r="M94" s="74"/>
      <c r="N94" s="41">
        <v>126000.0</v>
      </c>
      <c r="O94" s="41">
        <v>11000.0</v>
      </c>
      <c r="P94" s="41">
        <v>4000.0</v>
      </c>
      <c r="Q94" s="71"/>
      <c r="R94" s="41">
        <v>385000.0</v>
      </c>
      <c r="S94" s="41">
        <v>515000.0</v>
      </c>
      <c r="T94" s="79"/>
      <c r="U94" s="3">
        <v>2023.0</v>
      </c>
      <c r="V94" s="71">
        <f t="shared" si="27"/>
        <v>130000</v>
      </c>
      <c r="W94" s="41" t="s">
        <v>561</v>
      </c>
      <c r="X94" s="71">
        <f t="shared" si="28"/>
        <v>385000</v>
      </c>
      <c r="Y94" s="74" t="s">
        <v>889</v>
      </c>
      <c r="Z94" s="80">
        <f t="shared" si="2"/>
        <v>515000</v>
      </c>
      <c r="AA94" s="81">
        <v>0.7475728155339806</v>
      </c>
      <c r="AB94" s="75">
        <v>156000.0</v>
      </c>
      <c r="AC94" s="75"/>
      <c r="AD94" s="75">
        <v>49000.0</v>
      </c>
      <c r="AE94" s="75">
        <v>34000.0</v>
      </c>
      <c r="AF94" s="75">
        <v>1000.0</v>
      </c>
      <c r="AG94" s="75">
        <v>4000.0</v>
      </c>
      <c r="AH94" s="75"/>
      <c r="AI94" s="75"/>
      <c r="AJ94" s="75"/>
      <c r="AK94" s="75"/>
      <c r="AL94" s="75">
        <v>142000.0</v>
      </c>
      <c r="AM94" s="75"/>
      <c r="AN94" s="75"/>
      <c r="AO94" s="75"/>
      <c r="AP94" s="75"/>
      <c r="AQ94" s="75"/>
      <c r="AR94" s="82"/>
      <c r="AS94" s="71"/>
      <c r="AT94" s="71"/>
      <c r="AU94" s="71"/>
      <c r="AV94" s="71"/>
      <c r="AW94" s="71"/>
      <c r="AX94" s="79"/>
      <c r="AY94" s="71"/>
      <c r="AZ94" s="71"/>
      <c r="BA94" s="71"/>
      <c r="BB94" s="71"/>
      <c r="BC94" s="71"/>
      <c r="BD94" s="79"/>
      <c r="BE94" s="71"/>
      <c r="BF94" s="71"/>
      <c r="BG94" s="71"/>
      <c r="BH94" s="71"/>
      <c r="BI94" s="71"/>
      <c r="BJ94" s="71"/>
      <c r="BK94" s="71"/>
      <c r="BL94" s="71"/>
      <c r="BM94" s="71"/>
      <c r="BN94" s="71"/>
      <c r="BO94" s="71"/>
      <c r="BP94" s="71"/>
      <c r="BQ94" s="71"/>
      <c r="BR94" s="71"/>
      <c r="BS94" s="71"/>
      <c r="BT94" s="71"/>
      <c r="BU94" s="71"/>
      <c r="BV94" s="71"/>
      <c r="BW94" s="71"/>
      <c r="BX94" s="71"/>
    </row>
    <row r="95">
      <c r="A95" s="3" t="s">
        <v>890</v>
      </c>
      <c r="B95" s="72"/>
      <c r="C95" s="73" t="s">
        <v>891</v>
      </c>
      <c r="D95" s="74" t="s">
        <v>892</v>
      </c>
      <c r="E95" s="76" t="s">
        <v>696</v>
      </c>
      <c r="F95" s="76"/>
      <c r="G95" s="75"/>
      <c r="H95" s="75"/>
      <c r="I95" s="75"/>
      <c r="J95" s="75"/>
      <c r="K95" s="75"/>
      <c r="L95" s="75"/>
      <c r="M95" s="74"/>
      <c r="N95" s="41">
        <v>2849.0</v>
      </c>
      <c r="O95" s="41"/>
      <c r="P95" s="41">
        <v>4096.0</v>
      </c>
      <c r="Q95" s="71"/>
      <c r="R95" s="41">
        <v>352433.0</v>
      </c>
      <c r="S95" s="41"/>
      <c r="T95" s="79"/>
      <c r="U95" s="3">
        <v>2023.0</v>
      </c>
      <c r="V95" s="71">
        <f t="shared" si="27"/>
        <v>6945</v>
      </c>
      <c r="W95" s="41" t="s">
        <v>508</v>
      </c>
      <c r="X95" s="71">
        <f t="shared" si="28"/>
        <v>352433</v>
      </c>
      <c r="Y95" s="74" t="s">
        <v>893</v>
      </c>
      <c r="Z95" s="80">
        <f t="shared" si="2"/>
        <v>359378</v>
      </c>
      <c r="AA95" s="81">
        <v>0.9806749439309028</v>
      </c>
      <c r="AB95" s="75">
        <v>323859.0</v>
      </c>
      <c r="AC95" s="75"/>
      <c r="AD95" s="75"/>
      <c r="AE95" s="75">
        <v>17968.0</v>
      </c>
      <c r="AF95" s="75"/>
      <c r="AG95" s="75">
        <v>10606.0</v>
      </c>
      <c r="AH95" s="75"/>
      <c r="AI95" s="75"/>
      <c r="AJ95" s="75"/>
      <c r="AK95" s="75"/>
      <c r="AL95" s="75"/>
      <c r="AM95" s="75"/>
      <c r="AN95" s="75"/>
      <c r="AO95" s="75"/>
      <c r="AP95" s="75"/>
      <c r="AQ95" s="75"/>
      <c r="AR95" s="82"/>
      <c r="AS95" s="71"/>
      <c r="AT95" s="71"/>
      <c r="AU95" s="71"/>
      <c r="AV95" s="71"/>
      <c r="AW95" s="71"/>
      <c r="AX95" s="79"/>
      <c r="AY95" s="71"/>
      <c r="AZ95" s="71"/>
      <c r="BA95" s="71"/>
      <c r="BB95" s="71"/>
      <c r="BC95" s="71"/>
      <c r="BD95" s="79"/>
      <c r="BE95" s="71"/>
      <c r="BF95" s="71"/>
      <c r="BG95" s="71"/>
      <c r="BH95" s="71"/>
      <c r="BI95" s="71"/>
      <c r="BJ95" s="71"/>
      <c r="BK95" s="71"/>
      <c r="BL95" s="71"/>
      <c r="BM95" s="71"/>
      <c r="BN95" s="71"/>
      <c r="BO95" s="71"/>
      <c r="BP95" s="71"/>
      <c r="BQ95" s="71"/>
      <c r="BR95" s="71"/>
      <c r="BS95" s="71"/>
      <c r="BT95" s="71"/>
      <c r="BU95" s="71"/>
      <c r="BV95" s="71"/>
      <c r="BW95" s="71"/>
      <c r="BX95" s="71"/>
    </row>
    <row r="96">
      <c r="A96" s="71" t="s">
        <v>126</v>
      </c>
      <c r="B96" s="72" t="s">
        <v>296</v>
      </c>
      <c r="C96" s="73" t="s">
        <v>894</v>
      </c>
      <c r="D96" s="74"/>
      <c r="E96" s="75" t="s">
        <v>895</v>
      </c>
      <c r="F96" s="76"/>
      <c r="G96" s="75"/>
      <c r="H96" s="75"/>
      <c r="I96" s="75"/>
      <c r="J96" s="75"/>
      <c r="K96" s="75"/>
      <c r="L96" s="75"/>
      <c r="M96" s="74"/>
      <c r="N96" s="41">
        <v>32358.0</v>
      </c>
      <c r="O96" s="41">
        <v>57991.0</v>
      </c>
      <c r="P96" s="41">
        <v>1803.0</v>
      </c>
      <c r="Q96" s="41">
        <v>34161.0</v>
      </c>
      <c r="R96" s="41">
        <v>4.2020907E7</v>
      </c>
      <c r="S96" s="71"/>
      <c r="T96" s="79"/>
      <c r="U96" s="3">
        <v>2023.0</v>
      </c>
      <c r="V96" s="71">
        <f>Q96</f>
        <v>34161</v>
      </c>
      <c r="W96" s="41" t="s">
        <v>561</v>
      </c>
      <c r="X96" s="71">
        <f t="shared" si="28"/>
        <v>42020907</v>
      </c>
      <c r="Y96" s="74" t="s">
        <v>896</v>
      </c>
      <c r="Z96" s="80">
        <f t="shared" si="2"/>
        <v>42055068</v>
      </c>
      <c r="AA96" s="81">
        <v>0.9991877078881433</v>
      </c>
      <c r="AB96" s="75">
        <v>359001.0</v>
      </c>
      <c r="AC96" s="75"/>
      <c r="AD96" s="75"/>
      <c r="AE96" s="75"/>
      <c r="AF96" s="75"/>
      <c r="AG96" s="75"/>
      <c r="AH96" s="75"/>
      <c r="AI96" s="75"/>
      <c r="AJ96" s="75"/>
      <c r="AK96" s="75"/>
      <c r="AL96" s="75">
        <v>4.1349641E7</v>
      </c>
      <c r="AM96" s="75"/>
      <c r="AN96" s="75"/>
      <c r="AO96" s="75"/>
      <c r="AP96" s="75"/>
      <c r="AQ96" s="75">
        <v>312265.0</v>
      </c>
      <c r="AR96" s="82"/>
      <c r="AS96" s="71"/>
      <c r="AT96" s="71"/>
      <c r="AU96" s="71"/>
      <c r="AV96" s="41"/>
      <c r="AW96" s="41">
        <v>32042.0</v>
      </c>
      <c r="AX96" s="79"/>
      <c r="AY96" s="71"/>
      <c r="AZ96" s="71"/>
      <c r="BA96" s="71"/>
      <c r="BB96" s="71"/>
      <c r="BC96" s="41">
        <v>4.1723607E7</v>
      </c>
      <c r="BD96" s="79"/>
      <c r="BE96" s="71"/>
      <c r="BF96" s="71"/>
      <c r="BG96" s="71"/>
      <c r="BH96" s="71"/>
      <c r="BI96" s="71"/>
      <c r="BJ96" s="71"/>
      <c r="BK96" s="71"/>
      <c r="BL96" s="71"/>
      <c r="BM96" s="71"/>
      <c r="BN96" s="71"/>
      <c r="BO96" s="71"/>
      <c r="BP96" s="71"/>
      <c r="BQ96" s="71"/>
      <c r="BR96" s="71"/>
      <c r="BS96" s="71"/>
      <c r="BT96" s="71"/>
      <c r="BU96" s="71"/>
      <c r="BV96" s="71"/>
      <c r="BW96" s="71"/>
      <c r="BX96" s="71"/>
    </row>
    <row r="97">
      <c r="A97" s="71" t="s">
        <v>127</v>
      </c>
      <c r="B97" s="73" t="s">
        <v>897</v>
      </c>
      <c r="C97" s="73" t="s">
        <v>898</v>
      </c>
      <c r="D97" s="74"/>
      <c r="E97" s="75" t="s">
        <v>899</v>
      </c>
      <c r="F97" s="76"/>
      <c r="G97" s="72"/>
      <c r="H97" s="72"/>
      <c r="I97" s="72"/>
      <c r="J97" s="72"/>
      <c r="K97" s="72"/>
      <c r="L97" s="72"/>
      <c r="M97" s="84"/>
      <c r="N97" s="41">
        <v>1585.0</v>
      </c>
      <c r="O97" s="41">
        <v>40039.0</v>
      </c>
      <c r="P97" s="41">
        <v>10607.0</v>
      </c>
      <c r="Q97" s="41">
        <v>12192.0</v>
      </c>
      <c r="R97" s="41">
        <v>315799.0</v>
      </c>
      <c r="S97" s="41">
        <v>327991.0</v>
      </c>
      <c r="T97" s="79"/>
      <c r="U97" s="3">
        <v>2023.0</v>
      </c>
      <c r="V97" s="41">
        <f>Q96</f>
        <v>34161</v>
      </c>
      <c r="W97" s="41" t="s">
        <v>561</v>
      </c>
      <c r="X97" s="71">
        <f t="shared" si="28"/>
        <v>315799</v>
      </c>
      <c r="Y97" s="74" t="s">
        <v>900</v>
      </c>
      <c r="Z97" s="80">
        <f t="shared" si="2"/>
        <v>349960</v>
      </c>
      <c r="AA97" s="81">
        <v>0.9023859869699394</v>
      </c>
      <c r="AB97" s="75">
        <v>244022.0</v>
      </c>
      <c r="AC97" s="75">
        <v>10465.0</v>
      </c>
      <c r="AD97" s="75">
        <v>3065.0</v>
      </c>
      <c r="AE97" s="75">
        <v>5253.0</v>
      </c>
      <c r="AF97" s="75">
        <v>680.0</v>
      </c>
      <c r="AG97" s="75">
        <v>1638.0</v>
      </c>
      <c r="AH97" s="75">
        <v>7522.0</v>
      </c>
      <c r="AI97" s="75">
        <v>1131.0</v>
      </c>
      <c r="AJ97" s="75">
        <v>32255.0</v>
      </c>
      <c r="AK97" s="75">
        <v>6182.0</v>
      </c>
      <c r="AL97" s="75">
        <v>395.0</v>
      </c>
      <c r="AM97" s="75">
        <v>3182.0</v>
      </c>
      <c r="AN97" s="75"/>
      <c r="AO97" s="75"/>
      <c r="AP97" s="75">
        <v>10.0</v>
      </c>
      <c r="AQ97" s="75"/>
      <c r="AR97" s="95">
        <v>2500.0</v>
      </c>
      <c r="AS97" s="71"/>
      <c r="AT97" s="41">
        <v>15100.0</v>
      </c>
      <c r="AU97" s="41">
        <v>17600.0</v>
      </c>
      <c r="AV97" s="71"/>
      <c r="AW97" s="71"/>
      <c r="AX97" s="79"/>
      <c r="AY97" s="71"/>
      <c r="AZ97" s="71"/>
      <c r="BA97" s="71"/>
      <c r="BB97" s="71"/>
      <c r="BC97" s="71"/>
      <c r="BD97" s="79"/>
      <c r="BE97" s="71"/>
      <c r="BF97" s="71"/>
      <c r="BG97" s="71"/>
      <c r="BH97" s="71"/>
      <c r="BI97" s="71"/>
      <c r="BJ97" s="71"/>
      <c r="BK97" s="71"/>
      <c r="BL97" s="71"/>
      <c r="BM97" s="71"/>
      <c r="BN97" s="71"/>
      <c r="BO97" s="71"/>
      <c r="BP97" s="71"/>
      <c r="BQ97" s="71"/>
      <c r="BR97" s="71"/>
      <c r="BS97" s="71"/>
      <c r="BT97" s="71"/>
      <c r="BU97" s="71"/>
      <c r="BV97" s="71"/>
      <c r="BW97" s="71"/>
      <c r="BX97" s="71"/>
    </row>
    <row r="98">
      <c r="A98" s="41" t="s">
        <v>901</v>
      </c>
      <c r="B98" s="72" t="s">
        <v>297</v>
      </c>
      <c r="C98" s="83" t="s">
        <v>421</v>
      </c>
      <c r="D98" s="84"/>
      <c r="E98" s="75" t="s">
        <v>902</v>
      </c>
      <c r="F98" s="76"/>
      <c r="G98" s="77" t="s">
        <v>903</v>
      </c>
      <c r="H98" s="77"/>
      <c r="I98" s="77"/>
      <c r="J98" s="77"/>
      <c r="K98" s="77"/>
      <c r="L98" s="103" t="s">
        <v>615</v>
      </c>
      <c r="M98" s="104"/>
      <c r="N98" s="41">
        <v>1142.0</v>
      </c>
      <c r="O98" s="41">
        <v>6401.0</v>
      </c>
      <c r="P98" s="41">
        <v>3116.0</v>
      </c>
      <c r="Q98" s="71"/>
      <c r="R98" s="41" t="s">
        <v>904</v>
      </c>
      <c r="S98" s="41" t="s">
        <v>905</v>
      </c>
      <c r="T98" s="79"/>
      <c r="U98" s="3">
        <v>2023.0</v>
      </c>
      <c r="V98" s="71">
        <f t="shared" ref="V98:V103" si="29">N98+P98</f>
        <v>4258</v>
      </c>
      <c r="W98" s="41" t="s">
        <v>561</v>
      </c>
      <c r="X98" s="71">
        <f>16114+16503102+8487339</f>
        <v>25006555</v>
      </c>
      <c r="Y98" s="74" t="s">
        <v>906</v>
      </c>
      <c r="Z98" s="80">
        <f t="shared" si="2"/>
        <v>25010813</v>
      </c>
      <c r="AA98" s="81">
        <v>0.9998297536349579</v>
      </c>
      <c r="AB98" s="75"/>
      <c r="AC98" s="75"/>
      <c r="AD98" s="75"/>
      <c r="AE98" s="75"/>
      <c r="AF98" s="75"/>
      <c r="AG98" s="75"/>
      <c r="AH98" s="75"/>
      <c r="AI98" s="75"/>
      <c r="AJ98" s="75"/>
      <c r="AK98" s="75"/>
      <c r="AL98" s="75"/>
      <c r="AM98" s="75"/>
      <c r="AN98" s="75"/>
      <c r="AO98" s="75"/>
      <c r="AP98" s="75"/>
      <c r="AQ98" s="75"/>
      <c r="AR98" s="82"/>
      <c r="AS98" s="71"/>
      <c r="AT98" s="71"/>
      <c r="AU98" s="71"/>
      <c r="AV98" s="71"/>
      <c r="AW98" s="71"/>
      <c r="AX98" s="79"/>
      <c r="AY98" s="71"/>
      <c r="AZ98" s="71"/>
      <c r="BA98" s="71"/>
      <c r="BB98" s="71"/>
      <c r="BC98" s="71"/>
      <c r="BD98" s="79"/>
      <c r="BE98" s="71"/>
      <c r="BF98" s="71"/>
      <c r="BG98" s="71"/>
      <c r="BH98" s="71"/>
      <c r="BI98" s="71"/>
      <c r="BJ98" s="71"/>
      <c r="BK98" s="71"/>
      <c r="BL98" s="71"/>
      <c r="BM98" s="71"/>
      <c r="BN98" s="71"/>
      <c r="BO98" s="71"/>
      <c r="BP98" s="71"/>
      <c r="BQ98" s="71"/>
      <c r="BR98" s="71"/>
      <c r="BS98" s="71"/>
      <c r="BT98" s="71"/>
      <c r="BU98" s="71"/>
      <c r="BV98" s="71"/>
      <c r="BW98" s="71"/>
      <c r="BX98" s="71"/>
    </row>
    <row r="99">
      <c r="A99" s="71" t="s">
        <v>129</v>
      </c>
      <c r="B99" s="72" t="s">
        <v>298</v>
      </c>
      <c r="C99" s="83" t="s">
        <v>907</v>
      </c>
      <c r="D99" s="84"/>
      <c r="E99" s="76" t="s">
        <v>554</v>
      </c>
      <c r="F99" s="76"/>
      <c r="G99" s="75" t="s">
        <v>554</v>
      </c>
      <c r="H99" s="75"/>
      <c r="I99" s="75"/>
      <c r="J99" s="75"/>
      <c r="K99" s="75"/>
      <c r="L99" s="75"/>
      <c r="M99" s="74"/>
      <c r="N99" s="41">
        <v>0.0</v>
      </c>
      <c r="O99" s="71"/>
      <c r="P99" s="41">
        <v>58.0</v>
      </c>
      <c r="Q99" s="71"/>
      <c r="R99" s="41">
        <v>645.0</v>
      </c>
      <c r="S99" s="41">
        <v>703.0</v>
      </c>
      <c r="T99" s="79"/>
      <c r="U99" s="3">
        <v>2023.0</v>
      </c>
      <c r="V99" s="71">
        <f t="shared" si="29"/>
        <v>58</v>
      </c>
      <c r="W99" s="41" t="s">
        <v>561</v>
      </c>
      <c r="X99" s="71">
        <f t="shared" ref="X99:X106" si="30">R99</f>
        <v>645</v>
      </c>
      <c r="Y99" s="74" t="s">
        <v>908</v>
      </c>
      <c r="Z99" s="80">
        <f t="shared" si="2"/>
        <v>703</v>
      </c>
      <c r="AA99" s="81">
        <v>0.9174964438122333</v>
      </c>
      <c r="AB99" s="75">
        <v>236.0</v>
      </c>
      <c r="AC99" s="75"/>
      <c r="AD99" s="75">
        <v>66.0</v>
      </c>
      <c r="AE99" s="75">
        <v>85.0</v>
      </c>
      <c r="AF99" s="75"/>
      <c r="AG99" s="75">
        <v>189.0</v>
      </c>
      <c r="AH99" s="75">
        <v>69.0</v>
      </c>
      <c r="AI99" s="75"/>
      <c r="AJ99" s="75"/>
      <c r="AK99" s="75"/>
      <c r="AL99" s="75"/>
      <c r="AM99" s="75"/>
      <c r="AN99" s="75"/>
      <c r="AO99" s="75"/>
      <c r="AP99" s="75"/>
      <c r="AQ99" s="75"/>
      <c r="AR99" s="82"/>
      <c r="AS99" s="71"/>
      <c r="AT99" s="71"/>
      <c r="AU99" s="71"/>
      <c r="AV99" s="71"/>
      <c r="AW99" s="71"/>
      <c r="AX99" s="79"/>
      <c r="AY99" s="71"/>
      <c r="AZ99" s="71"/>
      <c r="BA99" s="71"/>
      <c r="BB99" s="71"/>
      <c r="BC99" s="71"/>
      <c r="BD99" s="79"/>
      <c r="BE99" s="71"/>
      <c r="BF99" s="71"/>
      <c r="BG99" s="71"/>
      <c r="BH99" s="71"/>
      <c r="BI99" s="71"/>
      <c r="BJ99" s="71"/>
      <c r="BK99" s="71"/>
      <c r="BL99" s="71"/>
      <c r="BM99" s="71"/>
      <c r="BN99" s="71"/>
      <c r="BO99" s="71"/>
      <c r="BP99" s="71"/>
      <c r="BQ99" s="71"/>
      <c r="BR99" s="71"/>
      <c r="BS99" s="71"/>
      <c r="BT99" s="71"/>
      <c r="BU99" s="71"/>
      <c r="BV99" s="71"/>
      <c r="BW99" s="71"/>
      <c r="BX99" s="71"/>
    </row>
    <row r="100">
      <c r="A100" s="71" t="s">
        <v>130</v>
      </c>
      <c r="B100" s="72" t="s">
        <v>299</v>
      </c>
      <c r="C100" s="73" t="s">
        <v>909</v>
      </c>
      <c r="D100" s="84"/>
      <c r="E100" s="75" t="s">
        <v>910</v>
      </c>
      <c r="F100" s="76"/>
      <c r="G100" s="75" t="s">
        <v>554</v>
      </c>
      <c r="H100" s="75"/>
      <c r="I100" s="75"/>
      <c r="J100" s="75"/>
      <c r="K100" s="75"/>
      <c r="L100" s="75"/>
      <c r="M100" s="74"/>
      <c r="N100" s="41">
        <v>135.0</v>
      </c>
      <c r="O100" s="71"/>
      <c r="P100" s="41">
        <v>5099.0</v>
      </c>
      <c r="Q100" s="71"/>
      <c r="R100" s="41">
        <v>6380.0</v>
      </c>
      <c r="S100" s="41">
        <v>11614.0</v>
      </c>
      <c r="T100" s="79"/>
      <c r="U100" s="3">
        <v>2023.0</v>
      </c>
      <c r="V100" s="71">
        <f t="shared" si="29"/>
        <v>5234</v>
      </c>
      <c r="W100" s="41" t="s">
        <v>561</v>
      </c>
      <c r="X100" s="71">
        <f t="shared" si="30"/>
        <v>6380</v>
      </c>
      <c r="Y100" s="74" t="s">
        <v>911</v>
      </c>
      <c r="Z100" s="80">
        <f t="shared" si="2"/>
        <v>11614</v>
      </c>
      <c r="AA100" s="81">
        <v>0.5493370070604443</v>
      </c>
      <c r="AB100" s="75">
        <v>69.0</v>
      </c>
      <c r="AC100" s="75">
        <v>4413.0</v>
      </c>
      <c r="AD100" s="75">
        <v>1888.0</v>
      </c>
      <c r="AE100" s="75"/>
      <c r="AF100" s="75"/>
      <c r="AG100" s="75">
        <v>10.0</v>
      </c>
      <c r="AH100" s="75"/>
      <c r="AI100" s="75"/>
      <c r="AJ100" s="75"/>
      <c r="AK100" s="75"/>
      <c r="AL100" s="75"/>
      <c r="AM100" s="75"/>
      <c r="AN100" s="75"/>
      <c r="AO100" s="75"/>
      <c r="AP100" s="75"/>
      <c r="AQ100" s="75"/>
      <c r="AR100" s="95">
        <v>137.1</v>
      </c>
      <c r="AS100" s="71"/>
      <c r="AT100" s="41">
        <v>5042.0</v>
      </c>
      <c r="AU100" s="71"/>
      <c r="AV100" s="41">
        <v>12.3</v>
      </c>
      <c r="AW100" s="41">
        <v>5191.0</v>
      </c>
      <c r="AX100" s="79"/>
      <c r="AY100" s="71"/>
      <c r="AZ100" s="71"/>
      <c r="BA100" s="71"/>
      <c r="BB100" s="71"/>
      <c r="BC100" s="71"/>
      <c r="BD100" s="79"/>
      <c r="BE100" s="71"/>
      <c r="BF100" s="71"/>
      <c r="BG100" s="71"/>
      <c r="BH100" s="71"/>
      <c r="BI100" s="71"/>
      <c r="BJ100" s="71"/>
      <c r="BK100" s="71"/>
      <c r="BL100" s="71"/>
      <c r="BM100" s="71"/>
      <c r="BN100" s="71"/>
      <c r="BO100" s="71"/>
      <c r="BP100" s="71"/>
      <c r="BQ100" s="71"/>
      <c r="BR100" s="71"/>
      <c r="BS100" s="71"/>
      <c r="BT100" s="71"/>
      <c r="BU100" s="71"/>
      <c r="BV100" s="71"/>
      <c r="BW100" s="71"/>
      <c r="BX100" s="71"/>
    </row>
    <row r="101">
      <c r="A101" s="71" t="s">
        <v>131</v>
      </c>
      <c r="B101" s="72" t="s">
        <v>300</v>
      </c>
      <c r="C101" s="73" t="s">
        <v>912</v>
      </c>
      <c r="D101" s="84"/>
      <c r="E101" s="75" t="s">
        <v>913</v>
      </c>
      <c r="F101" s="76"/>
      <c r="G101" s="77" t="s">
        <v>914</v>
      </c>
      <c r="H101" s="77"/>
      <c r="I101" s="77"/>
      <c r="J101" s="77"/>
      <c r="K101" s="77"/>
      <c r="L101" s="77"/>
      <c r="M101" s="74"/>
      <c r="N101" s="41">
        <v>845.0</v>
      </c>
      <c r="O101" s="71"/>
      <c r="P101" s="41">
        <v>8771.0</v>
      </c>
      <c r="Q101" s="71"/>
      <c r="R101" s="41">
        <v>1197.0</v>
      </c>
      <c r="S101" s="71"/>
      <c r="T101" s="79"/>
      <c r="U101" s="3">
        <v>2023.0</v>
      </c>
      <c r="V101" s="71">
        <f t="shared" si="29"/>
        <v>9616</v>
      </c>
      <c r="W101" s="41" t="s">
        <v>561</v>
      </c>
      <c r="X101" s="71">
        <f t="shared" si="30"/>
        <v>1197</v>
      </c>
      <c r="Y101" s="74" t="s">
        <v>915</v>
      </c>
      <c r="Z101" s="80">
        <f t="shared" si="2"/>
        <v>10813</v>
      </c>
      <c r="AA101" s="81">
        <v>0.11070008323314529</v>
      </c>
      <c r="AB101" s="75"/>
      <c r="AC101" s="75"/>
      <c r="AD101" s="75">
        <v>1189.0</v>
      </c>
      <c r="AE101" s="75"/>
      <c r="AF101" s="75"/>
      <c r="AG101" s="75">
        <v>8.0</v>
      </c>
      <c r="AH101" s="75"/>
      <c r="AI101" s="75"/>
      <c r="AJ101" s="75"/>
      <c r="AK101" s="75"/>
      <c r="AL101" s="75"/>
      <c r="AM101" s="75"/>
      <c r="AN101" s="75"/>
      <c r="AO101" s="75"/>
      <c r="AP101" s="75"/>
      <c r="AQ101" s="75"/>
      <c r="AR101" s="82"/>
      <c r="AS101" s="71"/>
      <c r="AT101" s="71"/>
      <c r="AU101" s="71"/>
      <c r="AV101" s="71"/>
      <c r="AW101" s="71"/>
      <c r="AX101" s="79"/>
      <c r="AY101" s="71"/>
      <c r="AZ101" s="71"/>
      <c r="BA101" s="71"/>
      <c r="BB101" s="71"/>
      <c r="BC101" s="71"/>
      <c r="BD101" s="79"/>
      <c r="BE101" s="71"/>
      <c r="BF101" s="71"/>
      <c r="BG101" s="71"/>
      <c r="BH101" s="71"/>
      <c r="BI101" s="71"/>
      <c r="BJ101" s="71"/>
      <c r="BK101" s="71"/>
      <c r="BL101" s="71"/>
      <c r="BM101" s="71"/>
      <c r="BN101" s="71"/>
      <c r="BO101" s="71"/>
      <c r="BP101" s="71"/>
      <c r="BQ101" s="71"/>
      <c r="BR101" s="71"/>
      <c r="BS101" s="71"/>
      <c r="BT101" s="71"/>
      <c r="BU101" s="71"/>
      <c r="BV101" s="71"/>
      <c r="BW101" s="71"/>
      <c r="BX101" s="71"/>
    </row>
    <row r="102">
      <c r="A102" s="41" t="s">
        <v>916</v>
      </c>
      <c r="B102" s="72"/>
      <c r="C102" s="73" t="s">
        <v>917</v>
      </c>
      <c r="D102" s="84" t="s">
        <v>475</v>
      </c>
      <c r="E102" s="75" t="s">
        <v>918</v>
      </c>
      <c r="F102" s="76"/>
      <c r="G102" s="77" t="s">
        <v>919</v>
      </c>
      <c r="H102" s="77"/>
      <c r="I102" s="77"/>
      <c r="J102" s="77"/>
      <c r="K102" s="77"/>
      <c r="L102" s="77"/>
      <c r="M102" s="74"/>
      <c r="N102" s="41">
        <v>850.0</v>
      </c>
      <c r="O102" s="41">
        <v>6034.0</v>
      </c>
      <c r="P102" s="41">
        <v>915.0</v>
      </c>
      <c r="Q102" s="71"/>
      <c r="R102" s="41">
        <v>8670250.0</v>
      </c>
      <c r="S102" s="41">
        <v>8672015.0</v>
      </c>
      <c r="T102" s="90">
        <v>1259768.0</v>
      </c>
      <c r="U102" s="3" t="s">
        <v>591</v>
      </c>
      <c r="V102" s="41">
        <f t="shared" si="29"/>
        <v>1765</v>
      </c>
      <c r="W102" s="41" t="s">
        <v>561</v>
      </c>
      <c r="X102" s="41">
        <f t="shared" si="30"/>
        <v>8670250</v>
      </c>
      <c r="Y102" s="74" t="s">
        <v>920</v>
      </c>
      <c r="Z102" s="80">
        <f t="shared" si="2"/>
        <v>8672015</v>
      </c>
      <c r="AA102" s="81">
        <v>0.9997964717542578</v>
      </c>
      <c r="AB102" s="75">
        <v>1895118.0</v>
      </c>
      <c r="AC102" s="75"/>
      <c r="AD102" s="75">
        <v>2153.0</v>
      </c>
      <c r="AE102" s="75">
        <v>6808.0</v>
      </c>
      <c r="AF102" s="75">
        <v>1998.0</v>
      </c>
      <c r="AG102" s="75">
        <v>145.0</v>
      </c>
      <c r="AH102" s="75"/>
      <c r="AI102" s="75"/>
      <c r="AJ102" s="75"/>
      <c r="AK102" s="75"/>
      <c r="AL102" s="75">
        <v>6748024.0</v>
      </c>
      <c r="AM102" s="75"/>
      <c r="AN102" s="75">
        <v>16003.0</v>
      </c>
      <c r="AO102" s="75"/>
      <c r="AP102" s="75"/>
      <c r="AQ102" s="75"/>
      <c r="AR102" s="82"/>
      <c r="AS102" s="71"/>
      <c r="AT102" s="71"/>
      <c r="AU102" s="71"/>
      <c r="AV102" s="71"/>
      <c r="AW102" s="71"/>
      <c r="AX102" s="79"/>
      <c r="AY102" s="71"/>
      <c r="AZ102" s="71"/>
      <c r="BA102" s="71"/>
      <c r="BB102" s="71"/>
      <c r="BC102" s="71"/>
      <c r="BD102" s="79"/>
      <c r="BE102" s="71"/>
      <c r="BF102" s="71"/>
      <c r="BG102" s="71"/>
      <c r="BH102" s="71"/>
      <c r="BI102" s="71"/>
      <c r="BJ102" s="71"/>
      <c r="BK102" s="71"/>
      <c r="BL102" s="71"/>
      <c r="BM102" s="71"/>
      <c r="BN102" s="71"/>
      <c r="BO102" s="71"/>
      <c r="BP102" s="71"/>
      <c r="BQ102" s="71"/>
      <c r="BR102" s="71"/>
      <c r="BS102" s="71"/>
      <c r="BT102" s="71"/>
      <c r="BU102" s="71"/>
      <c r="BV102" s="71"/>
      <c r="BW102" s="71"/>
      <c r="BX102" s="71"/>
    </row>
    <row r="103">
      <c r="A103" s="71" t="s">
        <v>133</v>
      </c>
      <c r="B103" s="72" t="s">
        <v>302</v>
      </c>
      <c r="C103" s="73" t="s">
        <v>921</v>
      </c>
      <c r="D103" s="84"/>
      <c r="E103" s="75" t="s">
        <v>607</v>
      </c>
      <c r="F103" s="76"/>
      <c r="G103" s="77" t="s">
        <v>922</v>
      </c>
      <c r="H103" s="77"/>
      <c r="I103" s="77"/>
      <c r="J103" s="77"/>
      <c r="K103" s="77"/>
      <c r="L103" s="77"/>
      <c r="M103" s="74"/>
      <c r="N103" s="41">
        <v>20.0</v>
      </c>
      <c r="O103" s="41">
        <v>119.0</v>
      </c>
      <c r="P103" s="41">
        <v>144.0</v>
      </c>
      <c r="Q103" s="71"/>
      <c r="R103" s="41">
        <v>504395.0</v>
      </c>
      <c r="S103" s="41">
        <v>504559.0</v>
      </c>
      <c r="T103" s="79"/>
      <c r="U103" s="3">
        <v>2023.0</v>
      </c>
      <c r="V103" s="71">
        <f t="shared" si="29"/>
        <v>164</v>
      </c>
      <c r="W103" s="41" t="s">
        <v>561</v>
      </c>
      <c r="X103" s="71">
        <f t="shared" si="30"/>
        <v>504395</v>
      </c>
      <c r="Y103" s="74" t="s">
        <v>923</v>
      </c>
      <c r="Z103" s="80">
        <f t="shared" si="2"/>
        <v>504559</v>
      </c>
      <c r="AA103" s="81">
        <v>0.9996749636811553</v>
      </c>
      <c r="AB103" s="75">
        <v>409790.0</v>
      </c>
      <c r="AC103" s="75"/>
      <c r="AD103" s="75">
        <v>23.0</v>
      </c>
      <c r="AE103" s="75"/>
      <c r="AF103" s="75">
        <v>1.0</v>
      </c>
      <c r="AG103" s="75">
        <v>774.0</v>
      </c>
      <c r="AH103" s="75">
        <v>30.0</v>
      </c>
      <c r="AI103" s="75"/>
      <c r="AJ103" s="75"/>
      <c r="AK103" s="75"/>
      <c r="AL103" s="75">
        <v>93777.0</v>
      </c>
      <c r="AM103" s="75"/>
      <c r="AN103" s="75"/>
      <c r="AO103" s="75"/>
      <c r="AP103" s="75"/>
      <c r="AQ103" s="75"/>
      <c r="AR103" s="95">
        <v>55.0</v>
      </c>
      <c r="AS103" s="71"/>
      <c r="AT103" s="41">
        <v>102.0</v>
      </c>
      <c r="AU103" s="71"/>
      <c r="AV103" s="41">
        <v>242484.0</v>
      </c>
      <c r="AW103" s="71"/>
      <c r="AX103" s="79"/>
      <c r="AY103" s="71"/>
      <c r="AZ103" s="71"/>
      <c r="BA103" s="71"/>
      <c r="BB103" s="71"/>
      <c r="BC103" s="71"/>
      <c r="BD103" s="79"/>
      <c r="BE103" s="71"/>
      <c r="BF103" s="71"/>
      <c r="BG103" s="71"/>
      <c r="BH103" s="71"/>
      <c r="BI103" s="71"/>
      <c r="BJ103" s="71"/>
      <c r="BK103" s="71"/>
      <c r="BL103" s="71"/>
      <c r="BM103" s="71"/>
      <c r="BN103" s="71"/>
      <c r="BO103" s="71"/>
      <c r="BP103" s="71"/>
      <c r="BQ103" s="71"/>
      <c r="BR103" s="71"/>
      <c r="BS103" s="71"/>
      <c r="BT103" s="71"/>
      <c r="BU103" s="71"/>
      <c r="BV103" s="71"/>
      <c r="BW103" s="71"/>
      <c r="BX103" s="71"/>
    </row>
    <row r="104">
      <c r="A104" s="71" t="s">
        <v>134</v>
      </c>
      <c r="B104" s="72" t="s">
        <v>303</v>
      </c>
      <c r="C104" s="73" t="s">
        <v>924</v>
      </c>
      <c r="D104" s="84"/>
      <c r="E104" s="75" t="s">
        <v>925</v>
      </c>
      <c r="F104" s="76"/>
      <c r="G104" s="77" t="s">
        <v>926</v>
      </c>
      <c r="H104" s="77"/>
      <c r="I104" s="77"/>
      <c r="J104" s="77"/>
      <c r="K104" s="77"/>
      <c r="L104" s="77"/>
      <c r="M104" s="74"/>
      <c r="N104" s="41">
        <v>5435.0</v>
      </c>
      <c r="O104" s="41">
        <v>7418.0</v>
      </c>
      <c r="P104" s="41">
        <v>4546.0</v>
      </c>
      <c r="Q104" s="41">
        <v>9981.0</v>
      </c>
      <c r="R104" s="41">
        <v>95116.0</v>
      </c>
      <c r="S104" s="41">
        <v>105097.0</v>
      </c>
      <c r="T104" s="79"/>
      <c r="U104" s="3">
        <v>2023.0</v>
      </c>
      <c r="V104" s="71">
        <f>Q104</f>
        <v>9981</v>
      </c>
      <c r="W104" s="41" t="s">
        <v>561</v>
      </c>
      <c r="X104" s="71">
        <f t="shared" si="30"/>
        <v>95116</v>
      </c>
      <c r="Y104" s="74" t="s">
        <v>927</v>
      </c>
      <c r="Z104" s="80">
        <f t="shared" si="2"/>
        <v>105097</v>
      </c>
      <c r="AA104" s="81">
        <v>0.9050305907875582</v>
      </c>
      <c r="AB104" s="75">
        <v>42253.0</v>
      </c>
      <c r="AC104" s="75"/>
      <c r="AD104" s="75">
        <v>2083.0</v>
      </c>
      <c r="AE104" s="75"/>
      <c r="AF104" s="75"/>
      <c r="AG104" s="75"/>
      <c r="AH104" s="75"/>
      <c r="AI104" s="75"/>
      <c r="AJ104" s="75"/>
      <c r="AK104" s="75"/>
      <c r="AL104" s="75"/>
      <c r="AM104" s="75"/>
      <c r="AN104" s="75">
        <v>50774.0</v>
      </c>
      <c r="AO104" s="75"/>
      <c r="AP104" s="75"/>
      <c r="AQ104" s="75"/>
      <c r="AR104" s="82"/>
      <c r="AS104" s="71"/>
      <c r="AT104" s="71"/>
      <c r="AU104" s="71"/>
      <c r="AV104" s="71"/>
      <c r="AW104" s="71"/>
      <c r="AX104" s="79"/>
      <c r="AY104" s="71"/>
      <c r="AZ104" s="71"/>
      <c r="BA104" s="71"/>
      <c r="BB104" s="71"/>
      <c r="BC104" s="71"/>
      <c r="BD104" s="79"/>
      <c r="BE104" s="71"/>
      <c r="BF104" s="71"/>
      <c r="BG104" s="71"/>
      <c r="BH104" s="71"/>
      <c r="BI104" s="71"/>
      <c r="BJ104" s="71"/>
      <c r="BK104" s="71"/>
      <c r="BL104" s="71"/>
      <c r="BM104" s="71"/>
      <c r="BN104" s="71"/>
      <c r="BO104" s="71"/>
      <c r="BP104" s="71"/>
      <c r="BQ104" s="71"/>
      <c r="BR104" s="71"/>
      <c r="BS104" s="71"/>
      <c r="BT104" s="71"/>
      <c r="BU104" s="71"/>
      <c r="BV104" s="71"/>
      <c r="BW104" s="71"/>
      <c r="BX104" s="71"/>
    </row>
    <row r="105">
      <c r="A105" s="71" t="s">
        <v>7</v>
      </c>
      <c r="B105" s="72" t="s">
        <v>304</v>
      </c>
      <c r="C105" s="83" t="s">
        <v>928</v>
      </c>
      <c r="D105" s="84"/>
      <c r="E105" s="75" t="s">
        <v>855</v>
      </c>
      <c r="F105" s="76"/>
      <c r="G105" s="77" t="s">
        <v>926</v>
      </c>
      <c r="H105" s="77"/>
      <c r="I105" s="77"/>
      <c r="J105" s="77"/>
      <c r="K105" s="77"/>
      <c r="L105" s="77"/>
      <c r="M105" s="74"/>
      <c r="N105" s="41">
        <v>173000.0</v>
      </c>
      <c r="O105" s="41">
        <v>6000.0</v>
      </c>
      <c r="P105" s="41">
        <v>15000.0</v>
      </c>
      <c r="Q105" s="71"/>
      <c r="R105" s="41">
        <v>950000.0</v>
      </c>
      <c r="S105" s="71"/>
      <c r="T105" s="79"/>
      <c r="U105" s="3">
        <v>2023.0</v>
      </c>
      <c r="V105" s="71">
        <f t="shared" ref="V105:V112" si="31">N105+P105</f>
        <v>188000</v>
      </c>
      <c r="W105" s="41" t="s">
        <v>561</v>
      </c>
      <c r="X105" s="71">
        <f t="shared" si="30"/>
        <v>950000</v>
      </c>
      <c r="Y105" s="74" t="s">
        <v>929</v>
      </c>
      <c r="Z105" s="80">
        <f t="shared" si="2"/>
        <v>1138000</v>
      </c>
      <c r="AA105" s="81">
        <v>0.8347978910369068</v>
      </c>
      <c r="AB105" s="75"/>
      <c r="AC105" s="75"/>
      <c r="AD105" s="75"/>
      <c r="AE105" s="75"/>
      <c r="AF105" s="75"/>
      <c r="AG105" s="75"/>
      <c r="AH105" s="75"/>
      <c r="AI105" s="75"/>
      <c r="AJ105" s="75"/>
      <c r="AK105" s="75"/>
      <c r="AL105" s="75"/>
      <c r="AM105" s="75"/>
      <c r="AN105" s="75"/>
      <c r="AO105" s="75"/>
      <c r="AP105" s="75"/>
      <c r="AQ105" s="75"/>
      <c r="AR105" s="82"/>
      <c r="AS105" s="71"/>
      <c r="AT105" s="71"/>
      <c r="AU105" s="71"/>
      <c r="AV105" s="71"/>
      <c r="AW105" s="71"/>
      <c r="AX105" s="79"/>
      <c r="AY105" s="71"/>
      <c r="AZ105" s="71"/>
      <c r="BA105" s="71"/>
      <c r="BB105" s="71"/>
      <c r="BC105" s="71"/>
      <c r="BD105" s="79"/>
      <c r="BE105" s="71"/>
      <c r="BF105" s="71"/>
      <c r="BG105" s="71"/>
      <c r="BH105" s="71"/>
      <c r="BI105" s="71"/>
      <c r="BJ105" s="71"/>
      <c r="BK105" s="71"/>
      <c r="BL105" s="71"/>
      <c r="BM105" s="71"/>
      <c r="BN105" s="71"/>
      <c r="BO105" s="71"/>
      <c r="BP105" s="71"/>
      <c r="BQ105" s="71"/>
      <c r="BR105" s="71"/>
      <c r="BS105" s="71"/>
      <c r="BT105" s="71"/>
      <c r="BU105" s="71"/>
      <c r="BV105" s="71"/>
      <c r="BW105" s="71"/>
      <c r="BX105" s="71"/>
    </row>
    <row r="106">
      <c r="A106" s="59" t="s">
        <v>179</v>
      </c>
      <c r="B106" s="86" t="s">
        <v>348</v>
      </c>
      <c r="C106" s="18" t="s">
        <v>437</v>
      </c>
      <c r="D106" s="84"/>
      <c r="E106" s="76" t="s">
        <v>930</v>
      </c>
      <c r="F106" s="76"/>
      <c r="G106" s="75" t="s">
        <v>554</v>
      </c>
      <c r="H106" s="75"/>
      <c r="I106" s="75"/>
      <c r="J106" s="75"/>
      <c r="K106" s="75"/>
      <c r="L106" s="75"/>
      <c r="M106" s="74"/>
      <c r="N106" s="41">
        <v>32072.0</v>
      </c>
      <c r="O106" s="41">
        <v>15612.0</v>
      </c>
      <c r="P106" s="41">
        <v>5608.0</v>
      </c>
      <c r="Q106" s="71"/>
      <c r="R106" s="41">
        <v>447101.0</v>
      </c>
      <c r="S106" s="41">
        <v>484781.0</v>
      </c>
      <c r="T106" s="90">
        <v>146709.0</v>
      </c>
      <c r="U106" s="3">
        <v>2023.0</v>
      </c>
      <c r="V106" s="41">
        <f t="shared" si="31"/>
        <v>37680</v>
      </c>
      <c r="W106" s="41" t="s">
        <v>561</v>
      </c>
      <c r="X106" s="41">
        <f t="shared" si="30"/>
        <v>447101</v>
      </c>
      <c r="Y106" s="74" t="s">
        <v>931</v>
      </c>
      <c r="Z106" s="80">
        <f t="shared" si="2"/>
        <v>484781</v>
      </c>
      <c r="AA106" s="81">
        <v>0.9222741815376427</v>
      </c>
      <c r="AB106" s="75">
        <v>11216.0</v>
      </c>
      <c r="AC106" s="75">
        <v>130375.0</v>
      </c>
      <c r="AD106" s="75">
        <v>23370.0</v>
      </c>
      <c r="AE106" s="75">
        <v>267830.0</v>
      </c>
      <c r="AF106" s="75"/>
      <c r="AG106" s="75">
        <v>1400.0</v>
      </c>
      <c r="AH106" s="75">
        <v>12991.0</v>
      </c>
      <c r="AI106" s="75"/>
      <c r="AJ106" s="75"/>
      <c r="AK106" s="75"/>
      <c r="AL106" s="75"/>
      <c r="AM106" s="75"/>
      <c r="AN106" s="75"/>
      <c r="AO106" s="75"/>
      <c r="AP106" s="75"/>
      <c r="AQ106" s="75"/>
      <c r="AR106" s="82"/>
      <c r="AS106" s="71"/>
      <c r="AT106" s="71"/>
      <c r="AU106" s="71"/>
      <c r="AV106" s="71"/>
      <c r="AW106" s="71"/>
      <c r="AX106" s="79"/>
      <c r="AY106" s="71"/>
      <c r="AZ106" s="71"/>
      <c r="BA106" s="71"/>
      <c r="BB106" s="71"/>
      <c r="BC106" s="71"/>
      <c r="BD106" s="79"/>
      <c r="BE106" s="71"/>
      <c r="BF106" s="71"/>
      <c r="BG106" s="71"/>
      <c r="BH106" s="71"/>
      <c r="BI106" s="71"/>
      <c r="BJ106" s="71"/>
      <c r="BK106" s="71"/>
      <c r="BL106" s="71"/>
      <c r="BM106" s="71"/>
      <c r="BN106" s="71"/>
      <c r="BO106" s="71"/>
      <c r="BP106" s="71"/>
      <c r="BQ106" s="71"/>
      <c r="BR106" s="71"/>
      <c r="BS106" s="71"/>
      <c r="BT106" s="71"/>
      <c r="BU106" s="71"/>
      <c r="BV106" s="71"/>
      <c r="BW106" s="71"/>
      <c r="BX106" s="71"/>
    </row>
    <row r="107">
      <c r="A107" s="71" t="s">
        <v>136</v>
      </c>
      <c r="B107" s="72" t="s">
        <v>306</v>
      </c>
      <c r="C107" s="73" t="s">
        <v>932</v>
      </c>
      <c r="D107" s="84"/>
      <c r="E107" s="76" t="s">
        <v>554</v>
      </c>
      <c r="F107" s="76"/>
      <c r="G107" s="75" t="s">
        <v>554</v>
      </c>
      <c r="H107" s="75"/>
      <c r="I107" s="75"/>
      <c r="J107" s="75"/>
      <c r="K107" s="75"/>
      <c r="L107" s="75"/>
      <c r="M107" s="74"/>
      <c r="N107" s="41">
        <v>60757.0</v>
      </c>
      <c r="O107" s="41">
        <v>94952.0</v>
      </c>
      <c r="P107" s="41">
        <v>1335478.0</v>
      </c>
      <c r="Q107" s="71"/>
      <c r="R107" s="41"/>
      <c r="S107" s="71"/>
      <c r="T107" s="79"/>
      <c r="U107" s="3">
        <v>2023.0</v>
      </c>
      <c r="V107" s="71">
        <f t="shared" si="31"/>
        <v>1396235</v>
      </c>
      <c r="W107" s="41" t="s">
        <v>561</v>
      </c>
      <c r="X107" s="41" t="s">
        <v>578</v>
      </c>
      <c r="Y107" s="74" t="s">
        <v>933</v>
      </c>
      <c r="Z107" s="80">
        <f t="shared" si="2"/>
        <v>1396235</v>
      </c>
      <c r="AA107" s="81"/>
      <c r="AB107" s="75"/>
      <c r="AC107" s="75"/>
      <c r="AD107" s="75"/>
      <c r="AE107" s="75"/>
      <c r="AF107" s="75"/>
      <c r="AG107" s="75"/>
      <c r="AH107" s="75"/>
      <c r="AI107" s="75"/>
      <c r="AJ107" s="75"/>
      <c r="AK107" s="75"/>
      <c r="AL107" s="75"/>
      <c r="AM107" s="75"/>
      <c r="AN107" s="75"/>
      <c r="AO107" s="75"/>
      <c r="AP107" s="75"/>
      <c r="AQ107" s="75"/>
      <c r="AR107" s="82"/>
      <c r="AS107" s="71"/>
      <c r="AT107" s="71"/>
      <c r="AU107" s="71"/>
      <c r="AV107" s="71"/>
      <c r="AW107" s="71"/>
      <c r="AX107" s="79"/>
      <c r="AY107" s="71"/>
      <c r="AZ107" s="71"/>
      <c r="BA107" s="71"/>
      <c r="BB107" s="71"/>
      <c r="BC107" s="71"/>
      <c r="BD107" s="79"/>
      <c r="BE107" s="71"/>
      <c r="BF107" s="71"/>
      <c r="BG107" s="71"/>
      <c r="BH107" s="71"/>
      <c r="BI107" s="71"/>
      <c r="BJ107" s="71"/>
      <c r="BK107" s="71"/>
      <c r="BL107" s="71"/>
      <c r="BM107" s="71"/>
      <c r="BN107" s="71"/>
      <c r="BO107" s="71"/>
      <c r="BP107" s="71"/>
      <c r="BQ107" s="71"/>
      <c r="BR107" s="71"/>
      <c r="BS107" s="71"/>
      <c r="BT107" s="71"/>
      <c r="BU107" s="71"/>
      <c r="BV107" s="71"/>
      <c r="BW107" s="71"/>
      <c r="BX107" s="71"/>
    </row>
    <row r="108">
      <c r="A108" s="71" t="s">
        <v>137</v>
      </c>
      <c r="B108" s="72" t="s">
        <v>307</v>
      </c>
      <c r="C108" s="83" t="s">
        <v>424</v>
      </c>
      <c r="D108" s="84"/>
      <c r="E108" s="75" t="s">
        <v>934</v>
      </c>
      <c r="F108" s="76"/>
      <c r="G108" s="77" t="s">
        <v>935</v>
      </c>
      <c r="H108" s="77"/>
      <c r="I108" s="77"/>
      <c r="J108" s="77"/>
      <c r="K108" s="77"/>
      <c r="L108" s="77"/>
      <c r="M108" s="74"/>
      <c r="N108" s="41">
        <v>13505.0</v>
      </c>
      <c r="O108" s="41">
        <v>16597.0</v>
      </c>
      <c r="P108" s="41">
        <v>8428.0</v>
      </c>
      <c r="Q108" s="71"/>
      <c r="R108" s="41" t="s">
        <v>936</v>
      </c>
      <c r="S108" s="71"/>
      <c r="T108" s="90">
        <v>1058.0</v>
      </c>
      <c r="U108" s="3">
        <v>2023.0</v>
      </c>
      <c r="V108" s="41">
        <f t="shared" si="31"/>
        <v>21933</v>
      </c>
      <c r="W108" s="41" t="s">
        <v>561</v>
      </c>
      <c r="X108" s="41">
        <f>191500+433988+20406</f>
        <v>645894</v>
      </c>
      <c r="Y108" s="74" t="s">
        <v>937</v>
      </c>
      <c r="Z108" s="80">
        <f t="shared" si="2"/>
        <v>667827</v>
      </c>
      <c r="AA108" s="81">
        <v>0.9671576620891339</v>
      </c>
      <c r="AB108" s="75">
        <v>433998.0</v>
      </c>
      <c r="AC108" s="75"/>
      <c r="AD108" s="75"/>
      <c r="AE108" s="75"/>
      <c r="AF108" s="75"/>
      <c r="AG108" s="75"/>
      <c r="AH108" s="75"/>
      <c r="AI108" s="75"/>
      <c r="AJ108" s="75"/>
      <c r="AK108" s="75"/>
      <c r="AL108" s="75">
        <v>191500.0</v>
      </c>
      <c r="AM108" s="75"/>
      <c r="AN108" s="75"/>
      <c r="AO108" s="75"/>
      <c r="AP108" s="75"/>
      <c r="AQ108" s="75">
        <v>20406.0</v>
      </c>
      <c r="AR108" s="82">
        <v>10953.0</v>
      </c>
      <c r="AS108" s="71">
        <v>16303.0</v>
      </c>
      <c r="AT108" s="71">
        <v>10913.0</v>
      </c>
      <c r="AU108" s="71"/>
      <c r="AV108" s="71">
        <v>18631.0</v>
      </c>
      <c r="AW108" s="71"/>
      <c r="AX108" s="79">
        <v>1087.0</v>
      </c>
      <c r="AY108" s="71"/>
      <c r="AZ108" s="71"/>
      <c r="BA108" s="71"/>
      <c r="BB108" s="71"/>
      <c r="BC108" s="71"/>
      <c r="BD108" s="79"/>
      <c r="BE108" s="71"/>
      <c r="BF108" s="71"/>
      <c r="BG108" s="71"/>
      <c r="BH108" s="71"/>
      <c r="BI108" s="71"/>
      <c r="BJ108" s="71"/>
      <c r="BK108" s="71"/>
      <c r="BL108" s="71"/>
      <c r="BM108" s="71"/>
      <c r="BN108" s="71"/>
      <c r="BO108" s="71"/>
      <c r="BP108" s="71"/>
      <c r="BQ108" s="71"/>
      <c r="BR108" s="71"/>
      <c r="BS108" s="71"/>
      <c r="BT108" s="71"/>
      <c r="BU108" s="71"/>
      <c r="BV108" s="71"/>
      <c r="BW108" s="71"/>
      <c r="BX108" s="71"/>
    </row>
    <row r="109">
      <c r="A109" s="71" t="s">
        <v>138</v>
      </c>
      <c r="B109" s="72" t="s">
        <v>308</v>
      </c>
      <c r="C109" s="73" t="s">
        <v>938</v>
      </c>
      <c r="D109" s="74"/>
      <c r="E109" s="75" t="s">
        <v>939</v>
      </c>
      <c r="F109" s="76"/>
      <c r="G109" s="72"/>
      <c r="H109" s="72"/>
      <c r="I109" s="72"/>
      <c r="J109" s="72"/>
      <c r="K109" s="72"/>
      <c r="L109" s="72"/>
      <c r="M109" s="84"/>
      <c r="N109" s="41">
        <v>6.0</v>
      </c>
      <c r="O109" s="41">
        <v>37.0</v>
      </c>
      <c r="P109" s="41">
        <v>42.0</v>
      </c>
      <c r="Q109" s="71"/>
      <c r="R109" s="41">
        <v>49498.0</v>
      </c>
      <c r="S109" s="41">
        <v>49542.0</v>
      </c>
      <c r="T109" s="79"/>
      <c r="U109" s="3">
        <v>2023.0</v>
      </c>
      <c r="V109" s="71">
        <f t="shared" si="31"/>
        <v>48</v>
      </c>
      <c r="W109" s="41" t="s">
        <v>561</v>
      </c>
      <c r="X109" s="71">
        <f t="shared" ref="X109:X112" si="32">R109</f>
        <v>49498</v>
      </c>
      <c r="Y109" s="74" t="s">
        <v>940</v>
      </c>
      <c r="Z109" s="80">
        <f t="shared" si="2"/>
        <v>49546</v>
      </c>
      <c r="AA109" s="81">
        <v>0.9990312033262019</v>
      </c>
      <c r="AB109" s="75">
        <v>2.0</v>
      </c>
      <c r="AC109" s="75"/>
      <c r="AD109" s="75">
        <v>9.0</v>
      </c>
      <c r="AE109" s="75"/>
      <c r="AF109" s="75"/>
      <c r="AG109" s="75">
        <v>97.0</v>
      </c>
      <c r="AH109" s="75"/>
      <c r="AI109" s="75"/>
      <c r="AJ109" s="75"/>
      <c r="AK109" s="75"/>
      <c r="AL109" s="75"/>
      <c r="AM109" s="75"/>
      <c r="AN109" s="75">
        <v>49390.0</v>
      </c>
      <c r="AO109" s="75"/>
      <c r="AP109" s="75"/>
      <c r="AQ109" s="75"/>
      <c r="AR109" s="95">
        <f>10+2</f>
        <v>12</v>
      </c>
      <c r="AS109" s="71">
        <f>34+29</f>
        <v>63</v>
      </c>
      <c r="AT109" s="71"/>
      <c r="AU109" s="71"/>
      <c r="AV109" s="71">
        <v>4.5874E7</v>
      </c>
      <c r="AW109" s="41">
        <v>45948.0</v>
      </c>
      <c r="AX109" s="79"/>
      <c r="AY109" s="71"/>
      <c r="AZ109" s="71"/>
      <c r="BA109" s="71"/>
      <c r="BB109" s="71"/>
      <c r="BC109" s="71"/>
      <c r="BD109" s="79"/>
      <c r="BE109" s="71"/>
      <c r="BF109" s="71"/>
      <c r="BG109" s="71"/>
      <c r="BH109" s="71"/>
      <c r="BI109" s="71"/>
      <c r="BJ109" s="71"/>
      <c r="BK109" s="71"/>
      <c r="BL109" s="71"/>
      <c r="BM109" s="71"/>
      <c r="BN109" s="71"/>
      <c r="BO109" s="71"/>
      <c r="BP109" s="71"/>
      <c r="BQ109" s="71"/>
      <c r="BR109" s="71"/>
      <c r="BS109" s="71"/>
      <c r="BT109" s="71"/>
      <c r="BU109" s="71"/>
      <c r="BV109" s="71"/>
      <c r="BW109" s="71"/>
      <c r="BX109" s="71"/>
    </row>
    <row r="110">
      <c r="A110" s="71" t="s">
        <v>184</v>
      </c>
      <c r="B110" s="86" t="s">
        <v>353</v>
      </c>
      <c r="C110" s="73" t="s">
        <v>941</v>
      </c>
      <c r="D110" s="84"/>
      <c r="E110" s="76" t="s">
        <v>598</v>
      </c>
      <c r="F110" s="76"/>
      <c r="G110" s="75" t="s">
        <v>554</v>
      </c>
      <c r="H110" s="75"/>
      <c r="I110" s="75"/>
      <c r="J110" s="75"/>
      <c r="K110" s="75"/>
      <c r="L110" s="75"/>
      <c r="M110" s="74"/>
      <c r="N110" s="41">
        <v>1281.0</v>
      </c>
      <c r="O110" s="41">
        <v>1534.0</v>
      </c>
      <c r="P110" s="41">
        <v>2975.0</v>
      </c>
      <c r="Q110" s="71"/>
      <c r="R110" s="41">
        <v>88831.0</v>
      </c>
      <c r="S110" s="41">
        <v>93087.0</v>
      </c>
      <c r="T110" s="79"/>
      <c r="U110" s="3">
        <v>2023.0</v>
      </c>
      <c r="V110" s="71">
        <f t="shared" si="31"/>
        <v>4256</v>
      </c>
      <c r="W110" s="41" t="s">
        <v>561</v>
      </c>
      <c r="X110" s="71">
        <f t="shared" si="32"/>
        <v>88831</v>
      </c>
      <c r="Y110" s="74" t="s">
        <v>942</v>
      </c>
      <c r="Z110" s="80">
        <f t="shared" si="2"/>
        <v>93087</v>
      </c>
      <c r="AA110" s="81">
        <v>0.9542793300890565</v>
      </c>
      <c r="AB110" s="75">
        <v>47870.0</v>
      </c>
      <c r="AC110" s="75">
        <v>2952.0</v>
      </c>
      <c r="AD110" s="75">
        <v>1104.0</v>
      </c>
      <c r="AE110" s="75">
        <v>333.0</v>
      </c>
      <c r="AF110" s="75">
        <v>25.0</v>
      </c>
      <c r="AG110" s="75">
        <v>809.0</v>
      </c>
      <c r="AH110" s="75">
        <v>20080.0</v>
      </c>
      <c r="AI110" s="75"/>
      <c r="AJ110" s="75"/>
      <c r="AK110" s="75"/>
      <c r="AL110" s="75"/>
      <c r="AM110" s="75"/>
      <c r="AN110" s="75"/>
      <c r="AO110" s="75"/>
      <c r="AP110" s="75">
        <v>15659.0</v>
      </c>
      <c r="AQ110" s="75"/>
      <c r="AR110" s="82"/>
      <c r="AS110" s="71"/>
      <c r="AT110" s="71"/>
      <c r="AU110" s="71"/>
      <c r="AV110" s="71"/>
      <c r="AW110" s="71"/>
      <c r="AX110" s="79"/>
      <c r="AY110" s="71"/>
      <c r="AZ110" s="71"/>
      <c r="BA110" s="71"/>
      <c r="BB110" s="71"/>
      <c r="BC110" s="71"/>
      <c r="BD110" s="79"/>
      <c r="BE110" s="71"/>
      <c r="BF110" s="71"/>
      <c r="BG110" s="71"/>
      <c r="BH110" s="71"/>
      <c r="BI110" s="71"/>
      <c r="BJ110" s="71"/>
      <c r="BK110" s="71"/>
      <c r="BL110" s="71"/>
      <c r="BM110" s="71"/>
      <c r="BN110" s="71"/>
      <c r="BO110" s="71"/>
      <c r="BP110" s="71"/>
      <c r="BQ110" s="71"/>
      <c r="BR110" s="71"/>
      <c r="BS110" s="71"/>
      <c r="BT110" s="71"/>
      <c r="BU110" s="71"/>
      <c r="BV110" s="71"/>
      <c r="BW110" s="71"/>
      <c r="BX110" s="71"/>
    </row>
    <row r="111">
      <c r="A111" s="41" t="s">
        <v>943</v>
      </c>
      <c r="B111" s="72" t="s">
        <v>309</v>
      </c>
      <c r="C111" s="73" t="s">
        <v>944</v>
      </c>
      <c r="D111" s="105"/>
      <c r="E111" s="101"/>
      <c r="F111" s="101"/>
      <c r="G111" s="72"/>
      <c r="H111" s="72"/>
      <c r="I111" s="72"/>
      <c r="J111" s="72"/>
      <c r="K111" s="72"/>
      <c r="L111" s="72"/>
      <c r="M111" s="84"/>
      <c r="N111" s="41">
        <v>988.0</v>
      </c>
      <c r="O111" s="41">
        <v>17381.0</v>
      </c>
      <c r="P111" s="41">
        <v>9468.0</v>
      </c>
      <c r="Q111" s="71"/>
      <c r="R111" s="41">
        <v>31719.0</v>
      </c>
      <c r="S111" s="71"/>
      <c r="T111" s="90">
        <v>80.0</v>
      </c>
      <c r="U111" s="3">
        <v>2023.0</v>
      </c>
      <c r="V111" s="71">
        <f t="shared" si="31"/>
        <v>10456</v>
      </c>
      <c r="W111" s="41" t="s">
        <v>561</v>
      </c>
      <c r="X111" s="71">
        <f t="shared" si="32"/>
        <v>31719</v>
      </c>
      <c r="Y111" s="74" t="s">
        <v>945</v>
      </c>
      <c r="Z111" s="80">
        <f t="shared" si="2"/>
        <v>42175</v>
      </c>
      <c r="AA111" s="81">
        <v>0.7520806164789567</v>
      </c>
      <c r="AB111" s="75"/>
      <c r="AC111" s="75">
        <v>14213.0</v>
      </c>
      <c r="AD111" s="75">
        <v>1292.0</v>
      </c>
      <c r="AE111" s="75">
        <v>1983.0</v>
      </c>
      <c r="AF111" s="75">
        <v>942.0</v>
      </c>
      <c r="AG111" s="75" t="s">
        <v>946</v>
      </c>
      <c r="AH111" s="75"/>
      <c r="AI111" s="75">
        <v>10.0</v>
      </c>
      <c r="AJ111" s="75"/>
      <c r="AK111" s="75"/>
      <c r="AL111" s="75"/>
      <c r="AM111" s="75"/>
      <c r="AN111" s="75">
        <v>12500.0</v>
      </c>
      <c r="AO111" s="75"/>
      <c r="AP111" s="75"/>
      <c r="AQ111" s="75" t="s">
        <v>947</v>
      </c>
      <c r="AR111" s="82">
        <v>1343.0</v>
      </c>
      <c r="AS111" s="71">
        <v>25273.0</v>
      </c>
      <c r="AT111" s="71">
        <v>17182.0</v>
      </c>
      <c r="AU111" s="71"/>
      <c r="AV111" s="71">
        <v>17977.0</v>
      </c>
      <c r="AW111" s="71"/>
      <c r="AX111" s="79"/>
      <c r="AY111" s="71"/>
      <c r="AZ111" s="71"/>
      <c r="BA111" s="71"/>
      <c r="BB111" s="71"/>
      <c r="BC111" s="71"/>
      <c r="BD111" s="79"/>
      <c r="BE111" s="71"/>
      <c r="BF111" s="71"/>
      <c r="BG111" s="71"/>
      <c r="BH111" s="71"/>
      <c r="BI111" s="71"/>
      <c r="BJ111" s="71"/>
      <c r="BK111" s="71"/>
      <c r="BL111" s="71"/>
      <c r="BM111" s="71"/>
      <c r="BN111" s="71"/>
      <c r="BO111" s="71"/>
      <c r="BP111" s="71"/>
      <c r="BQ111" s="71"/>
      <c r="BR111" s="71"/>
      <c r="BS111" s="71"/>
      <c r="BT111" s="71"/>
      <c r="BU111" s="71"/>
      <c r="BV111" s="71"/>
      <c r="BW111" s="71"/>
      <c r="BX111" s="71"/>
    </row>
    <row r="112">
      <c r="A112" s="3" t="s">
        <v>948</v>
      </c>
      <c r="B112" s="72"/>
      <c r="C112" s="73" t="s">
        <v>949</v>
      </c>
      <c r="D112" s="74" t="s">
        <v>892</v>
      </c>
      <c r="E112" s="76" t="s">
        <v>696</v>
      </c>
      <c r="F112" s="76"/>
      <c r="G112" s="75"/>
      <c r="H112" s="75"/>
      <c r="I112" s="75"/>
      <c r="J112" s="75"/>
      <c r="K112" s="75"/>
      <c r="L112" s="75"/>
      <c r="M112" s="74"/>
      <c r="N112" s="41">
        <v>1059.8</v>
      </c>
      <c r="O112" s="41"/>
      <c r="P112" s="41">
        <v>3585.3</v>
      </c>
      <c r="Q112" s="71"/>
      <c r="R112" s="41">
        <v>18766.3</v>
      </c>
      <c r="S112" s="41">
        <v>23411.3</v>
      </c>
      <c r="T112" s="79"/>
      <c r="U112" s="3">
        <v>2023.0</v>
      </c>
      <c r="V112" s="71">
        <f t="shared" si="31"/>
        <v>4645.1</v>
      </c>
      <c r="W112" s="41" t="s">
        <v>561</v>
      </c>
      <c r="X112" s="71">
        <f t="shared" si="32"/>
        <v>18766.3</v>
      </c>
      <c r="Y112" s="74" t="s">
        <v>950</v>
      </c>
      <c r="Z112" s="80">
        <f t="shared" si="2"/>
        <v>23411.4</v>
      </c>
      <c r="AA112" s="81">
        <v>0.8015881151917441</v>
      </c>
      <c r="AB112" s="75">
        <v>1652.1</v>
      </c>
      <c r="AC112" s="75">
        <v>2246.9</v>
      </c>
      <c r="AD112" s="75">
        <v>1296.0</v>
      </c>
      <c r="AE112" s="75">
        <v>52.3</v>
      </c>
      <c r="AF112" s="75">
        <v>231.6</v>
      </c>
      <c r="AG112" s="75">
        <v>6306.4</v>
      </c>
      <c r="AH112" s="75">
        <v>6842.4</v>
      </c>
      <c r="AI112" s="75"/>
      <c r="AJ112" s="75"/>
      <c r="AK112" s="75"/>
      <c r="AL112" s="75"/>
      <c r="AM112" s="75"/>
      <c r="AN112" s="75">
        <v>138.6</v>
      </c>
      <c r="AO112" s="75"/>
      <c r="AP112" s="75"/>
      <c r="AQ112" s="75"/>
      <c r="AR112" s="82"/>
      <c r="AS112" s="71"/>
      <c r="AT112" s="71"/>
      <c r="AU112" s="71"/>
      <c r="AV112" s="71"/>
      <c r="AW112" s="71"/>
      <c r="AX112" s="79"/>
      <c r="AY112" s="71"/>
      <c r="AZ112" s="71"/>
      <c r="BA112" s="71"/>
      <c r="BB112" s="71"/>
      <c r="BC112" s="71"/>
      <c r="BD112" s="79"/>
      <c r="BE112" s="71"/>
      <c r="BF112" s="71"/>
      <c r="BG112" s="71"/>
      <c r="BH112" s="71"/>
      <c r="BI112" s="71"/>
      <c r="BJ112" s="71"/>
      <c r="BK112" s="71"/>
      <c r="BL112" s="71"/>
      <c r="BM112" s="71"/>
      <c r="BN112" s="71"/>
      <c r="BO112" s="71"/>
      <c r="BP112" s="71"/>
      <c r="BQ112" s="71"/>
      <c r="BR112" s="71"/>
      <c r="BS112" s="71"/>
      <c r="BT112" s="71"/>
      <c r="BU112" s="71"/>
      <c r="BV112" s="71"/>
      <c r="BW112" s="71"/>
      <c r="BX112" s="71"/>
    </row>
    <row r="113">
      <c r="A113" s="41" t="s">
        <v>951</v>
      </c>
      <c r="B113" s="72" t="s">
        <v>310</v>
      </c>
      <c r="C113" s="73" t="s">
        <v>952</v>
      </c>
      <c r="D113" s="84"/>
      <c r="E113" s="76" t="s">
        <v>554</v>
      </c>
      <c r="F113" s="76"/>
      <c r="G113" s="77" t="s">
        <v>953</v>
      </c>
      <c r="H113" s="77"/>
      <c r="I113" s="77"/>
      <c r="J113" s="77"/>
      <c r="K113" s="77"/>
      <c r="L113" s="77"/>
      <c r="M113" s="74"/>
      <c r="N113" s="41">
        <v>78000.0</v>
      </c>
      <c r="O113" s="41">
        <v>181000.0</v>
      </c>
      <c r="P113" s="41">
        <v>63000.0</v>
      </c>
      <c r="Q113" s="41">
        <v>141000.0</v>
      </c>
      <c r="R113" s="41" t="s">
        <v>954</v>
      </c>
      <c r="S113" s="71"/>
      <c r="T113" s="90">
        <v>9000.0</v>
      </c>
      <c r="U113" s="3">
        <v>2023.0</v>
      </c>
      <c r="V113" s="41">
        <f>Q113</f>
        <v>141000</v>
      </c>
      <c r="W113" s="41" t="s">
        <v>561</v>
      </c>
      <c r="X113" s="41" t="s">
        <v>578</v>
      </c>
      <c r="Y113" s="74" t="s">
        <v>955</v>
      </c>
      <c r="Z113" s="80">
        <f t="shared" si="2"/>
        <v>141000</v>
      </c>
      <c r="AA113" s="81"/>
      <c r="AB113" s="75"/>
      <c r="AC113" s="75"/>
      <c r="AD113" s="75"/>
      <c r="AE113" s="75"/>
      <c r="AF113" s="75"/>
      <c r="AG113" s="75"/>
      <c r="AH113" s="75"/>
      <c r="AI113" s="75"/>
      <c r="AJ113" s="75"/>
      <c r="AK113" s="75"/>
      <c r="AL113" s="75"/>
      <c r="AM113" s="75"/>
      <c r="AN113" s="75"/>
      <c r="AO113" s="75"/>
      <c r="AP113" s="75"/>
      <c r="AQ113" s="75"/>
      <c r="AR113" s="82">
        <v>80000.0</v>
      </c>
      <c r="AS113" s="71">
        <v>185000.0</v>
      </c>
      <c r="AT113" s="71">
        <v>61000.0</v>
      </c>
      <c r="AU113" s="71"/>
      <c r="AV113" s="41">
        <v>9000000.0</v>
      </c>
      <c r="AW113" s="71"/>
      <c r="AX113" s="79"/>
      <c r="AY113" s="71"/>
      <c r="AZ113" s="71"/>
      <c r="BA113" s="71"/>
      <c r="BB113" s="71"/>
      <c r="BC113" s="71"/>
      <c r="BD113" s="79"/>
      <c r="BE113" s="71"/>
      <c r="BF113" s="71"/>
      <c r="BG113" s="71"/>
      <c r="BH113" s="71"/>
      <c r="BI113" s="71"/>
      <c r="BJ113" s="71"/>
      <c r="BK113" s="71"/>
      <c r="BL113" s="71"/>
      <c r="BM113" s="71"/>
      <c r="BN113" s="71"/>
      <c r="BO113" s="71"/>
      <c r="BP113" s="71"/>
      <c r="BQ113" s="71"/>
      <c r="BR113" s="71"/>
      <c r="BS113" s="71"/>
      <c r="BT113" s="71"/>
      <c r="BU113" s="71"/>
      <c r="BV113" s="71"/>
      <c r="BW113" s="71"/>
      <c r="BX113" s="71"/>
    </row>
    <row r="114">
      <c r="A114" s="71" t="s">
        <v>141</v>
      </c>
      <c r="B114" s="92"/>
      <c r="C114" s="83" t="s">
        <v>311</v>
      </c>
      <c r="D114" s="84" t="s">
        <v>481</v>
      </c>
      <c r="E114" s="75" t="s">
        <v>956</v>
      </c>
      <c r="F114" s="76"/>
      <c r="G114" s="77" t="s">
        <v>957</v>
      </c>
      <c r="H114" s="77"/>
      <c r="I114" s="77"/>
      <c r="J114" s="77"/>
      <c r="K114" s="77"/>
      <c r="L114" s="77"/>
      <c r="M114" s="74"/>
      <c r="N114" s="41">
        <v>3093000.0</v>
      </c>
      <c r="O114" s="71"/>
      <c r="P114" s="41">
        <v>5100.0</v>
      </c>
      <c r="Q114" s="71"/>
      <c r="R114" s="71"/>
      <c r="S114" s="41"/>
      <c r="T114" s="79"/>
      <c r="U114" s="3" t="s">
        <v>591</v>
      </c>
      <c r="V114" s="71">
        <f>N114+P114</f>
        <v>3098100</v>
      </c>
      <c r="W114" s="41" t="s">
        <v>561</v>
      </c>
      <c r="X114" s="41" t="s">
        <v>578</v>
      </c>
      <c r="Y114" s="74" t="s">
        <v>958</v>
      </c>
      <c r="Z114" s="80">
        <f t="shared" si="2"/>
        <v>3098100</v>
      </c>
      <c r="AA114" s="81"/>
      <c r="AB114" s="75"/>
      <c r="AC114" s="75"/>
      <c r="AD114" s="75"/>
      <c r="AE114" s="75"/>
      <c r="AF114" s="75"/>
      <c r="AG114" s="75"/>
      <c r="AH114" s="75"/>
      <c r="AI114" s="75"/>
      <c r="AJ114" s="75"/>
      <c r="AK114" s="75"/>
      <c r="AL114" s="75"/>
      <c r="AM114" s="75"/>
      <c r="AN114" s="75"/>
      <c r="AO114" s="75"/>
      <c r="AP114" s="75"/>
      <c r="AQ114" s="75"/>
      <c r="AR114" s="82">
        <v>3093000.0</v>
      </c>
      <c r="AS114" s="71">
        <v>5100.0</v>
      </c>
      <c r="AT114" s="71"/>
      <c r="AU114" s="71"/>
      <c r="AV114" s="71"/>
      <c r="AW114" s="71"/>
      <c r="AX114" s="79"/>
      <c r="AY114" s="71"/>
      <c r="AZ114" s="71"/>
      <c r="BA114" s="71"/>
      <c r="BB114" s="71"/>
      <c r="BC114" s="71"/>
      <c r="BD114" s="79"/>
      <c r="BE114" s="71"/>
      <c r="BF114" s="71"/>
      <c r="BG114" s="71"/>
      <c r="BH114" s="71"/>
      <c r="BI114" s="71"/>
      <c r="BJ114" s="71"/>
      <c r="BK114" s="71"/>
      <c r="BL114" s="71"/>
      <c r="BM114" s="71"/>
      <c r="BN114" s="71"/>
      <c r="BO114" s="71"/>
      <c r="BP114" s="71"/>
      <c r="BQ114" s="71"/>
      <c r="BR114" s="71"/>
      <c r="BS114" s="71"/>
      <c r="BT114" s="71"/>
      <c r="BU114" s="71"/>
      <c r="BV114" s="71"/>
      <c r="BW114" s="71"/>
      <c r="BX114" s="71"/>
    </row>
    <row r="115">
      <c r="A115" s="71" t="s">
        <v>189</v>
      </c>
      <c r="B115" s="86" t="s">
        <v>358</v>
      </c>
      <c r="C115" s="18" t="s">
        <v>443</v>
      </c>
      <c r="D115" s="98" t="s">
        <v>959</v>
      </c>
      <c r="E115" s="106" t="s">
        <v>960</v>
      </c>
      <c r="F115" s="107"/>
      <c r="G115" s="108" t="s">
        <v>961</v>
      </c>
      <c r="H115" s="108"/>
      <c r="I115" s="108"/>
      <c r="J115" s="108"/>
      <c r="K115" s="108"/>
      <c r="L115" s="108"/>
      <c r="M115" s="98"/>
      <c r="N115" s="71"/>
      <c r="O115" s="71"/>
      <c r="P115" s="71"/>
      <c r="Q115" s="71"/>
      <c r="R115" s="71"/>
      <c r="S115" s="41">
        <v>525.0</v>
      </c>
      <c r="T115" s="79"/>
      <c r="U115" s="3">
        <v>2023.0</v>
      </c>
      <c r="V115" s="71">
        <f>10.3+0.1+28.9</f>
        <v>39.3</v>
      </c>
      <c r="W115" s="41" t="s">
        <v>561</v>
      </c>
      <c r="X115" s="71">
        <f>0.5+0.1+66.6+0.2+0.3+17.3+5+22.3+366.9+6.4</f>
        <v>485.6</v>
      </c>
      <c r="Y115" s="74" t="s">
        <v>962</v>
      </c>
      <c r="Z115" s="80">
        <f t="shared" si="2"/>
        <v>524.9</v>
      </c>
      <c r="AA115" s="81">
        <v>0.925128595923033</v>
      </c>
      <c r="AB115" s="75" t="s">
        <v>963</v>
      </c>
      <c r="AC115" s="75"/>
      <c r="AD115" s="75"/>
      <c r="AE115" s="75"/>
      <c r="AF115" s="75">
        <v>0.1</v>
      </c>
      <c r="AG115" s="75" t="s">
        <v>964</v>
      </c>
      <c r="AH115" s="75"/>
      <c r="AI115" s="75">
        <v>22.3</v>
      </c>
      <c r="AJ115" s="75"/>
      <c r="AK115" s="75"/>
      <c r="AL115" s="75"/>
      <c r="AM115" s="75"/>
      <c r="AN115" s="75"/>
      <c r="AO115" s="75"/>
      <c r="AP115" s="75"/>
      <c r="AQ115" s="75">
        <v>0.5</v>
      </c>
      <c r="AR115" s="82"/>
      <c r="AS115" s="71"/>
      <c r="AT115" s="71"/>
      <c r="AU115" s="71"/>
      <c r="AV115" s="71"/>
      <c r="AW115" s="71"/>
      <c r="AX115" s="79"/>
      <c r="AY115" s="71"/>
      <c r="AZ115" s="71"/>
      <c r="BA115" s="71"/>
      <c r="BB115" s="71"/>
      <c r="BC115" s="71"/>
      <c r="BD115" s="79"/>
      <c r="BE115" s="71"/>
      <c r="BF115" s="71"/>
      <c r="BG115" s="71"/>
      <c r="BH115" s="71"/>
      <c r="BI115" s="71"/>
      <c r="BJ115" s="71"/>
      <c r="BK115" s="71"/>
      <c r="BL115" s="71"/>
      <c r="BM115" s="71"/>
      <c r="BN115" s="71"/>
      <c r="BO115" s="71"/>
      <c r="BP115" s="71"/>
      <c r="BQ115" s="71"/>
      <c r="BR115" s="71"/>
      <c r="BS115" s="71"/>
      <c r="BT115" s="71"/>
      <c r="BU115" s="71"/>
      <c r="BV115" s="71"/>
      <c r="BW115" s="71"/>
      <c r="BX115" s="71"/>
    </row>
    <row r="116">
      <c r="A116" s="41" t="s">
        <v>965</v>
      </c>
      <c r="B116" s="72" t="s">
        <v>312</v>
      </c>
      <c r="C116" s="83" t="s">
        <v>425</v>
      </c>
      <c r="D116" s="74"/>
      <c r="E116" s="75" t="s">
        <v>966</v>
      </c>
      <c r="F116" s="76"/>
      <c r="G116" s="77" t="s">
        <v>967</v>
      </c>
      <c r="H116" s="77"/>
      <c r="I116" s="77"/>
      <c r="J116" s="77"/>
      <c r="K116" s="77"/>
      <c r="L116" s="77"/>
      <c r="M116" s="74"/>
      <c r="N116" s="41">
        <v>258000.0</v>
      </c>
      <c r="O116" s="41">
        <v>33000.0</v>
      </c>
      <c r="P116" s="41">
        <v>60000.0</v>
      </c>
      <c r="Q116" s="71"/>
      <c r="R116" s="41">
        <v>521000.0</v>
      </c>
      <c r="S116" s="41">
        <v>843000.0</v>
      </c>
      <c r="T116" s="79"/>
      <c r="U116" s="3">
        <v>2023.0</v>
      </c>
      <c r="V116" s="71">
        <f t="shared" ref="V116:V117" si="33">N116+P116</f>
        <v>318000</v>
      </c>
      <c r="W116" s="41" t="s">
        <v>561</v>
      </c>
      <c r="X116" s="71">
        <f t="shared" ref="X116:X117" si="34">R116</f>
        <v>521000</v>
      </c>
      <c r="Y116" s="74" t="s">
        <v>968</v>
      </c>
      <c r="Z116" s="80">
        <f t="shared" si="2"/>
        <v>839000</v>
      </c>
      <c r="AA116" s="81">
        <v>0.6209773539928486</v>
      </c>
      <c r="AB116" s="75">
        <v>152000.0</v>
      </c>
      <c r="AC116" s="75"/>
      <c r="AD116" s="75">
        <v>48000.0</v>
      </c>
      <c r="AE116" s="75">
        <v>319.0</v>
      </c>
      <c r="AF116" s="75">
        <v>3.0</v>
      </c>
      <c r="AG116" s="75"/>
      <c r="AH116" s="75"/>
      <c r="AI116" s="75"/>
      <c r="AJ116" s="75"/>
      <c r="AK116" s="75"/>
      <c r="AL116" s="75"/>
      <c r="AM116" s="75"/>
      <c r="AN116" s="75"/>
      <c r="AO116" s="75"/>
      <c r="AP116" s="75"/>
      <c r="AQ116" s="75"/>
      <c r="AR116" s="82"/>
      <c r="AS116" s="71"/>
      <c r="AT116" s="71"/>
      <c r="AU116" s="71"/>
      <c r="AV116" s="71"/>
      <c r="AW116" s="71"/>
      <c r="AX116" s="79"/>
      <c r="AY116" s="71"/>
      <c r="AZ116" s="71"/>
      <c r="BA116" s="71"/>
      <c r="BB116" s="71"/>
      <c r="BC116" s="71"/>
      <c r="BD116" s="79"/>
      <c r="BE116" s="71"/>
      <c r="BF116" s="71"/>
      <c r="BG116" s="71"/>
      <c r="BH116" s="71"/>
      <c r="BI116" s="71"/>
      <c r="BJ116" s="71"/>
      <c r="BK116" s="71"/>
      <c r="BL116" s="71"/>
      <c r="BM116" s="71"/>
      <c r="BN116" s="71"/>
      <c r="BO116" s="71"/>
      <c r="BP116" s="71"/>
      <c r="BQ116" s="71"/>
      <c r="BR116" s="71"/>
      <c r="BS116" s="71"/>
      <c r="BT116" s="71"/>
      <c r="BU116" s="71"/>
      <c r="BV116" s="71"/>
      <c r="BW116" s="71"/>
      <c r="BX116" s="71"/>
    </row>
    <row r="117">
      <c r="A117" s="41" t="s">
        <v>969</v>
      </c>
      <c r="B117" s="72" t="s">
        <v>314</v>
      </c>
      <c r="C117" s="73" t="s">
        <v>970</v>
      </c>
      <c r="D117" s="84"/>
      <c r="E117" s="75" t="s">
        <v>971</v>
      </c>
      <c r="F117" s="76"/>
      <c r="G117" s="77" t="s">
        <v>972</v>
      </c>
      <c r="H117" s="77"/>
      <c r="I117" s="77"/>
      <c r="J117" s="77"/>
      <c r="K117" s="77"/>
      <c r="L117" s="77"/>
      <c r="M117" s="74"/>
      <c r="N117" s="41">
        <v>796.0</v>
      </c>
      <c r="O117" s="41">
        <v>5375.0</v>
      </c>
      <c r="P117" s="41">
        <v>777.0</v>
      </c>
      <c r="Q117" s="71"/>
      <c r="R117" s="41">
        <v>11678.0</v>
      </c>
      <c r="S117" s="71"/>
      <c r="T117" s="79"/>
      <c r="U117" s="3">
        <v>2023.0</v>
      </c>
      <c r="V117" s="71">
        <f t="shared" si="33"/>
        <v>1573</v>
      </c>
      <c r="W117" s="41" t="s">
        <v>561</v>
      </c>
      <c r="X117" s="71">
        <f t="shared" si="34"/>
        <v>11678</v>
      </c>
      <c r="Y117" s="74" t="s">
        <v>973</v>
      </c>
      <c r="Z117" s="80">
        <f t="shared" si="2"/>
        <v>13251</v>
      </c>
      <c r="AA117" s="81">
        <v>0.8812919779639272</v>
      </c>
      <c r="AB117" s="75">
        <v>678.0</v>
      </c>
      <c r="AC117" s="75"/>
      <c r="AD117" s="75">
        <v>620.0</v>
      </c>
      <c r="AE117" s="75"/>
      <c r="AF117" s="75">
        <v>20.0</v>
      </c>
      <c r="AG117" s="75" t="s">
        <v>974</v>
      </c>
      <c r="AH117" s="75"/>
      <c r="AI117" s="75"/>
      <c r="AJ117" s="75"/>
      <c r="AK117" s="75"/>
      <c r="AL117" s="75"/>
      <c r="AM117" s="75"/>
      <c r="AN117" s="75"/>
      <c r="AO117" s="75"/>
      <c r="AP117" s="75"/>
      <c r="AQ117" s="75"/>
      <c r="AR117" s="82"/>
      <c r="AS117" s="71"/>
      <c r="AT117" s="71"/>
      <c r="AU117" s="71"/>
      <c r="AV117" s="71"/>
      <c r="AW117" s="71"/>
      <c r="AX117" s="79"/>
      <c r="AY117" s="71"/>
      <c r="AZ117" s="71"/>
      <c r="BA117" s="71"/>
      <c r="BB117" s="71"/>
      <c r="BC117" s="71"/>
      <c r="BD117" s="79"/>
      <c r="BE117" s="71"/>
      <c r="BF117" s="71"/>
      <c r="BG117" s="71"/>
      <c r="BH117" s="71"/>
      <c r="BI117" s="71"/>
      <c r="BJ117" s="71"/>
      <c r="BK117" s="71"/>
      <c r="BL117" s="71"/>
      <c r="BM117" s="71"/>
      <c r="BN117" s="71"/>
      <c r="BO117" s="71"/>
      <c r="BP117" s="71"/>
      <c r="BQ117" s="71"/>
      <c r="BR117" s="71"/>
      <c r="BS117" s="71"/>
      <c r="BT117" s="71"/>
      <c r="BU117" s="71"/>
      <c r="BV117" s="71"/>
      <c r="BW117" s="71"/>
      <c r="BX117" s="71"/>
    </row>
    <row r="118">
      <c r="A118" s="71" t="s">
        <v>145</v>
      </c>
      <c r="B118" s="83" t="s">
        <v>315</v>
      </c>
      <c r="C118" s="85" t="s">
        <v>315</v>
      </c>
      <c r="D118" s="84" t="s">
        <v>475</v>
      </c>
      <c r="E118" s="75" t="s">
        <v>975</v>
      </c>
      <c r="F118" s="76"/>
      <c r="G118" s="72"/>
      <c r="H118" s="72"/>
      <c r="I118" s="72"/>
      <c r="J118" s="72"/>
      <c r="K118" s="72"/>
      <c r="L118" s="72"/>
      <c r="M118" s="84"/>
      <c r="N118" s="71"/>
      <c r="O118" s="71"/>
      <c r="P118" s="71"/>
      <c r="Q118" s="71"/>
      <c r="R118" s="71"/>
      <c r="S118" s="71"/>
      <c r="T118" s="79"/>
      <c r="U118" s="3">
        <v>2022.0</v>
      </c>
      <c r="V118" s="71">
        <f>AR118+AT118</f>
        <v>391</v>
      </c>
      <c r="W118" s="41" t="s">
        <v>508</v>
      </c>
      <c r="X118" s="71">
        <f>AV118</f>
        <v>135</v>
      </c>
      <c r="Y118" s="74" t="s">
        <v>976</v>
      </c>
      <c r="Z118" s="80">
        <f t="shared" si="2"/>
        <v>526</v>
      </c>
      <c r="AA118" s="81">
        <v>0.25665399239543724</v>
      </c>
      <c r="AB118" s="75"/>
      <c r="AC118" s="75"/>
      <c r="AD118" s="75"/>
      <c r="AE118" s="75"/>
      <c r="AF118" s="75"/>
      <c r="AG118" s="75"/>
      <c r="AH118" s="75"/>
      <c r="AI118" s="75"/>
      <c r="AJ118" s="75"/>
      <c r="AK118" s="75"/>
      <c r="AL118" s="75"/>
      <c r="AM118" s="75"/>
      <c r="AN118" s="75"/>
      <c r="AO118" s="75"/>
      <c r="AP118" s="75"/>
      <c r="AQ118" s="75"/>
      <c r="AR118" s="95">
        <v>225.0</v>
      </c>
      <c r="AS118" s="71"/>
      <c r="AT118" s="41">
        <v>166.0</v>
      </c>
      <c r="AU118" s="71"/>
      <c r="AV118" s="41">
        <v>135.0</v>
      </c>
      <c r="AW118" s="41">
        <v>556.0</v>
      </c>
      <c r="AX118" s="79"/>
      <c r="AY118" s="71"/>
      <c r="AZ118" s="71"/>
      <c r="BA118" s="71"/>
      <c r="BB118" s="71"/>
      <c r="BC118" s="71"/>
      <c r="BD118" s="79"/>
      <c r="BE118" s="71"/>
      <c r="BF118" s="71"/>
      <c r="BG118" s="71"/>
      <c r="BH118" s="71"/>
      <c r="BI118" s="71"/>
      <c r="BJ118" s="71"/>
      <c r="BK118" s="71"/>
      <c r="BL118" s="71"/>
      <c r="BM118" s="71"/>
      <c r="BN118" s="71"/>
      <c r="BO118" s="71"/>
      <c r="BP118" s="71"/>
      <c r="BQ118" s="71"/>
      <c r="BR118" s="71"/>
      <c r="BS118" s="71"/>
      <c r="BT118" s="71"/>
      <c r="BU118" s="71"/>
      <c r="BV118" s="71"/>
      <c r="BW118" s="71"/>
      <c r="BX118" s="71"/>
    </row>
    <row r="119">
      <c r="A119" s="71" t="s">
        <v>146</v>
      </c>
      <c r="B119" s="83" t="s">
        <v>316</v>
      </c>
      <c r="C119" s="73" t="s">
        <v>977</v>
      </c>
      <c r="D119" s="84"/>
      <c r="E119" s="76" t="s">
        <v>598</v>
      </c>
      <c r="F119" s="76"/>
      <c r="G119" s="75" t="s">
        <v>554</v>
      </c>
      <c r="H119" s="75"/>
      <c r="I119" s="75"/>
      <c r="J119" s="75"/>
      <c r="K119" s="75"/>
      <c r="L119" s="75"/>
      <c r="M119" s="74"/>
      <c r="N119" s="41">
        <v>126606.0</v>
      </c>
      <c r="O119" s="71"/>
      <c r="P119" s="41">
        <v>21300.0</v>
      </c>
      <c r="Q119" s="71"/>
      <c r="R119" s="41">
        <v>1768814.0</v>
      </c>
      <c r="S119" s="41">
        <v>1916720.0</v>
      </c>
      <c r="T119" s="79"/>
      <c r="U119" s="3">
        <v>2023.0</v>
      </c>
      <c r="V119" s="71">
        <f>N119+P119</f>
        <v>147906</v>
      </c>
      <c r="W119" s="41" t="s">
        <v>561</v>
      </c>
      <c r="X119" s="71">
        <f t="shared" ref="X119:X120" si="35">R119</f>
        <v>1768814</v>
      </c>
      <c r="Y119" s="74" t="s">
        <v>978</v>
      </c>
      <c r="Z119" s="80">
        <f t="shared" si="2"/>
        <v>1916720</v>
      </c>
      <c r="AA119" s="81">
        <v>0.9228337994073208</v>
      </c>
      <c r="AB119" s="75"/>
      <c r="AC119" s="75"/>
      <c r="AD119" s="75"/>
      <c r="AE119" s="75"/>
      <c r="AF119" s="75"/>
      <c r="AG119" s="75"/>
      <c r="AH119" s="75"/>
      <c r="AI119" s="75"/>
      <c r="AJ119" s="75"/>
      <c r="AK119" s="75"/>
      <c r="AL119" s="75"/>
      <c r="AM119" s="75"/>
      <c r="AN119" s="75"/>
      <c r="AO119" s="75"/>
      <c r="AP119" s="75"/>
      <c r="AQ119" s="75"/>
      <c r="AR119" s="82"/>
      <c r="AS119" s="71"/>
      <c r="AT119" s="71"/>
      <c r="AU119" s="71"/>
      <c r="AV119" s="71"/>
      <c r="AW119" s="71"/>
      <c r="AX119" s="79"/>
      <c r="AY119" s="71"/>
      <c r="AZ119" s="71"/>
      <c r="BA119" s="71"/>
      <c r="BB119" s="71"/>
      <c r="BC119" s="71"/>
      <c r="BD119" s="79"/>
      <c r="BE119" s="71"/>
      <c r="BF119" s="71"/>
      <c r="BG119" s="71"/>
      <c r="BH119" s="71"/>
      <c r="BI119" s="71"/>
      <c r="BJ119" s="71"/>
      <c r="BK119" s="71"/>
      <c r="BL119" s="71"/>
      <c r="BM119" s="71"/>
      <c r="BN119" s="71"/>
      <c r="BO119" s="71"/>
      <c r="BP119" s="71"/>
      <c r="BQ119" s="71"/>
      <c r="BR119" s="71"/>
      <c r="BS119" s="71"/>
      <c r="BT119" s="71"/>
      <c r="BU119" s="71"/>
      <c r="BV119" s="71"/>
      <c r="BW119" s="71"/>
      <c r="BX119" s="71"/>
    </row>
    <row r="120">
      <c r="A120" s="41" t="s">
        <v>979</v>
      </c>
      <c r="B120" s="83" t="s">
        <v>317</v>
      </c>
      <c r="C120" s="73" t="s">
        <v>980</v>
      </c>
      <c r="D120" s="74"/>
      <c r="E120" s="76" t="s">
        <v>598</v>
      </c>
      <c r="F120" s="76"/>
      <c r="G120" s="75"/>
      <c r="H120" s="75"/>
      <c r="I120" s="75"/>
      <c r="J120" s="75"/>
      <c r="K120" s="75"/>
      <c r="L120" s="75"/>
      <c r="M120" s="74"/>
      <c r="N120" s="41">
        <v>540.0</v>
      </c>
      <c r="O120" s="41">
        <v>7688.0</v>
      </c>
      <c r="P120" s="41">
        <v>7462.0</v>
      </c>
      <c r="Q120" s="41">
        <v>8001.0</v>
      </c>
      <c r="R120" s="41">
        <v>134124.0</v>
      </c>
      <c r="S120" s="71"/>
      <c r="T120" s="79"/>
      <c r="U120" s="3">
        <v>2023.0</v>
      </c>
      <c r="V120" s="71">
        <f>Q120</f>
        <v>8001</v>
      </c>
      <c r="W120" s="41" t="s">
        <v>561</v>
      </c>
      <c r="X120" s="71">
        <f t="shared" si="35"/>
        <v>134124</v>
      </c>
      <c r="Y120" s="74" t="s">
        <v>981</v>
      </c>
      <c r="Z120" s="80">
        <f t="shared" si="2"/>
        <v>142125</v>
      </c>
      <c r="AA120" s="81">
        <v>0.9437044854881267</v>
      </c>
      <c r="AB120" s="75"/>
      <c r="AC120" s="75"/>
      <c r="AD120" s="75"/>
      <c r="AE120" s="75"/>
      <c r="AF120" s="75"/>
      <c r="AG120" s="75"/>
      <c r="AH120" s="75"/>
      <c r="AI120" s="75"/>
      <c r="AJ120" s="75"/>
      <c r="AK120" s="75"/>
      <c r="AL120" s="75"/>
      <c r="AM120" s="75"/>
      <c r="AN120" s="75"/>
      <c r="AO120" s="75"/>
      <c r="AP120" s="75"/>
      <c r="AQ120" s="75"/>
      <c r="AR120" s="95">
        <v>284.0</v>
      </c>
      <c r="AS120" s="41">
        <v>7580.0</v>
      </c>
      <c r="AT120" s="41">
        <v>7388.0</v>
      </c>
      <c r="AU120" s="41">
        <v>7672.0</v>
      </c>
      <c r="AV120" s="41">
        <v>155310.0</v>
      </c>
      <c r="AW120" s="71"/>
      <c r="AX120" s="79"/>
      <c r="AY120" s="71"/>
      <c r="AZ120" s="71"/>
      <c r="BA120" s="71"/>
      <c r="BB120" s="71"/>
      <c r="BC120" s="71"/>
      <c r="BD120" s="79"/>
      <c r="BE120" s="71"/>
      <c r="BF120" s="71"/>
      <c r="BG120" s="71"/>
      <c r="BH120" s="71"/>
      <c r="BI120" s="71"/>
      <c r="BJ120" s="71"/>
      <c r="BK120" s="71"/>
      <c r="BL120" s="71"/>
      <c r="BM120" s="71"/>
      <c r="BN120" s="71"/>
      <c r="BO120" s="71"/>
      <c r="BP120" s="71"/>
      <c r="BQ120" s="71"/>
      <c r="BR120" s="71"/>
      <c r="BS120" s="71"/>
      <c r="BT120" s="71"/>
      <c r="BU120" s="71"/>
      <c r="BV120" s="71"/>
      <c r="BW120" s="71"/>
      <c r="BX120" s="71"/>
    </row>
    <row r="121">
      <c r="A121" s="59" t="s">
        <v>183</v>
      </c>
      <c r="B121" s="86" t="s">
        <v>352</v>
      </c>
      <c r="C121" s="73" t="s">
        <v>982</v>
      </c>
      <c r="D121" s="74"/>
      <c r="E121" s="76" t="s">
        <v>554</v>
      </c>
      <c r="F121" s="76"/>
      <c r="G121" s="75" t="s">
        <v>554</v>
      </c>
      <c r="H121" s="75"/>
      <c r="I121" s="75"/>
      <c r="J121" s="75"/>
      <c r="K121" s="75"/>
      <c r="L121" s="75"/>
      <c r="M121" s="74"/>
      <c r="N121" s="71"/>
      <c r="O121" s="71"/>
      <c r="P121" s="71"/>
      <c r="Q121" s="71"/>
      <c r="R121" s="71"/>
      <c r="S121" s="71"/>
      <c r="T121" s="79"/>
      <c r="U121" s="3">
        <v>2023.0</v>
      </c>
      <c r="V121" s="41" t="s">
        <v>578</v>
      </c>
      <c r="W121" s="41" t="s">
        <v>578</v>
      </c>
      <c r="X121" s="41" t="s">
        <v>578</v>
      </c>
      <c r="Y121" s="74" t="s">
        <v>983</v>
      </c>
      <c r="Z121" s="80" t="str">
        <f t="shared" si="2"/>
        <v>n.a</v>
      </c>
      <c r="AA121" s="81"/>
      <c r="AB121" s="75"/>
      <c r="AC121" s="75"/>
      <c r="AD121" s="75"/>
      <c r="AE121" s="75"/>
      <c r="AF121" s="75"/>
      <c r="AG121" s="75"/>
      <c r="AH121" s="75"/>
      <c r="AI121" s="75"/>
      <c r="AJ121" s="75"/>
      <c r="AK121" s="75"/>
      <c r="AL121" s="75"/>
      <c r="AM121" s="75"/>
      <c r="AN121" s="75"/>
      <c r="AO121" s="75"/>
      <c r="AP121" s="75"/>
      <c r="AQ121" s="75"/>
      <c r="AR121" s="82"/>
      <c r="AS121" s="71"/>
      <c r="AT121" s="71"/>
      <c r="AU121" s="71"/>
      <c r="AV121" s="71"/>
      <c r="AW121" s="71"/>
      <c r="AX121" s="79"/>
      <c r="AY121" s="71"/>
      <c r="AZ121" s="71"/>
      <c r="BA121" s="71"/>
      <c r="BB121" s="71"/>
      <c r="BC121" s="71"/>
      <c r="BD121" s="79"/>
      <c r="BE121" s="71"/>
      <c r="BF121" s="71"/>
      <c r="BG121" s="71"/>
      <c r="BH121" s="71"/>
      <c r="BI121" s="71"/>
      <c r="BJ121" s="71"/>
      <c r="BK121" s="71"/>
      <c r="BL121" s="71"/>
      <c r="BM121" s="71"/>
      <c r="BN121" s="71"/>
      <c r="BO121" s="71"/>
      <c r="BP121" s="71"/>
      <c r="BQ121" s="71"/>
      <c r="BR121" s="71"/>
      <c r="BS121" s="71"/>
      <c r="BT121" s="71"/>
      <c r="BU121" s="71"/>
      <c r="BV121" s="71"/>
      <c r="BW121" s="71"/>
      <c r="BX121" s="71"/>
    </row>
    <row r="122">
      <c r="A122" s="71" t="s">
        <v>148</v>
      </c>
      <c r="B122" s="72" t="s">
        <v>318</v>
      </c>
      <c r="C122" s="83" t="s">
        <v>427</v>
      </c>
      <c r="D122" s="84"/>
      <c r="E122" s="76" t="s">
        <v>598</v>
      </c>
      <c r="F122" s="76"/>
      <c r="G122" s="75" t="s">
        <v>554</v>
      </c>
      <c r="H122" s="75"/>
      <c r="I122" s="75"/>
      <c r="J122" s="75"/>
      <c r="K122" s="75"/>
      <c r="L122" s="75"/>
      <c r="M122" s="74"/>
      <c r="N122" s="41">
        <v>146000.0</v>
      </c>
      <c r="O122" s="41">
        <v>35000.0</v>
      </c>
      <c r="P122" s="41">
        <v>16000.0</v>
      </c>
      <c r="Q122" s="71"/>
      <c r="R122" s="41">
        <v>1014000.0</v>
      </c>
      <c r="S122" s="71"/>
      <c r="T122" s="90">
        <v>49000.0</v>
      </c>
      <c r="U122" s="3">
        <v>2023.0</v>
      </c>
      <c r="V122" s="41">
        <f>N122+P122</f>
        <v>162000</v>
      </c>
      <c r="W122" s="41" t="s">
        <v>561</v>
      </c>
      <c r="X122" s="41">
        <f>R122</f>
        <v>1014000</v>
      </c>
      <c r="Y122" s="74" t="s">
        <v>984</v>
      </c>
      <c r="Z122" s="80">
        <f t="shared" si="2"/>
        <v>1176000</v>
      </c>
      <c r="AA122" s="81">
        <v>0.8622448979591837</v>
      </c>
      <c r="AB122" s="75"/>
      <c r="AC122" s="75"/>
      <c r="AD122" s="75"/>
      <c r="AE122" s="75"/>
      <c r="AF122" s="75"/>
      <c r="AG122" s="75"/>
      <c r="AH122" s="75"/>
      <c r="AI122" s="75"/>
      <c r="AJ122" s="75"/>
      <c r="AK122" s="75"/>
      <c r="AL122" s="75"/>
      <c r="AM122" s="75"/>
      <c r="AN122" s="75"/>
      <c r="AO122" s="75"/>
      <c r="AP122" s="75"/>
      <c r="AQ122" s="75"/>
      <c r="AR122" s="82">
        <v>164000.0</v>
      </c>
      <c r="AS122" s="71">
        <v>36000.0</v>
      </c>
      <c r="AT122" s="71">
        <v>18000.0</v>
      </c>
      <c r="AU122" s="71"/>
      <c r="AV122" s="71">
        <v>1688000.0</v>
      </c>
      <c r="AW122" s="71"/>
      <c r="AX122" s="79">
        <v>33000.0</v>
      </c>
      <c r="AY122" s="71">
        <v>194000.0</v>
      </c>
      <c r="AZ122" s="71">
        <v>35000.0</v>
      </c>
      <c r="BA122" s="71">
        <v>22000.0</v>
      </c>
      <c r="BB122" s="71"/>
      <c r="BC122" s="71">
        <v>1706000.0</v>
      </c>
      <c r="BD122" s="79"/>
      <c r="BE122" s="71">
        <v>22000.0</v>
      </c>
      <c r="BF122" s="71">
        <v>193000.0</v>
      </c>
      <c r="BG122" s="71">
        <v>38000.0</v>
      </c>
      <c r="BH122" s="71">
        <v>72000.0</v>
      </c>
      <c r="BI122" s="71">
        <v>1945000.0</v>
      </c>
      <c r="BJ122" s="71"/>
      <c r="BK122" s="71">
        <v>17000.0</v>
      </c>
      <c r="BL122" s="71">
        <v>213000.0</v>
      </c>
      <c r="BM122" s="71">
        <v>43000.0</v>
      </c>
      <c r="BN122" s="71">
        <v>78000.0</v>
      </c>
      <c r="BO122" s="71"/>
      <c r="BP122" s="71"/>
      <c r="BQ122" s="71">
        <v>20000.0</v>
      </c>
      <c r="BR122" s="71">
        <v>322000.0</v>
      </c>
      <c r="BS122" s="71">
        <v>43000.0</v>
      </c>
      <c r="BT122" s="71">
        <v>80000.0</v>
      </c>
      <c r="BU122" s="71"/>
      <c r="BV122" s="71"/>
      <c r="BW122" s="71"/>
      <c r="BX122" s="71"/>
    </row>
    <row r="123">
      <c r="A123" s="71" t="s">
        <v>149</v>
      </c>
      <c r="B123" s="72" t="s">
        <v>319</v>
      </c>
      <c r="C123" s="83" t="s">
        <v>428</v>
      </c>
      <c r="D123" s="74"/>
      <c r="E123" s="75" t="s">
        <v>587</v>
      </c>
      <c r="F123" s="76"/>
      <c r="G123" s="77" t="s">
        <v>587</v>
      </c>
      <c r="H123" s="77"/>
      <c r="I123" s="77"/>
      <c r="J123" s="77"/>
      <c r="K123" s="77"/>
      <c r="L123" s="77"/>
      <c r="M123" s="74"/>
      <c r="N123" s="41">
        <v>49716.0</v>
      </c>
      <c r="O123" s="41">
        <v>447320.0</v>
      </c>
      <c r="P123" s="41">
        <v>204024.0</v>
      </c>
      <c r="Q123" s="41">
        <v>253740.0</v>
      </c>
      <c r="R123" s="41" t="s">
        <v>985</v>
      </c>
      <c r="S123" s="71"/>
      <c r="T123" s="79"/>
      <c r="U123" s="3">
        <v>2023.0</v>
      </c>
      <c r="V123" s="71">
        <f>Q123</f>
        <v>253740</v>
      </c>
      <c r="W123" s="41" t="s">
        <v>561</v>
      </c>
      <c r="X123" s="71">
        <f>1614721+163726+10386 </f>
        <v>1788833</v>
      </c>
      <c r="Y123" s="74" t="s">
        <v>986</v>
      </c>
      <c r="Z123" s="80">
        <f t="shared" si="2"/>
        <v>2042573</v>
      </c>
      <c r="AA123" s="81">
        <v>0.8757743297301981</v>
      </c>
      <c r="AB123" s="75">
        <v>1614721.0</v>
      </c>
      <c r="AC123" s="75"/>
      <c r="AD123" s="75"/>
      <c r="AE123" s="75">
        <v>163726.0</v>
      </c>
      <c r="AF123" s="75"/>
      <c r="AG123" s="75">
        <v>10386.0</v>
      </c>
      <c r="AH123" s="75"/>
      <c r="AI123" s="75"/>
      <c r="AJ123" s="75"/>
      <c r="AK123" s="75"/>
      <c r="AL123" s="75"/>
      <c r="AM123" s="75"/>
      <c r="AN123" s="75"/>
      <c r="AO123" s="75"/>
      <c r="AP123" s="75"/>
      <c r="AQ123" s="75"/>
      <c r="AR123" s="82"/>
      <c r="AS123" s="71"/>
      <c r="AT123" s="71"/>
      <c r="AU123" s="71"/>
      <c r="AV123" s="71"/>
      <c r="AW123" s="71"/>
      <c r="AX123" s="79"/>
      <c r="AY123" s="71"/>
      <c r="AZ123" s="71"/>
      <c r="BA123" s="71"/>
      <c r="BB123" s="71"/>
      <c r="BC123" s="71"/>
      <c r="BD123" s="79"/>
      <c r="BE123" s="71"/>
      <c r="BF123" s="71"/>
      <c r="BG123" s="71"/>
      <c r="BH123" s="71"/>
      <c r="BI123" s="71"/>
      <c r="BJ123" s="71"/>
      <c r="BK123" s="71"/>
      <c r="BL123" s="71"/>
      <c r="BM123" s="71"/>
      <c r="BN123" s="71"/>
      <c r="BO123" s="71"/>
      <c r="BP123" s="71"/>
      <c r="BQ123" s="71"/>
      <c r="BR123" s="71"/>
      <c r="BS123" s="71"/>
      <c r="BT123" s="71"/>
      <c r="BU123" s="71"/>
      <c r="BV123" s="71"/>
      <c r="BW123" s="71"/>
      <c r="BX123" s="71"/>
    </row>
    <row r="124">
      <c r="A124" s="71" t="s">
        <v>150</v>
      </c>
      <c r="B124" s="72" t="s">
        <v>320</v>
      </c>
      <c r="C124" s="83" t="s">
        <v>429</v>
      </c>
      <c r="D124" s="109"/>
      <c r="E124" s="106" t="s">
        <v>987</v>
      </c>
      <c r="F124" s="107"/>
      <c r="G124" s="108" t="s">
        <v>988</v>
      </c>
      <c r="H124" s="108"/>
      <c r="I124" s="108"/>
      <c r="J124" s="108"/>
      <c r="K124" s="108"/>
      <c r="L124" s="108"/>
      <c r="M124" s="98"/>
      <c r="N124" s="41">
        <v>92000.0</v>
      </c>
      <c r="O124" s="41">
        <v>1000.0</v>
      </c>
      <c r="P124" s="41">
        <v>2700.0</v>
      </c>
      <c r="Q124" s="71"/>
      <c r="R124" s="41">
        <v>2245000.0</v>
      </c>
      <c r="S124" s="71"/>
      <c r="T124" s="90">
        <v>6502000.0</v>
      </c>
      <c r="U124" s="3">
        <v>2023.0</v>
      </c>
      <c r="V124" s="41">
        <f t="shared" ref="V124:V126" si="36">N124+P124</f>
        <v>94700</v>
      </c>
      <c r="W124" s="41" t="s">
        <v>561</v>
      </c>
      <c r="X124" s="41">
        <f>R124</f>
        <v>2245000</v>
      </c>
      <c r="Y124" s="74" t="s">
        <v>989</v>
      </c>
      <c r="Z124" s="80">
        <f t="shared" si="2"/>
        <v>2339700</v>
      </c>
      <c r="AA124" s="81">
        <v>0.9595247253921443</v>
      </c>
      <c r="AB124" s="75">
        <v>251000.0</v>
      </c>
      <c r="AC124" s="75">
        <v>70000.0</v>
      </c>
      <c r="AD124" s="75">
        <v>22000.0</v>
      </c>
      <c r="AE124" s="75">
        <v>344000.0</v>
      </c>
      <c r="AF124" s="75">
        <v>200.0</v>
      </c>
      <c r="AG124" s="75">
        <v>1200.0</v>
      </c>
      <c r="AH124" s="75">
        <v>11000.0</v>
      </c>
      <c r="AI124" s="75"/>
      <c r="AJ124" s="75"/>
      <c r="AK124" s="75">
        <v>1500000.0</v>
      </c>
      <c r="AL124" s="75">
        <v>38000.0</v>
      </c>
      <c r="AM124" s="75">
        <v>7500.0</v>
      </c>
      <c r="AN124" s="75"/>
      <c r="AO124" s="75"/>
      <c r="AP124" s="75">
        <v>400.0</v>
      </c>
      <c r="AQ124" s="75"/>
      <c r="AR124" s="82"/>
      <c r="AS124" s="71"/>
      <c r="AT124" s="71"/>
      <c r="AU124" s="71"/>
      <c r="AV124" s="71"/>
      <c r="AW124" s="71"/>
      <c r="AX124" s="79"/>
      <c r="AY124" s="71"/>
      <c r="AZ124" s="71"/>
      <c r="BA124" s="71"/>
      <c r="BB124" s="71"/>
      <c r="BC124" s="71"/>
      <c r="BD124" s="79"/>
      <c r="BE124" s="71"/>
      <c r="BF124" s="71"/>
      <c r="BG124" s="71"/>
      <c r="BH124" s="71"/>
      <c r="BI124" s="71"/>
      <c r="BJ124" s="71"/>
      <c r="BK124" s="71"/>
      <c r="BL124" s="71"/>
      <c r="BM124" s="71"/>
      <c r="BN124" s="71"/>
      <c r="BO124" s="71"/>
      <c r="BP124" s="71"/>
      <c r="BQ124" s="71"/>
      <c r="BR124" s="71"/>
      <c r="BS124" s="71"/>
      <c r="BT124" s="71"/>
      <c r="BU124" s="71"/>
      <c r="BV124" s="71"/>
      <c r="BW124" s="71"/>
      <c r="BX124" s="71"/>
    </row>
    <row r="125">
      <c r="A125" s="71" t="s">
        <v>151</v>
      </c>
      <c r="B125" s="86" t="s">
        <v>321</v>
      </c>
      <c r="C125" s="18" t="s">
        <v>430</v>
      </c>
      <c r="D125" s="98"/>
      <c r="E125" s="107" t="s">
        <v>554</v>
      </c>
      <c r="F125" s="107"/>
      <c r="G125" s="108" t="s">
        <v>774</v>
      </c>
      <c r="H125" s="108"/>
      <c r="I125" s="108"/>
      <c r="J125" s="108"/>
      <c r="K125" s="108"/>
      <c r="L125" s="108"/>
      <c r="M125" s="98"/>
      <c r="N125" s="41">
        <v>9915000.0</v>
      </c>
      <c r="O125" s="71"/>
      <c r="P125" s="41">
        <v>1157000.0</v>
      </c>
      <c r="Q125" s="71"/>
      <c r="R125" s="71"/>
      <c r="S125" s="71"/>
      <c r="T125" s="79"/>
      <c r="U125" s="3">
        <v>2023.0</v>
      </c>
      <c r="V125" s="71">
        <f t="shared" si="36"/>
        <v>11072000</v>
      </c>
      <c r="W125" s="41" t="s">
        <v>561</v>
      </c>
      <c r="X125" s="41" t="s">
        <v>578</v>
      </c>
      <c r="Y125" s="74" t="s">
        <v>990</v>
      </c>
      <c r="Z125" s="80">
        <f t="shared" si="2"/>
        <v>11072000</v>
      </c>
      <c r="AA125" s="81"/>
      <c r="AB125" s="75"/>
      <c r="AC125" s="75"/>
      <c r="AD125" s="75"/>
      <c r="AE125" s="75"/>
      <c r="AF125" s="75"/>
      <c r="AG125" s="75"/>
      <c r="AH125" s="75"/>
      <c r="AI125" s="75"/>
      <c r="AJ125" s="75"/>
      <c r="AK125" s="75"/>
      <c r="AL125" s="75"/>
      <c r="AM125" s="75"/>
      <c r="AN125" s="75"/>
      <c r="AO125" s="75"/>
      <c r="AP125" s="75"/>
      <c r="AQ125" s="75"/>
      <c r="AR125" s="95">
        <v>9844000.0</v>
      </c>
      <c r="AS125" s="71"/>
      <c r="AT125" s="41">
        <v>1179.0</v>
      </c>
      <c r="AU125" s="71"/>
      <c r="AV125" s="41">
        <v>1.1352E7</v>
      </c>
      <c r="AW125" s="41">
        <v>2.2375E7</v>
      </c>
      <c r="AX125" s="79"/>
      <c r="AY125" s="71"/>
      <c r="AZ125" s="71"/>
      <c r="BA125" s="71"/>
      <c r="BB125" s="71"/>
      <c r="BC125" s="71"/>
      <c r="BD125" s="79"/>
      <c r="BE125" s="71"/>
      <c r="BF125" s="71"/>
      <c r="BG125" s="71"/>
      <c r="BH125" s="71"/>
      <c r="BI125" s="71"/>
      <c r="BJ125" s="71"/>
      <c r="BK125" s="71"/>
      <c r="BL125" s="71"/>
      <c r="BM125" s="71"/>
      <c r="BN125" s="71"/>
      <c r="BO125" s="71"/>
      <c r="BP125" s="71"/>
      <c r="BQ125" s="71"/>
      <c r="BR125" s="71"/>
      <c r="BS125" s="71"/>
      <c r="BT125" s="71"/>
      <c r="BU125" s="71"/>
      <c r="BV125" s="71"/>
      <c r="BW125" s="71"/>
      <c r="BX125" s="71"/>
    </row>
    <row r="126">
      <c r="A126" s="71" t="s">
        <v>153</v>
      </c>
      <c r="B126" s="86" t="s">
        <v>323</v>
      </c>
      <c r="C126" s="18" t="s">
        <v>431</v>
      </c>
      <c r="D126" s="84"/>
      <c r="E126" s="76" t="s">
        <v>598</v>
      </c>
      <c r="F126" s="76"/>
      <c r="G126" s="72"/>
      <c r="H126" s="72"/>
      <c r="I126" s="72"/>
      <c r="J126" s="72"/>
      <c r="K126" s="72"/>
      <c r="L126" s="72"/>
      <c r="M126" s="84"/>
      <c r="N126" s="41">
        <v>1470000.0</v>
      </c>
      <c r="O126" s="41">
        <v>510000.0</v>
      </c>
      <c r="P126" s="41">
        <v>50000.0</v>
      </c>
      <c r="Q126" s="71"/>
      <c r="R126" s="41">
        <v>4950000.0</v>
      </c>
      <c r="S126" s="41">
        <v>6470000.0</v>
      </c>
      <c r="T126" s="79"/>
      <c r="U126" s="3">
        <v>2023.0</v>
      </c>
      <c r="V126" s="71">
        <f t="shared" si="36"/>
        <v>1520000</v>
      </c>
      <c r="W126" s="41" t="s">
        <v>561</v>
      </c>
      <c r="X126" s="71">
        <f>R126</f>
        <v>4950000</v>
      </c>
      <c r="Y126" s="74" t="s">
        <v>991</v>
      </c>
      <c r="Z126" s="80">
        <f t="shared" si="2"/>
        <v>6470000</v>
      </c>
      <c r="AA126" s="81">
        <v>0.7650695517774343</v>
      </c>
      <c r="AB126" s="75">
        <v>1680000.0</v>
      </c>
      <c r="AC126" s="75"/>
      <c r="AD126" s="75">
        <v>310000.0</v>
      </c>
      <c r="AE126" s="75">
        <v>680000.0</v>
      </c>
      <c r="AF126" s="75"/>
      <c r="AG126" s="75"/>
      <c r="AH126" s="75"/>
      <c r="AI126" s="75"/>
      <c r="AJ126" s="75"/>
      <c r="AK126" s="75">
        <v>1950000.0</v>
      </c>
      <c r="AL126" s="75"/>
      <c r="AM126" s="75"/>
      <c r="AN126" s="75"/>
      <c r="AO126" s="75"/>
      <c r="AP126" s="75"/>
      <c r="AQ126" s="75">
        <v>330000.0</v>
      </c>
      <c r="AR126" s="82"/>
      <c r="AS126" s="71"/>
      <c r="AT126" s="71"/>
      <c r="AU126" s="71"/>
      <c r="AV126" s="71"/>
      <c r="AW126" s="71"/>
      <c r="AX126" s="79"/>
      <c r="AY126" s="71"/>
      <c r="AZ126" s="71"/>
      <c r="BA126" s="71"/>
      <c r="BB126" s="71"/>
      <c r="BC126" s="71"/>
      <c r="BD126" s="79"/>
      <c r="BE126" s="71"/>
      <c r="BF126" s="71"/>
      <c r="BG126" s="71"/>
      <c r="BH126" s="71"/>
      <c r="BI126" s="71"/>
      <c r="BJ126" s="71"/>
      <c r="BK126" s="71"/>
      <c r="BL126" s="71"/>
      <c r="BM126" s="71"/>
      <c r="BN126" s="71"/>
      <c r="BO126" s="71"/>
      <c r="BP126" s="71"/>
      <c r="BQ126" s="71"/>
      <c r="BR126" s="71"/>
      <c r="BS126" s="71"/>
      <c r="BT126" s="71"/>
      <c r="BU126" s="71"/>
      <c r="BV126" s="71"/>
      <c r="BW126" s="71"/>
      <c r="BX126" s="71"/>
    </row>
    <row r="127">
      <c r="A127" s="71" t="s">
        <v>154</v>
      </c>
      <c r="B127" s="86" t="s">
        <v>324</v>
      </c>
      <c r="C127" s="73" t="s">
        <v>992</v>
      </c>
      <c r="D127" s="74" t="s">
        <v>993</v>
      </c>
      <c r="E127" s="75" t="s">
        <v>607</v>
      </c>
      <c r="F127" s="76"/>
      <c r="G127" s="75" t="s">
        <v>554</v>
      </c>
      <c r="H127" s="75"/>
      <c r="I127" s="75"/>
      <c r="J127" s="75"/>
      <c r="K127" s="75"/>
      <c r="L127" s="75"/>
      <c r="M127" s="74"/>
      <c r="N127" s="41">
        <v>36100.0</v>
      </c>
      <c r="O127" s="71"/>
      <c r="P127" s="41">
        <v>7738.0</v>
      </c>
      <c r="Q127" s="41">
        <v>43838.0</v>
      </c>
      <c r="R127" s="71"/>
      <c r="S127" s="71"/>
      <c r="T127" s="79"/>
      <c r="U127" s="3">
        <v>2023.0</v>
      </c>
      <c r="V127" s="71">
        <f>Q127</f>
        <v>43838</v>
      </c>
      <c r="W127" s="41" t="s">
        <v>561</v>
      </c>
      <c r="X127" s="41" t="s">
        <v>578</v>
      </c>
      <c r="Y127" s="74" t="s">
        <v>994</v>
      </c>
      <c r="Z127" s="80">
        <f t="shared" si="2"/>
        <v>43838</v>
      </c>
      <c r="AA127" s="81"/>
      <c r="AB127" s="75"/>
      <c r="AC127" s="75"/>
      <c r="AD127" s="75"/>
      <c r="AE127" s="75"/>
      <c r="AF127" s="75"/>
      <c r="AG127" s="75"/>
      <c r="AH127" s="75"/>
      <c r="AI127" s="75"/>
      <c r="AJ127" s="75"/>
      <c r="AK127" s="75"/>
      <c r="AL127" s="75"/>
      <c r="AM127" s="75"/>
      <c r="AN127" s="75"/>
      <c r="AO127" s="75"/>
      <c r="AP127" s="75"/>
      <c r="AQ127" s="75"/>
      <c r="AR127" s="82"/>
      <c r="AS127" s="71"/>
      <c r="AT127" s="71"/>
      <c r="AU127" s="71"/>
      <c r="AV127" s="71"/>
      <c r="AW127" s="71"/>
      <c r="AX127" s="79"/>
      <c r="AY127" s="71"/>
      <c r="AZ127" s="71"/>
      <c r="BA127" s="71"/>
      <c r="BB127" s="71"/>
      <c r="BC127" s="71"/>
      <c r="BD127" s="79"/>
      <c r="BE127" s="71"/>
      <c r="BF127" s="71"/>
      <c r="BG127" s="71"/>
      <c r="BH127" s="71"/>
      <c r="BI127" s="71"/>
      <c r="BJ127" s="71"/>
      <c r="BK127" s="71"/>
      <c r="BL127" s="71"/>
      <c r="BM127" s="71"/>
      <c r="BN127" s="71"/>
      <c r="BO127" s="71"/>
      <c r="BP127" s="71"/>
      <c r="BQ127" s="71"/>
      <c r="BR127" s="71"/>
      <c r="BS127" s="71"/>
      <c r="BT127" s="71"/>
      <c r="BU127" s="71"/>
      <c r="BV127" s="71"/>
      <c r="BW127" s="71"/>
      <c r="BX127" s="71"/>
    </row>
    <row r="128">
      <c r="A128" s="71" t="s">
        <v>185</v>
      </c>
      <c r="B128" s="86" t="s">
        <v>354</v>
      </c>
      <c r="C128" s="18" t="s">
        <v>440</v>
      </c>
      <c r="D128" s="84"/>
      <c r="E128" s="76" t="s">
        <v>598</v>
      </c>
      <c r="F128" s="76"/>
      <c r="G128" s="77" t="s">
        <v>666</v>
      </c>
      <c r="H128" s="77"/>
      <c r="I128" s="77"/>
      <c r="J128" s="77"/>
      <c r="K128" s="77"/>
      <c r="L128" s="77"/>
      <c r="M128" s="74"/>
      <c r="N128" s="41">
        <v>9300.0</v>
      </c>
      <c r="O128" s="71"/>
      <c r="P128" s="41">
        <v>940.0</v>
      </c>
      <c r="Q128" s="71"/>
      <c r="R128" s="41">
        <v>249900.0</v>
      </c>
      <c r="S128" s="41">
        <v>260200.0</v>
      </c>
      <c r="T128" s="79"/>
      <c r="U128" s="3">
        <v>2023.0</v>
      </c>
      <c r="V128" s="71">
        <f t="shared" ref="V128:V130" si="37">N128+P128</f>
        <v>10240</v>
      </c>
      <c r="W128" s="41" t="s">
        <v>561</v>
      </c>
      <c r="X128" s="71">
        <f t="shared" ref="X128:X132" si="38">R128</f>
        <v>249900</v>
      </c>
      <c r="Y128" s="74" t="s">
        <v>995</v>
      </c>
      <c r="Z128" s="80">
        <f t="shared" si="2"/>
        <v>260140</v>
      </c>
      <c r="AA128" s="81">
        <v>0.9606365803029138</v>
      </c>
      <c r="AB128" s="75"/>
      <c r="AC128" s="75"/>
      <c r="AD128" s="75"/>
      <c r="AE128" s="75"/>
      <c r="AF128" s="75"/>
      <c r="AG128" s="75"/>
      <c r="AH128" s="75"/>
      <c r="AI128" s="75"/>
      <c r="AJ128" s="75"/>
      <c r="AK128" s="75"/>
      <c r="AL128" s="75"/>
      <c r="AM128" s="75"/>
      <c r="AN128" s="75"/>
      <c r="AO128" s="75"/>
      <c r="AP128" s="75"/>
      <c r="AQ128" s="75"/>
      <c r="AR128" s="82"/>
      <c r="AS128" s="71"/>
      <c r="AT128" s="71"/>
      <c r="AU128" s="71"/>
      <c r="AV128" s="71"/>
      <c r="AW128" s="71"/>
      <c r="AX128" s="79"/>
      <c r="AY128" s="71"/>
      <c r="AZ128" s="71"/>
      <c r="BA128" s="71"/>
      <c r="BB128" s="71"/>
      <c r="BC128" s="71"/>
      <c r="BD128" s="79"/>
      <c r="BE128" s="71"/>
      <c r="BF128" s="71"/>
      <c r="BG128" s="71"/>
      <c r="BH128" s="71"/>
      <c r="BI128" s="71"/>
      <c r="BJ128" s="71"/>
      <c r="BK128" s="71"/>
      <c r="BL128" s="71"/>
      <c r="BM128" s="71"/>
      <c r="BN128" s="71"/>
      <c r="BO128" s="71"/>
      <c r="BP128" s="71"/>
      <c r="BQ128" s="71"/>
      <c r="BR128" s="71"/>
      <c r="BS128" s="71"/>
      <c r="BT128" s="71"/>
      <c r="BU128" s="71"/>
      <c r="BV128" s="71"/>
      <c r="BW128" s="71"/>
      <c r="BX128" s="71"/>
    </row>
    <row r="129">
      <c r="A129" s="41" t="s">
        <v>996</v>
      </c>
      <c r="B129" s="86" t="s">
        <v>325</v>
      </c>
      <c r="C129" s="18" t="s">
        <v>432</v>
      </c>
      <c r="D129" s="84"/>
      <c r="E129" s="75" t="s">
        <v>997</v>
      </c>
      <c r="F129" s="76"/>
      <c r="G129" s="77" t="s">
        <v>998</v>
      </c>
      <c r="H129" s="77"/>
      <c r="I129" s="77"/>
      <c r="J129" s="77"/>
      <c r="K129" s="77"/>
      <c r="L129" s="77"/>
      <c r="M129" s="74"/>
      <c r="N129" s="41">
        <v>154.0</v>
      </c>
      <c r="O129" s="41">
        <v>4641.0</v>
      </c>
      <c r="P129" s="41">
        <v>2295.0</v>
      </c>
      <c r="Q129" s="71"/>
      <c r="R129" s="41">
        <v>6920.0</v>
      </c>
      <c r="S129" s="41">
        <v>9369.0</v>
      </c>
      <c r="T129" s="79"/>
      <c r="U129" s="3">
        <v>2023.0</v>
      </c>
      <c r="V129" s="71">
        <f t="shared" si="37"/>
        <v>2449</v>
      </c>
      <c r="W129" s="41" t="s">
        <v>561</v>
      </c>
      <c r="X129" s="71">
        <f t="shared" si="38"/>
        <v>6920</v>
      </c>
      <c r="Y129" s="74" t="s">
        <v>999</v>
      </c>
      <c r="Z129" s="80">
        <f t="shared" si="2"/>
        <v>9369</v>
      </c>
      <c r="AA129" s="81">
        <v>0.7386060411997012</v>
      </c>
      <c r="AB129" s="75"/>
      <c r="AC129" s="75"/>
      <c r="AD129" s="75"/>
      <c r="AE129" s="75"/>
      <c r="AF129" s="75"/>
      <c r="AG129" s="75"/>
      <c r="AH129" s="75"/>
      <c r="AI129" s="75"/>
      <c r="AJ129" s="75"/>
      <c r="AK129" s="75"/>
      <c r="AL129" s="75"/>
      <c r="AM129" s="75"/>
      <c r="AN129" s="75"/>
      <c r="AO129" s="75"/>
      <c r="AP129" s="75"/>
      <c r="AQ129" s="75"/>
      <c r="AR129" s="82"/>
      <c r="AS129" s="71"/>
      <c r="AT129" s="71"/>
      <c r="AU129" s="71"/>
      <c r="AV129" s="71"/>
      <c r="AW129" s="71"/>
      <c r="AX129" s="79"/>
      <c r="AY129" s="71"/>
      <c r="AZ129" s="71"/>
      <c r="BA129" s="71"/>
      <c r="BB129" s="71"/>
      <c r="BC129" s="71"/>
      <c r="BD129" s="79"/>
      <c r="BE129" s="71"/>
      <c r="BF129" s="71"/>
      <c r="BG129" s="71"/>
      <c r="BH129" s="71"/>
      <c r="BI129" s="71"/>
      <c r="BJ129" s="71"/>
      <c r="BK129" s="71"/>
      <c r="BL129" s="71"/>
      <c r="BM129" s="71"/>
      <c r="BN129" s="71"/>
      <c r="BO129" s="71"/>
      <c r="BP129" s="71"/>
      <c r="BQ129" s="71"/>
      <c r="BR129" s="71"/>
      <c r="BS129" s="71"/>
      <c r="BT129" s="71"/>
      <c r="BU129" s="71"/>
      <c r="BV129" s="71"/>
      <c r="BW129" s="71"/>
      <c r="BX129" s="71"/>
    </row>
    <row r="130">
      <c r="A130" s="71" t="s">
        <v>187</v>
      </c>
      <c r="B130" s="86" t="s">
        <v>356</v>
      </c>
      <c r="C130" s="18" t="s">
        <v>441</v>
      </c>
      <c r="D130" s="84"/>
      <c r="E130" s="75" t="s">
        <v>607</v>
      </c>
      <c r="F130" s="76"/>
      <c r="G130" s="77" t="s">
        <v>1000</v>
      </c>
      <c r="H130" s="77"/>
      <c r="I130" s="77"/>
      <c r="J130" s="77"/>
      <c r="K130" s="77"/>
      <c r="L130" s="77"/>
      <c r="M130" s="74"/>
      <c r="N130" s="41">
        <v>308.0</v>
      </c>
      <c r="O130" s="41">
        <v>2571.0</v>
      </c>
      <c r="P130" s="41">
        <v>218.0</v>
      </c>
      <c r="Q130" s="71"/>
      <c r="R130" s="41">
        <v>15888.0</v>
      </c>
      <c r="S130" s="41">
        <v>16414.0</v>
      </c>
      <c r="T130" s="79"/>
      <c r="U130" s="3">
        <v>2023.0</v>
      </c>
      <c r="V130" s="71">
        <f t="shared" si="37"/>
        <v>526</v>
      </c>
      <c r="W130" s="41" t="s">
        <v>561</v>
      </c>
      <c r="X130" s="71">
        <f t="shared" si="38"/>
        <v>15888</v>
      </c>
      <c r="Y130" s="74" t="s">
        <v>1001</v>
      </c>
      <c r="Z130" s="80">
        <f t="shared" si="2"/>
        <v>16414</v>
      </c>
      <c r="AA130" s="81">
        <v>0.9679541854514438</v>
      </c>
      <c r="AB130" s="75" t="s">
        <v>1002</v>
      </c>
      <c r="AC130" s="75">
        <v>792.0</v>
      </c>
      <c r="AD130" s="75">
        <v>84.0</v>
      </c>
      <c r="AE130" s="75">
        <v>35.0</v>
      </c>
      <c r="AF130" s="75">
        <v>5.0</v>
      </c>
      <c r="AG130" s="75">
        <v>662.0</v>
      </c>
      <c r="AH130" s="75">
        <v>179.0</v>
      </c>
      <c r="AI130" s="75">
        <v>13.0</v>
      </c>
      <c r="AJ130" s="75"/>
      <c r="AK130" s="75"/>
      <c r="AL130" s="75"/>
      <c r="AM130" s="75">
        <v>3.0</v>
      </c>
      <c r="AN130" s="75">
        <v>791.0</v>
      </c>
      <c r="AO130" s="75"/>
      <c r="AP130" s="75"/>
      <c r="AQ130" s="75"/>
      <c r="AR130" s="82"/>
      <c r="AS130" s="71"/>
      <c r="AT130" s="71"/>
      <c r="AU130" s="71"/>
      <c r="AV130" s="71"/>
      <c r="AW130" s="71"/>
      <c r="AX130" s="79"/>
      <c r="AY130" s="71"/>
      <c r="AZ130" s="71"/>
      <c r="BA130" s="71"/>
      <c r="BB130" s="71"/>
      <c r="BC130" s="71"/>
      <c r="BD130" s="79"/>
      <c r="BE130" s="71"/>
      <c r="BF130" s="71"/>
      <c r="BG130" s="71"/>
      <c r="BH130" s="71"/>
      <c r="BI130" s="71"/>
      <c r="BJ130" s="71"/>
      <c r="BK130" s="71"/>
      <c r="BL130" s="71"/>
      <c r="BM130" s="71"/>
      <c r="BN130" s="71"/>
      <c r="BO130" s="71"/>
      <c r="BP130" s="71"/>
      <c r="BQ130" s="71"/>
      <c r="BR130" s="71"/>
      <c r="BS130" s="71"/>
      <c r="BT130" s="71"/>
      <c r="BU130" s="71"/>
      <c r="BV130" s="71"/>
      <c r="BW130" s="71"/>
      <c r="BX130" s="71"/>
    </row>
    <row r="131">
      <c r="A131" s="59" t="s">
        <v>182</v>
      </c>
      <c r="B131" s="86" t="s">
        <v>351</v>
      </c>
      <c r="C131" s="18" t="s">
        <v>439</v>
      </c>
      <c r="D131" s="74" t="s">
        <v>1003</v>
      </c>
      <c r="E131" s="76"/>
      <c r="F131" s="76"/>
      <c r="G131" s="75" t="s">
        <v>554</v>
      </c>
      <c r="H131" s="75"/>
      <c r="I131" s="75"/>
      <c r="J131" s="75"/>
      <c r="K131" s="75"/>
      <c r="L131" s="75"/>
      <c r="M131" s="74"/>
      <c r="N131" s="41">
        <v>22741.0</v>
      </c>
      <c r="O131" s="41">
        <v>800.0</v>
      </c>
      <c r="P131" s="41">
        <v>3315.0</v>
      </c>
      <c r="Q131" s="41">
        <v>26056.0</v>
      </c>
      <c r="R131" s="41">
        <v>5022.0</v>
      </c>
      <c r="S131" s="41">
        <v>31078.0</v>
      </c>
      <c r="T131" s="79"/>
      <c r="U131" s="3">
        <v>2023.0</v>
      </c>
      <c r="V131" s="71">
        <f>Q131</f>
        <v>26056</v>
      </c>
      <c r="W131" s="41" t="s">
        <v>561</v>
      </c>
      <c r="X131" s="71">
        <f t="shared" si="38"/>
        <v>5022</v>
      </c>
      <c r="Y131" s="74" t="s">
        <v>1004</v>
      </c>
      <c r="Z131" s="80">
        <f t="shared" si="2"/>
        <v>31078</v>
      </c>
      <c r="AA131" s="81">
        <v>0.16159341012935197</v>
      </c>
      <c r="AB131" s="75"/>
      <c r="AC131" s="75"/>
      <c r="AD131" s="75"/>
      <c r="AE131" s="75"/>
      <c r="AF131" s="75"/>
      <c r="AG131" s="75"/>
      <c r="AH131" s="75"/>
      <c r="AI131" s="75"/>
      <c r="AJ131" s="75"/>
      <c r="AK131" s="75"/>
      <c r="AL131" s="75"/>
      <c r="AM131" s="75"/>
      <c r="AN131" s="75"/>
      <c r="AO131" s="75"/>
      <c r="AP131" s="75"/>
      <c r="AQ131" s="75"/>
      <c r="AR131" s="82"/>
      <c r="AS131" s="71"/>
      <c r="AT131" s="71"/>
      <c r="AU131" s="71"/>
      <c r="AV131" s="71"/>
      <c r="AW131" s="71"/>
      <c r="AX131" s="79"/>
      <c r="AY131" s="71"/>
      <c r="AZ131" s="71"/>
      <c r="BA131" s="71"/>
      <c r="BB131" s="71"/>
      <c r="BC131" s="71"/>
      <c r="BD131" s="79"/>
      <c r="BE131" s="71"/>
      <c r="BF131" s="71"/>
      <c r="BG131" s="71"/>
      <c r="BH131" s="71"/>
      <c r="BI131" s="71"/>
      <c r="BJ131" s="71"/>
      <c r="BK131" s="71"/>
      <c r="BL131" s="71"/>
      <c r="BM131" s="71"/>
      <c r="BN131" s="71"/>
      <c r="BO131" s="71"/>
      <c r="BP131" s="71"/>
      <c r="BQ131" s="71"/>
      <c r="BR131" s="71"/>
      <c r="BS131" s="71"/>
      <c r="BT131" s="71"/>
      <c r="BU131" s="71"/>
      <c r="BV131" s="71"/>
      <c r="BW131" s="71"/>
      <c r="BX131" s="71"/>
    </row>
    <row r="132">
      <c r="A132" s="71" t="s">
        <v>156</v>
      </c>
      <c r="B132" s="86" t="s">
        <v>326</v>
      </c>
      <c r="C132" s="73" t="s">
        <v>1005</v>
      </c>
      <c r="D132" s="84"/>
      <c r="E132" s="75" t="s">
        <v>1006</v>
      </c>
      <c r="F132" s="76"/>
      <c r="G132" s="75" t="s">
        <v>554</v>
      </c>
      <c r="H132" s="75"/>
      <c r="I132" s="75"/>
      <c r="J132" s="75"/>
      <c r="K132" s="75"/>
      <c r="L132" s="75"/>
      <c r="M132" s="74"/>
      <c r="N132" s="41">
        <v>8707.0</v>
      </c>
      <c r="O132" s="41">
        <v>5393.0</v>
      </c>
      <c r="P132" s="41">
        <v>6426.0</v>
      </c>
      <c r="Q132" s="71"/>
      <c r="R132" s="41">
        <v>51317.0</v>
      </c>
      <c r="S132" s="41">
        <v>6449.0</v>
      </c>
      <c r="T132" s="79"/>
      <c r="U132" s="3">
        <v>2023.0</v>
      </c>
      <c r="V132" s="71">
        <f>N132+P132</f>
        <v>15133</v>
      </c>
      <c r="W132" s="41" t="s">
        <v>561</v>
      </c>
      <c r="X132" s="71">
        <f t="shared" si="38"/>
        <v>51317</v>
      </c>
      <c r="Y132" s="74" t="s">
        <v>1007</v>
      </c>
      <c r="Z132" s="80">
        <f t="shared" si="2"/>
        <v>66450</v>
      </c>
      <c r="AA132" s="81">
        <v>0.7722648607975922</v>
      </c>
      <c r="AB132" s="75">
        <v>26821.0</v>
      </c>
      <c r="AC132" s="75">
        <v>3971.0</v>
      </c>
      <c r="AD132" s="75">
        <v>3109.0</v>
      </c>
      <c r="AE132" s="75"/>
      <c r="AF132" s="75">
        <v>774.0</v>
      </c>
      <c r="AG132" s="75">
        <v>8008.0</v>
      </c>
      <c r="AH132" s="75">
        <v>8634.0</v>
      </c>
      <c r="AI132" s="75"/>
      <c r="AJ132" s="75"/>
      <c r="AK132" s="75"/>
      <c r="AL132" s="75"/>
      <c r="AM132" s="75"/>
      <c r="AN132" s="75"/>
      <c r="AO132" s="75"/>
      <c r="AP132" s="75"/>
      <c r="AQ132" s="75"/>
      <c r="AR132" s="82"/>
      <c r="AS132" s="71"/>
      <c r="AT132" s="71"/>
      <c r="AU132" s="71"/>
      <c r="AV132" s="71"/>
      <c r="AW132" s="71"/>
      <c r="AX132" s="79"/>
      <c r="AY132" s="71"/>
      <c r="AZ132" s="71"/>
      <c r="BA132" s="71"/>
      <c r="BB132" s="71"/>
      <c r="BC132" s="71"/>
      <c r="BD132" s="79"/>
      <c r="BE132" s="71"/>
      <c r="BF132" s="71"/>
      <c r="BG132" s="71"/>
      <c r="BH132" s="71"/>
      <c r="BI132" s="71"/>
      <c r="BJ132" s="71"/>
      <c r="BK132" s="71"/>
      <c r="BL132" s="71"/>
      <c r="BM132" s="71"/>
      <c r="BN132" s="71"/>
      <c r="BO132" s="71"/>
      <c r="BP132" s="71"/>
      <c r="BQ132" s="71"/>
      <c r="BR132" s="71"/>
      <c r="BS132" s="71"/>
      <c r="BT132" s="71"/>
      <c r="BU132" s="71"/>
      <c r="BV132" s="71"/>
      <c r="BW132" s="71"/>
      <c r="BX132" s="71"/>
    </row>
    <row r="133">
      <c r="A133" s="71" t="s">
        <v>188</v>
      </c>
      <c r="B133" s="86" t="s">
        <v>357</v>
      </c>
      <c r="C133" s="18" t="s">
        <v>442</v>
      </c>
      <c r="D133" s="74"/>
      <c r="E133" s="76" t="s">
        <v>554</v>
      </c>
      <c r="F133" s="76"/>
      <c r="G133" s="75" t="s">
        <v>554</v>
      </c>
      <c r="H133" s="75"/>
      <c r="I133" s="75"/>
      <c r="J133" s="75"/>
      <c r="K133" s="75"/>
      <c r="L133" s="75"/>
      <c r="M133" s="74"/>
      <c r="N133" s="71"/>
      <c r="O133" s="71"/>
      <c r="P133" s="71"/>
      <c r="Q133" s="71"/>
      <c r="R133" s="71"/>
      <c r="S133" s="71"/>
      <c r="T133" s="79"/>
      <c r="U133" s="3">
        <v>2023.0</v>
      </c>
      <c r="V133" s="41" t="s">
        <v>578</v>
      </c>
      <c r="W133" s="41" t="s">
        <v>578</v>
      </c>
      <c r="X133" s="41" t="s">
        <v>578</v>
      </c>
      <c r="Y133" s="74" t="s">
        <v>1008</v>
      </c>
      <c r="Z133" s="80" t="str">
        <f t="shared" si="2"/>
        <v>n.a</v>
      </c>
      <c r="AA133" s="81"/>
      <c r="AB133" s="75"/>
      <c r="AC133" s="75"/>
      <c r="AD133" s="75"/>
      <c r="AE133" s="75"/>
      <c r="AF133" s="75"/>
      <c r="AG133" s="75"/>
      <c r="AH133" s="75"/>
      <c r="AI133" s="75"/>
      <c r="AJ133" s="75"/>
      <c r="AK133" s="75"/>
      <c r="AL133" s="75"/>
      <c r="AM133" s="75"/>
      <c r="AN133" s="75"/>
      <c r="AO133" s="75"/>
      <c r="AP133" s="75"/>
      <c r="AQ133" s="75"/>
      <c r="AR133" s="82"/>
      <c r="AS133" s="71"/>
      <c r="AT133" s="71"/>
      <c r="AU133" s="71"/>
      <c r="AV133" s="71"/>
      <c r="AW133" s="71"/>
      <c r="AX133" s="79"/>
      <c r="AY133" s="71"/>
      <c r="AZ133" s="71"/>
      <c r="BA133" s="71"/>
      <c r="BB133" s="71"/>
      <c r="BC133" s="71"/>
      <c r="BD133" s="79"/>
      <c r="BE133" s="71"/>
      <c r="BF133" s="71"/>
      <c r="BG133" s="71"/>
      <c r="BH133" s="71"/>
      <c r="BI133" s="71"/>
      <c r="BJ133" s="71"/>
      <c r="BK133" s="71"/>
      <c r="BL133" s="71"/>
      <c r="BM133" s="71"/>
      <c r="BN133" s="71"/>
      <c r="BO133" s="71"/>
      <c r="BP133" s="71"/>
      <c r="BQ133" s="71"/>
      <c r="BR133" s="71"/>
      <c r="BS133" s="71"/>
      <c r="BT133" s="71"/>
      <c r="BU133" s="71"/>
      <c r="BV133" s="71"/>
      <c r="BW133" s="71"/>
      <c r="BX133" s="71"/>
    </row>
    <row r="134">
      <c r="A134" s="41" t="s">
        <v>1009</v>
      </c>
      <c r="B134" s="86" t="s">
        <v>327</v>
      </c>
      <c r="C134" s="18" t="s">
        <v>433</v>
      </c>
      <c r="D134" s="74" t="s">
        <v>1010</v>
      </c>
      <c r="E134" s="75" t="s">
        <v>587</v>
      </c>
      <c r="F134" s="76"/>
      <c r="G134" s="77" t="s">
        <v>630</v>
      </c>
      <c r="H134" s="77"/>
      <c r="I134" s="77"/>
      <c r="J134" s="77"/>
      <c r="K134" s="77"/>
      <c r="L134" s="77" t="s">
        <v>631</v>
      </c>
      <c r="M134" s="74"/>
      <c r="N134" s="41">
        <v>692.0</v>
      </c>
      <c r="O134" s="71"/>
      <c r="P134" s="41">
        <v>3678.0</v>
      </c>
      <c r="Q134" s="71"/>
      <c r="R134" s="110">
        <v>15407.0</v>
      </c>
      <c r="S134" s="41">
        <v>19777.0</v>
      </c>
      <c r="T134" s="79"/>
      <c r="U134" s="3">
        <v>2023.0</v>
      </c>
      <c r="V134" s="71">
        <f>N134+P134</f>
        <v>4370</v>
      </c>
      <c r="W134" s="41" t="s">
        <v>561</v>
      </c>
      <c r="X134" s="71">
        <f t="shared" ref="X134:X136" si="39">R134</f>
        <v>15407</v>
      </c>
      <c r="Y134" s="74" t="s">
        <v>1011</v>
      </c>
      <c r="Z134" s="80">
        <f t="shared" si="2"/>
        <v>19777</v>
      </c>
      <c r="AA134" s="81">
        <v>0.7790362542347171</v>
      </c>
      <c r="AB134" s="75"/>
      <c r="AC134" s="75"/>
      <c r="AD134" s="75"/>
      <c r="AE134" s="75"/>
      <c r="AF134" s="75"/>
      <c r="AG134" s="75"/>
      <c r="AH134" s="75"/>
      <c r="AI134" s="75"/>
      <c r="AJ134" s="75"/>
      <c r="AK134" s="75"/>
      <c r="AL134" s="75"/>
      <c r="AM134" s="75"/>
      <c r="AN134" s="75"/>
      <c r="AO134" s="75"/>
      <c r="AP134" s="75"/>
      <c r="AQ134" s="75"/>
      <c r="AR134" s="82"/>
      <c r="AS134" s="71"/>
      <c r="AT134" s="71"/>
      <c r="AU134" s="71"/>
      <c r="AV134" s="71"/>
      <c r="AW134" s="71"/>
      <c r="AX134" s="79"/>
      <c r="AY134" s="71"/>
      <c r="AZ134" s="71"/>
      <c r="BA134" s="71"/>
      <c r="BB134" s="71"/>
      <c r="BC134" s="71"/>
      <c r="BD134" s="79"/>
      <c r="BE134" s="71"/>
      <c r="BF134" s="71"/>
      <c r="BG134" s="71"/>
      <c r="BH134" s="71"/>
      <c r="BI134" s="71"/>
      <c r="BJ134" s="71"/>
      <c r="BK134" s="71"/>
      <c r="BL134" s="71"/>
      <c r="BM134" s="71"/>
      <c r="BN134" s="71"/>
      <c r="BO134" s="71"/>
      <c r="BP134" s="71"/>
      <c r="BQ134" s="71"/>
      <c r="BR134" s="71"/>
      <c r="BS134" s="71"/>
      <c r="BT134" s="71"/>
      <c r="BU134" s="71"/>
      <c r="BV134" s="71"/>
      <c r="BW134" s="71"/>
      <c r="BX134" s="71"/>
    </row>
    <row r="135">
      <c r="A135" s="71" t="s">
        <v>159</v>
      </c>
      <c r="B135" s="86" t="s">
        <v>329</v>
      </c>
      <c r="C135" s="73" t="s">
        <v>1012</v>
      </c>
      <c r="D135" s="84"/>
      <c r="E135" s="76" t="s">
        <v>598</v>
      </c>
      <c r="F135" s="76"/>
      <c r="G135" s="77" t="s">
        <v>1013</v>
      </c>
      <c r="H135" s="77"/>
      <c r="I135" s="77"/>
      <c r="J135" s="77"/>
      <c r="K135" s="77"/>
      <c r="L135" s="77"/>
      <c r="M135" s="74"/>
      <c r="N135" s="41">
        <v>904.0</v>
      </c>
      <c r="O135" s="71"/>
      <c r="P135" s="41">
        <v>648.0</v>
      </c>
      <c r="Q135" s="41">
        <v>1551.0</v>
      </c>
      <c r="R135" s="41">
        <v>124565.0</v>
      </c>
      <c r="S135" s="71"/>
      <c r="T135" s="79"/>
      <c r="U135" s="3">
        <v>2023.0</v>
      </c>
      <c r="V135" s="71">
        <f>Q135</f>
        <v>1551</v>
      </c>
      <c r="W135" s="41" t="s">
        <v>561</v>
      </c>
      <c r="X135" s="71">
        <f t="shared" si="39"/>
        <v>124565</v>
      </c>
      <c r="Y135" s="74" t="s">
        <v>1014</v>
      </c>
      <c r="Z135" s="80">
        <f t="shared" si="2"/>
        <v>126116</v>
      </c>
      <c r="AA135" s="81">
        <v>0.9877017983443813</v>
      </c>
      <c r="AB135" s="75">
        <v>103001.0</v>
      </c>
      <c r="AC135" s="75">
        <v>2595.0</v>
      </c>
      <c r="AD135" s="75">
        <v>193.0</v>
      </c>
      <c r="AE135" s="75">
        <v>7970.0</v>
      </c>
      <c r="AF135" s="75">
        <v>11.0</v>
      </c>
      <c r="AG135" s="75">
        <v>9895.0</v>
      </c>
      <c r="AH135" s="75">
        <v>871.0</v>
      </c>
      <c r="AI135" s="75"/>
      <c r="AJ135" s="75"/>
      <c r="AK135" s="75"/>
      <c r="AL135" s="75"/>
      <c r="AM135" s="75">
        <v>29.0</v>
      </c>
      <c r="AN135" s="75"/>
      <c r="AO135" s="75"/>
      <c r="AP135" s="75"/>
      <c r="AQ135" s="75"/>
      <c r="AR135" s="82"/>
      <c r="AS135" s="71"/>
      <c r="AT135" s="71"/>
      <c r="AU135" s="71"/>
      <c r="AV135" s="71"/>
      <c r="AW135" s="71"/>
      <c r="AX135" s="79"/>
      <c r="AY135" s="71"/>
      <c r="AZ135" s="71"/>
      <c r="BA135" s="71"/>
      <c r="BB135" s="71"/>
      <c r="BC135" s="71"/>
      <c r="BD135" s="79"/>
      <c r="BE135" s="71"/>
      <c r="BF135" s="71"/>
      <c r="BG135" s="71"/>
      <c r="BH135" s="71"/>
      <c r="BI135" s="71"/>
      <c r="BJ135" s="71"/>
      <c r="BK135" s="71"/>
      <c r="BL135" s="71"/>
      <c r="BM135" s="71"/>
      <c r="BN135" s="71"/>
      <c r="BO135" s="71"/>
      <c r="BP135" s="71"/>
      <c r="BQ135" s="71"/>
      <c r="BR135" s="71"/>
      <c r="BS135" s="71"/>
      <c r="BT135" s="71"/>
      <c r="BU135" s="71"/>
      <c r="BV135" s="71"/>
      <c r="BW135" s="71"/>
      <c r="BX135" s="71"/>
    </row>
    <row r="136">
      <c r="A136" s="71" t="s">
        <v>160</v>
      </c>
      <c r="B136" s="86" t="s">
        <v>330</v>
      </c>
      <c r="C136" s="18" t="s">
        <v>434</v>
      </c>
      <c r="D136" s="109" t="s">
        <v>485</v>
      </c>
      <c r="E136" s="106" t="s">
        <v>1015</v>
      </c>
      <c r="F136" s="107"/>
      <c r="G136" s="108" t="s">
        <v>1016</v>
      </c>
      <c r="H136" s="108"/>
      <c r="I136" s="108"/>
      <c r="J136" s="108"/>
      <c r="K136" s="108"/>
      <c r="L136" s="108"/>
      <c r="M136" s="98"/>
      <c r="N136" s="41">
        <v>8181.0</v>
      </c>
      <c r="O136" s="41">
        <v>8385.0</v>
      </c>
      <c r="P136" s="41">
        <v>9620.0</v>
      </c>
      <c r="Q136" s="71"/>
      <c r="R136" s="41">
        <v>1401706.0</v>
      </c>
      <c r="S136" s="71"/>
      <c r="T136" s="79"/>
      <c r="U136" s="3" t="s">
        <v>591</v>
      </c>
      <c r="V136" s="71">
        <f>N136+P136</f>
        <v>17801</v>
      </c>
      <c r="W136" s="41" t="s">
        <v>561</v>
      </c>
      <c r="X136" s="71">
        <f t="shared" si="39"/>
        <v>1401706</v>
      </c>
      <c r="Y136" s="74" t="s">
        <v>1017</v>
      </c>
      <c r="Z136" s="80">
        <f t="shared" si="2"/>
        <v>1419507</v>
      </c>
      <c r="AA136" s="81">
        <v>0.9874597307375025</v>
      </c>
      <c r="AB136" s="75">
        <v>470375.0</v>
      </c>
      <c r="AC136" s="75">
        <v>20952.0</v>
      </c>
      <c r="AD136" s="75">
        <v>3969.0</v>
      </c>
      <c r="AE136" s="75">
        <v>17250.0</v>
      </c>
      <c r="AF136" s="75">
        <v>1553.0</v>
      </c>
      <c r="AG136" s="75">
        <v>4331.0</v>
      </c>
      <c r="AH136" s="75">
        <v>6077.0</v>
      </c>
      <c r="AI136" s="75"/>
      <c r="AJ136" s="75"/>
      <c r="AK136" s="75"/>
      <c r="AL136" s="75">
        <v>858706.0</v>
      </c>
      <c r="AM136" s="75"/>
      <c r="AN136" s="75"/>
      <c r="AO136" s="75"/>
      <c r="AP136" s="75"/>
      <c r="AQ136" s="75">
        <v>18493.0</v>
      </c>
      <c r="AR136" s="82"/>
      <c r="AS136" s="71"/>
      <c r="AT136" s="71"/>
      <c r="AU136" s="71"/>
      <c r="AV136" s="71"/>
      <c r="AW136" s="71"/>
      <c r="AX136" s="79"/>
      <c r="AY136" s="71"/>
      <c r="AZ136" s="71"/>
      <c r="BA136" s="71"/>
      <c r="BB136" s="71"/>
      <c r="BC136" s="71"/>
      <c r="BD136" s="79"/>
      <c r="BE136" s="71"/>
      <c r="BF136" s="71"/>
      <c r="BG136" s="71"/>
      <c r="BH136" s="71"/>
      <c r="BI136" s="71"/>
      <c r="BJ136" s="71"/>
      <c r="BK136" s="71"/>
      <c r="BL136" s="71"/>
      <c r="BM136" s="71"/>
      <c r="BN136" s="71"/>
      <c r="BO136" s="71"/>
      <c r="BP136" s="71"/>
      <c r="BQ136" s="71"/>
      <c r="BR136" s="71"/>
      <c r="BS136" s="71"/>
      <c r="BT136" s="71"/>
      <c r="BU136" s="71"/>
      <c r="BV136" s="71"/>
      <c r="BW136" s="71"/>
      <c r="BX136" s="71"/>
    </row>
    <row r="137">
      <c r="A137" s="59" t="s">
        <v>180</v>
      </c>
      <c r="B137" s="86" t="s">
        <v>349</v>
      </c>
      <c r="C137" s="73" t="s">
        <v>1018</v>
      </c>
      <c r="D137" s="109"/>
      <c r="E137" s="106" t="s">
        <v>1019</v>
      </c>
      <c r="F137" s="107"/>
      <c r="G137" s="108" t="s">
        <v>1020</v>
      </c>
      <c r="H137" s="108"/>
      <c r="I137" s="108"/>
      <c r="J137" s="108"/>
      <c r="K137" s="108"/>
      <c r="L137" s="108"/>
      <c r="M137" s="98"/>
      <c r="N137" s="71"/>
      <c r="O137" s="41">
        <v>1925.0</v>
      </c>
      <c r="P137" s="41">
        <v>2602.0</v>
      </c>
      <c r="Q137" s="71"/>
      <c r="R137" s="71"/>
      <c r="S137" s="41">
        <v>180631.0</v>
      </c>
      <c r="T137" s="79"/>
      <c r="U137" s="3">
        <v>2023.0</v>
      </c>
      <c r="V137" s="71">
        <f>116+43+2602</f>
        <v>2761</v>
      </c>
      <c r="W137" s="41" t="s">
        <v>561</v>
      </c>
      <c r="X137" s="71">
        <f>165240+11369+667+509+85</f>
        <v>177870</v>
      </c>
      <c r="Y137" s="74" t="s">
        <v>1021</v>
      </c>
      <c r="Z137" s="80">
        <f t="shared" si="2"/>
        <v>180631</v>
      </c>
      <c r="AA137" s="81">
        <v>0.9847146945983801</v>
      </c>
      <c r="AB137" s="75"/>
      <c r="AC137" s="75"/>
      <c r="AD137" s="75"/>
      <c r="AE137" s="75">
        <v>11369.0</v>
      </c>
      <c r="AF137" s="75">
        <v>85.0</v>
      </c>
      <c r="AG137" s="75">
        <v>667.0</v>
      </c>
      <c r="AH137" s="75"/>
      <c r="AI137" s="75">
        <v>509.0</v>
      </c>
      <c r="AJ137" s="75"/>
      <c r="AK137" s="75"/>
      <c r="AL137" s="75"/>
      <c r="AM137" s="75"/>
      <c r="AN137" s="75"/>
      <c r="AO137" s="75"/>
      <c r="AP137" s="75"/>
      <c r="AQ137" s="75">
        <v>165240.0</v>
      </c>
      <c r="AR137" s="82"/>
      <c r="AS137" s="71"/>
      <c r="AT137" s="71"/>
      <c r="AU137" s="71"/>
      <c r="AV137" s="71"/>
      <c r="AW137" s="71"/>
      <c r="AX137" s="79"/>
      <c r="AY137" s="71"/>
      <c r="AZ137" s="71"/>
      <c r="BA137" s="71"/>
      <c r="BB137" s="71"/>
      <c r="BC137" s="71"/>
      <c r="BD137" s="79"/>
      <c r="BE137" s="71"/>
      <c r="BF137" s="71"/>
      <c r="BG137" s="71"/>
      <c r="BH137" s="71"/>
      <c r="BI137" s="71"/>
      <c r="BJ137" s="71"/>
      <c r="BK137" s="71"/>
      <c r="BL137" s="71"/>
      <c r="BM137" s="71"/>
      <c r="BN137" s="71"/>
      <c r="BO137" s="71"/>
      <c r="BP137" s="71"/>
      <c r="BQ137" s="71"/>
      <c r="BR137" s="71"/>
      <c r="BS137" s="71"/>
      <c r="BT137" s="71"/>
      <c r="BU137" s="71"/>
      <c r="BV137" s="71"/>
      <c r="BW137" s="71"/>
      <c r="BX137" s="71"/>
    </row>
    <row r="138">
      <c r="A138" s="41" t="s">
        <v>1022</v>
      </c>
      <c r="B138" s="86" t="s">
        <v>331</v>
      </c>
      <c r="C138" s="73" t="s">
        <v>1023</v>
      </c>
      <c r="D138" s="84"/>
      <c r="E138" s="76" t="s">
        <v>598</v>
      </c>
      <c r="F138" s="76"/>
      <c r="G138" s="77" t="s">
        <v>1024</v>
      </c>
      <c r="H138" s="77"/>
      <c r="I138" s="77"/>
      <c r="J138" s="77"/>
      <c r="K138" s="77"/>
      <c r="L138" s="77"/>
      <c r="M138" s="74"/>
      <c r="N138" s="41">
        <v>1347.0</v>
      </c>
      <c r="O138" s="41">
        <v>47786.0</v>
      </c>
      <c r="P138" s="41">
        <v>167.0</v>
      </c>
      <c r="Q138" s="71"/>
      <c r="R138" s="41">
        <v>273217.0</v>
      </c>
      <c r="S138" s="41">
        <v>274731.0</v>
      </c>
      <c r="T138" s="79"/>
      <c r="U138" s="3">
        <v>2023.0</v>
      </c>
      <c r="V138" s="71">
        <f>N138+P138</f>
        <v>1514</v>
      </c>
      <c r="W138" s="41" t="s">
        <v>561</v>
      </c>
      <c r="X138" s="71">
        <f t="shared" ref="X138:X139" si="40">R138</f>
        <v>273217</v>
      </c>
      <c r="Y138" s="74" t="s">
        <v>1025</v>
      </c>
      <c r="Z138" s="80">
        <f t="shared" si="2"/>
        <v>274731</v>
      </c>
      <c r="AA138" s="81">
        <v>0.994489154846013</v>
      </c>
      <c r="AB138" s="75">
        <v>164782.0</v>
      </c>
      <c r="AC138" s="75">
        <v>78621.0</v>
      </c>
      <c r="AD138" s="75">
        <v>2973.0</v>
      </c>
      <c r="AE138" s="75">
        <v>2063.0</v>
      </c>
      <c r="AF138" s="75">
        <v>17.0</v>
      </c>
      <c r="AG138" s="75">
        <v>1307.0</v>
      </c>
      <c r="AH138" s="75">
        <v>2734.0</v>
      </c>
      <c r="AI138" s="75"/>
      <c r="AJ138" s="75"/>
      <c r="AK138" s="75"/>
      <c r="AL138" s="75">
        <v>20672.0</v>
      </c>
      <c r="AM138" s="75">
        <v>48.0</v>
      </c>
      <c r="AN138" s="75"/>
      <c r="AO138" s="75"/>
      <c r="AP138" s="75"/>
      <c r="AQ138" s="75"/>
      <c r="AR138" s="82"/>
      <c r="AS138" s="71"/>
      <c r="AT138" s="71"/>
      <c r="AU138" s="71"/>
      <c r="AV138" s="71"/>
      <c r="AW138" s="71"/>
      <c r="AX138" s="79"/>
      <c r="AY138" s="71"/>
      <c r="AZ138" s="71"/>
      <c r="BA138" s="71"/>
      <c r="BB138" s="71"/>
      <c r="BC138" s="71"/>
      <c r="BD138" s="79"/>
      <c r="BE138" s="71"/>
      <c r="BF138" s="71"/>
      <c r="BG138" s="71"/>
      <c r="BH138" s="71"/>
      <c r="BI138" s="71"/>
      <c r="BJ138" s="71"/>
      <c r="BK138" s="71"/>
      <c r="BL138" s="71"/>
      <c r="BM138" s="71"/>
      <c r="BN138" s="71"/>
      <c r="BO138" s="71"/>
      <c r="BP138" s="71"/>
      <c r="BQ138" s="71"/>
      <c r="BR138" s="71"/>
      <c r="BS138" s="71"/>
      <c r="BT138" s="71"/>
      <c r="BU138" s="71"/>
      <c r="BV138" s="71"/>
      <c r="BW138" s="71"/>
      <c r="BX138" s="71"/>
    </row>
    <row r="139">
      <c r="A139" s="41" t="s">
        <v>1026</v>
      </c>
      <c r="B139" s="72" t="s">
        <v>332</v>
      </c>
      <c r="C139" s="73" t="s">
        <v>1027</v>
      </c>
      <c r="D139" s="84"/>
      <c r="E139" s="76" t="s">
        <v>598</v>
      </c>
      <c r="F139" s="76"/>
      <c r="G139" s="75" t="s">
        <v>554</v>
      </c>
      <c r="H139" s="75"/>
      <c r="I139" s="75"/>
      <c r="J139" s="75"/>
      <c r="K139" s="75"/>
      <c r="L139" s="75"/>
      <c r="M139" s="74"/>
      <c r="N139" s="41">
        <v>27029.0</v>
      </c>
      <c r="O139" s="41">
        <v>136628.0</v>
      </c>
      <c r="P139" s="41">
        <v>42251.0</v>
      </c>
      <c r="Q139" s="41">
        <v>69280.0</v>
      </c>
      <c r="R139" s="41">
        <v>3.7182157E7</v>
      </c>
      <c r="S139" s="41">
        <v>3.7251437E7</v>
      </c>
      <c r="T139" s="79"/>
      <c r="U139" s="3">
        <v>2023.0</v>
      </c>
      <c r="V139" s="71">
        <f>Q139</f>
        <v>69280</v>
      </c>
      <c r="W139" s="41" t="s">
        <v>561</v>
      </c>
      <c r="X139" s="71">
        <f t="shared" si="40"/>
        <v>37182157</v>
      </c>
      <c r="Y139" s="74" t="s">
        <v>1028</v>
      </c>
      <c r="Z139" s="80">
        <f t="shared" si="2"/>
        <v>37251437</v>
      </c>
      <c r="AA139" s="81">
        <v>0.998140205973799</v>
      </c>
      <c r="AB139" s="75">
        <v>1751600.0</v>
      </c>
      <c r="AC139" s="75">
        <v>37800.0</v>
      </c>
      <c r="AD139" s="75">
        <v>19700.0</v>
      </c>
      <c r="AE139" s="75">
        <v>164800.0</v>
      </c>
      <c r="AF139" s="75">
        <v>1000.0</v>
      </c>
      <c r="AG139" s="75">
        <v>52599.0</v>
      </c>
      <c r="AH139" s="75">
        <v>49000.0</v>
      </c>
      <c r="AI139" s="75"/>
      <c r="AJ139" s="75">
        <v>21158.0</v>
      </c>
      <c r="AK139" s="75"/>
      <c r="AL139" s="75">
        <v>3.50572E7</v>
      </c>
      <c r="AM139" s="75">
        <v>27300.0</v>
      </c>
      <c r="AN139" s="75"/>
      <c r="AO139" s="75"/>
      <c r="AP139" s="75"/>
      <c r="AQ139" s="75"/>
      <c r="AR139" s="82">
        <v>38402.0</v>
      </c>
      <c r="AS139" s="71">
        <v>141636.0</v>
      </c>
      <c r="AT139" s="71">
        <v>45258.0</v>
      </c>
      <c r="AU139" s="71"/>
      <c r="AV139" s="71">
        <v>2.7609345E7</v>
      </c>
      <c r="AW139" s="71"/>
      <c r="AX139" s="79"/>
      <c r="AY139" s="71">
        <v>38242.0</v>
      </c>
      <c r="AZ139" s="71">
        <v>138985.0</v>
      </c>
      <c r="BA139" s="71">
        <v>57685.0</v>
      </c>
      <c r="BB139" s="71"/>
      <c r="BC139" s="71">
        <v>2.8023724E7</v>
      </c>
      <c r="BD139" s="79"/>
      <c r="BE139" s="71"/>
      <c r="BF139" s="71">
        <v>39640.0</v>
      </c>
      <c r="BG139" s="71">
        <v>155934.0</v>
      </c>
      <c r="BH139" s="71">
        <v>73700.0</v>
      </c>
      <c r="BI139" s="71">
        <v>2.9922822E7</v>
      </c>
      <c r="BJ139" s="71"/>
      <c r="BK139" s="71"/>
      <c r="BL139" s="71"/>
      <c r="BM139" s="71"/>
      <c r="BN139" s="71"/>
      <c r="BO139" s="71"/>
      <c r="BP139" s="71"/>
      <c r="BQ139" s="71"/>
      <c r="BR139" s="71"/>
      <c r="BS139" s="71"/>
      <c r="BT139" s="71"/>
      <c r="BU139" s="71"/>
      <c r="BV139" s="71"/>
      <c r="BW139" s="71"/>
      <c r="BX139" s="71"/>
    </row>
    <row r="140">
      <c r="A140" s="41" t="s">
        <v>1029</v>
      </c>
      <c r="B140" s="86" t="s">
        <v>333</v>
      </c>
      <c r="C140" s="18" t="s">
        <v>435</v>
      </c>
      <c r="D140" s="74"/>
      <c r="E140" s="75" t="s">
        <v>1030</v>
      </c>
      <c r="F140" s="76"/>
      <c r="G140" s="77" t="s">
        <v>1031</v>
      </c>
      <c r="H140" s="77"/>
      <c r="I140" s="77"/>
      <c r="J140" s="77"/>
      <c r="K140" s="77"/>
      <c r="L140" s="77"/>
      <c r="M140" s="74"/>
      <c r="N140" s="41">
        <v>5438.0</v>
      </c>
      <c r="O140" s="41">
        <v>90626.0</v>
      </c>
      <c r="P140" s="41">
        <v>3189.0</v>
      </c>
      <c r="Q140" s="71"/>
      <c r="R140" s="71"/>
      <c r="S140" s="71"/>
      <c r="T140" s="79"/>
      <c r="U140" s="3">
        <v>2023.0</v>
      </c>
      <c r="V140" s="71">
        <f t="shared" ref="V140:V141" si="41">N140+P140</f>
        <v>8627</v>
      </c>
      <c r="W140" s="41" t="s">
        <v>561</v>
      </c>
      <c r="X140" s="41" t="s">
        <v>578</v>
      </c>
      <c r="Y140" s="74" t="s">
        <v>1032</v>
      </c>
      <c r="Z140" s="80">
        <f t="shared" si="2"/>
        <v>8627</v>
      </c>
      <c r="AA140" s="81"/>
      <c r="AB140" s="75"/>
      <c r="AC140" s="75"/>
      <c r="AD140" s="75"/>
      <c r="AE140" s="75"/>
      <c r="AF140" s="75"/>
      <c r="AG140" s="75"/>
      <c r="AH140" s="75"/>
      <c r="AI140" s="75"/>
      <c r="AJ140" s="75"/>
      <c r="AK140" s="75"/>
      <c r="AL140" s="75"/>
      <c r="AM140" s="75"/>
      <c r="AN140" s="75"/>
      <c r="AO140" s="75"/>
      <c r="AP140" s="75"/>
      <c r="AQ140" s="75"/>
      <c r="AR140" s="95">
        <v>6357.0</v>
      </c>
      <c r="AS140" s="41">
        <v>78879.0</v>
      </c>
      <c r="AT140" s="41">
        <v>3397.0</v>
      </c>
      <c r="AU140" s="71"/>
      <c r="AV140" s="41">
        <v>1151578.0</v>
      </c>
      <c r="AW140" s="41">
        <v>1161332.0</v>
      </c>
      <c r="AX140" s="79"/>
      <c r="AY140" s="71"/>
      <c r="AZ140" s="71"/>
      <c r="BA140" s="71"/>
      <c r="BB140" s="71"/>
      <c r="BC140" s="71"/>
      <c r="BD140" s="79"/>
      <c r="BE140" s="71"/>
      <c r="BF140" s="71"/>
      <c r="BG140" s="71"/>
      <c r="BH140" s="71"/>
      <c r="BI140" s="71"/>
      <c r="BJ140" s="71"/>
      <c r="BK140" s="71"/>
      <c r="BL140" s="71"/>
      <c r="BM140" s="71"/>
      <c r="BN140" s="71"/>
      <c r="BO140" s="71"/>
      <c r="BP140" s="71"/>
      <c r="BQ140" s="71"/>
      <c r="BR140" s="71"/>
      <c r="BS140" s="71"/>
      <c r="BT140" s="71"/>
      <c r="BU140" s="71"/>
      <c r="BV140" s="71"/>
      <c r="BW140" s="71"/>
      <c r="BX140" s="71"/>
    </row>
    <row r="141">
      <c r="A141" s="71" t="s">
        <v>164</v>
      </c>
      <c r="B141" s="86" t="s">
        <v>334</v>
      </c>
      <c r="C141" s="73" t="s">
        <v>1033</v>
      </c>
      <c r="D141" s="84"/>
      <c r="E141" s="76" t="s">
        <v>598</v>
      </c>
      <c r="F141" s="76"/>
      <c r="G141" s="77" t="s">
        <v>1034</v>
      </c>
      <c r="H141" s="77"/>
      <c r="I141" s="77"/>
      <c r="J141" s="77"/>
      <c r="K141" s="77"/>
      <c r="L141" s="77"/>
      <c r="M141" s="74"/>
      <c r="N141" s="41">
        <v>3173.0</v>
      </c>
      <c r="O141" s="71"/>
      <c r="P141" s="41">
        <v>215.0</v>
      </c>
      <c r="Q141" s="71"/>
      <c r="R141" s="41">
        <v>169931.0</v>
      </c>
      <c r="S141" s="41">
        <v>173319.0</v>
      </c>
      <c r="T141" s="79"/>
      <c r="U141" s="3">
        <v>2023.0</v>
      </c>
      <c r="V141" s="71">
        <f t="shared" si="41"/>
        <v>3388</v>
      </c>
      <c r="W141" s="41" t="s">
        <v>561</v>
      </c>
      <c r="X141" s="71">
        <f t="shared" ref="X141:X142" si="42">R141</f>
        <v>169931</v>
      </c>
      <c r="Y141" s="74" t="s">
        <v>1035</v>
      </c>
      <c r="Z141" s="80">
        <f t="shared" si="2"/>
        <v>173319</v>
      </c>
      <c r="AA141" s="81">
        <v>0.9804522297036101</v>
      </c>
      <c r="AB141" s="75"/>
      <c r="AC141" s="75"/>
      <c r="AD141" s="75"/>
      <c r="AE141" s="75"/>
      <c r="AF141" s="75"/>
      <c r="AG141" s="75"/>
      <c r="AH141" s="75"/>
      <c r="AI141" s="75"/>
      <c r="AJ141" s="75"/>
      <c r="AK141" s="75"/>
      <c r="AL141" s="75"/>
      <c r="AM141" s="75"/>
      <c r="AN141" s="75"/>
      <c r="AO141" s="75"/>
      <c r="AP141" s="75"/>
      <c r="AQ141" s="75"/>
      <c r="AR141" s="82"/>
      <c r="AS141" s="71"/>
      <c r="AT141" s="71"/>
      <c r="AU141" s="71"/>
      <c r="AV141" s="71"/>
      <c r="AW141" s="71"/>
      <c r="AX141" s="79"/>
      <c r="AY141" s="71"/>
      <c r="AZ141" s="71"/>
      <c r="BA141" s="71"/>
      <c r="BB141" s="71"/>
      <c r="BC141" s="71"/>
      <c r="BD141" s="71"/>
      <c r="BE141" s="71"/>
      <c r="BF141" s="71"/>
      <c r="BG141" s="71"/>
      <c r="BH141" s="71"/>
      <c r="BI141" s="71"/>
      <c r="BJ141" s="71"/>
      <c r="BK141" s="71"/>
      <c r="BL141" s="71"/>
      <c r="BM141" s="71"/>
      <c r="BN141" s="71"/>
      <c r="BO141" s="71"/>
      <c r="BP141" s="71"/>
      <c r="BQ141" s="71"/>
      <c r="BR141" s="71"/>
      <c r="BS141" s="71"/>
      <c r="BT141" s="71"/>
      <c r="BU141" s="71"/>
      <c r="BV141" s="71"/>
      <c r="BW141" s="71"/>
      <c r="BX141" s="71"/>
    </row>
    <row r="142">
      <c r="A142" s="71" t="s">
        <v>165</v>
      </c>
      <c r="B142" s="86" t="s">
        <v>335</v>
      </c>
      <c r="C142" s="18" t="s">
        <v>436</v>
      </c>
      <c r="D142" s="84"/>
      <c r="E142" s="75" t="s">
        <v>1036</v>
      </c>
      <c r="F142" s="76"/>
      <c r="G142" s="77" t="s">
        <v>1034</v>
      </c>
      <c r="H142" s="77"/>
      <c r="I142" s="77"/>
      <c r="J142" s="77"/>
      <c r="K142" s="77"/>
      <c r="L142" s="77"/>
      <c r="M142" s="74"/>
      <c r="N142" s="41">
        <v>195.0</v>
      </c>
      <c r="O142" s="41">
        <v>7877.0</v>
      </c>
      <c r="P142" s="41">
        <v>1406.0</v>
      </c>
      <c r="Q142" s="41">
        <v>1601.0</v>
      </c>
      <c r="R142" s="41">
        <v>205417.0</v>
      </c>
      <c r="S142" s="41">
        <v>207018.0</v>
      </c>
      <c r="T142" s="79"/>
      <c r="U142" s="3">
        <v>2023.0</v>
      </c>
      <c r="V142" s="71">
        <f>Q142</f>
        <v>1601</v>
      </c>
      <c r="W142" s="41" t="s">
        <v>561</v>
      </c>
      <c r="X142" s="71">
        <f t="shared" si="42"/>
        <v>205417</v>
      </c>
      <c r="Y142" s="74" t="s">
        <v>1037</v>
      </c>
      <c r="Z142" s="80">
        <f t="shared" si="2"/>
        <v>207018</v>
      </c>
      <c r="AA142" s="81">
        <v>0.9922663729723985</v>
      </c>
      <c r="AB142" s="75">
        <v>189227.0</v>
      </c>
      <c r="AC142" s="75"/>
      <c r="AD142" s="75">
        <v>3131.0</v>
      </c>
      <c r="AE142" s="75"/>
      <c r="AF142" s="75">
        <v>97.0</v>
      </c>
      <c r="AG142" s="75">
        <v>4639.0</v>
      </c>
      <c r="AH142" s="75">
        <v>4380.0</v>
      </c>
      <c r="AI142" s="75">
        <v>59.0</v>
      </c>
      <c r="AJ142" s="75"/>
      <c r="AK142" s="75"/>
      <c r="AL142" s="75">
        <v>3884.0</v>
      </c>
      <c r="AM142" s="75"/>
      <c r="AN142" s="75"/>
      <c r="AO142" s="75"/>
      <c r="AP142" s="75"/>
      <c r="AQ142" s="75"/>
      <c r="AR142" s="82"/>
      <c r="AS142" s="71"/>
      <c r="AT142" s="71"/>
      <c r="AU142" s="71"/>
      <c r="AV142" s="71"/>
      <c r="AW142" s="71"/>
      <c r="AX142" s="79"/>
      <c r="AY142" s="71"/>
      <c r="AZ142" s="71"/>
      <c r="BA142" s="71"/>
      <c r="BB142" s="71"/>
      <c r="BC142" s="71"/>
      <c r="BD142" s="71"/>
      <c r="BE142" s="71"/>
      <c r="BF142" s="71"/>
      <c r="BG142" s="71"/>
      <c r="BH142" s="71"/>
      <c r="BI142" s="71"/>
      <c r="BJ142" s="71"/>
      <c r="BK142" s="71"/>
      <c r="BL142" s="71"/>
      <c r="BM142" s="71"/>
      <c r="BN142" s="71"/>
      <c r="BO142" s="71"/>
      <c r="BP142" s="71"/>
      <c r="BQ142" s="71"/>
      <c r="BR142" s="71"/>
      <c r="BS142" s="71"/>
      <c r="BT142" s="71"/>
      <c r="BU142" s="71"/>
      <c r="BV142" s="71"/>
      <c r="BW142" s="71"/>
      <c r="BX142" s="71"/>
    </row>
    <row r="143">
      <c r="A143" s="71" t="s">
        <v>166</v>
      </c>
      <c r="B143" s="86" t="s">
        <v>336</v>
      </c>
      <c r="C143" s="73" t="s">
        <v>1038</v>
      </c>
      <c r="D143" s="74"/>
      <c r="E143" s="76" t="s">
        <v>554</v>
      </c>
      <c r="F143" s="76"/>
      <c r="G143" s="75"/>
      <c r="H143" s="75"/>
      <c r="I143" s="75"/>
      <c r="J143" s="75"/>
      <c r="K143" s="75"/>
      <c r="L143" s="75"/>
      <c r="M143" s="74"/>
      <c r="N143" s="71"/>
      <c r="O143" s="71"/>
      <c r="P143" s="71"/>
      <c r="Q143" s="71"/>
      <c r="R143" s="71"/>
      <c r="S143" s="71"/>
      <c r="T143" s="79"/>
      <c r="U143" s="3">
        <v>2023.0</v>
      </c>
      <c r="V143" s="41" t="s">
        <v>578</v>
      </c>
      <c r="W143" s="41" t="s">
        <v>578</v>
      </c>
      <c r="X143" s="41" t="s">
        <v>578</v>
      </c>
      <c r="Y143" s="75" t="s">
        <v>1039</v>
      </c>
      <c r="Z143" s="80" t="str">
        <f t="shared" si="2"/>
        <v>n.a</v>
      </c>
      <c r="AA143" s="81"/>
      <c r="AB143" s="75"/>
      <c r="AC143" s="75"/>
      <c r="AD143" s="75"/>
      <c r="AE143" s="75"/>
      <c r="AF143" s="75"/>
      <c r="AG143" s="75"/>
      <c r="AH143" s="75"/>
      <c r="AI143" s="75"/>
      <c r="AJ143" s="75"/>
      <c r="AK143" s="75"/>
      <c r="AL143" s="75"/>
      <c r="AM143" s="75"/>
      <c r="AN143" s="75"/>
      <c r="AO143" s="75"/>
      <c r="AP143" s="75"/>
      <c r="AQ143" s="75"/>
      <c r="AR143" s="82"/>
      <c r="AS143" s="71"/>
      <c r="AT143" s="71"/>
      <c r="AU143" s="71"/>
      <c r="AV143" s="71"/>
      <c r="AW143" s="71"/>
      <c r="AX143" s="79"/>
      <c r="AY143" s="71"/>
      <c r="AZ143" s="71"/>
      <c r="BA143" s="71"/>
      <c r="BB143" s="71"/>
      <c r="BC143" s="71"/>
      <c r="BD143" s="71"/>
      <c r="BE143" s="71"/>
      <c r="BF143" s="71"/>
      <c r="BG143" s="71"/>
      <c r="BH143" s="71"/>
      <c r="BI143" s="71"/>
      <c r="BJ143" s="71"/>
      <c r="BK143" s="71"/>
      <c r="BL143" s="71"/>
      <c r="BM143" s="71"/>
      <c r="BN143" s="71"/>
      <c r="BO143" s="71"/>
      <c r="BP143" s="71"/>
      <c r="BQ143" s="71"/>
      <c r="BR143" s="71"/>
      <c r="BS143" s="71"/>
      <c r="BT143" s="71"/>
      <c r="BU143" s="71"/>
      <c r="BV143" s="71"/>
      <c r="BW143" s="71"/>
      <c r="BX143" s="71"/>
    </row>
    <row r="144">
      <c r="A144" s="71" t="s">
        <v>167</v>
      </c>
      <c r="B144" s="73" t="s">
        <v>1040</v>
      </c>
      <c r="C144" s="83" t="s">
        <v>1041</v>
      </c>
      <c r="D144" s="91"/>
      <c r="E144" s="75" t="s">
        <v>1042</v>
      </c>
      <c r="F144" s="76"/>
      <c r="G144" s="72"/>
      <c r="H144" s="72"/>
      <c r="I144" s="72"/>
      <c r="J144" s="72"/>
      <c r="K144" s="72"/>
      <c r="L144" s="72"/>
      <c r="M144" s="84"/>
      <c r="N144" s="41"/>
      <c r="O144" s="71"/>
      <c r="P144" s="41"/>
      <c r="Q144" s="41">
        <v>37235.0</v>
      </c>
      <c r="R144" s="41">
        <v>54070.0</v>
      </c>
      <c r="S144" s="41">
        <v>91305.0</v>
      </c>
      <c r="T144" s="79"/>
      <c r="U144" s="3">
        <v>2023.0</v>
      </c>
      <c r="V144" s="41">
        <v>37235.0</v>
      </c>
      <c r="W144" s="41" t="s">
        <v>508</v>
      </c>
      <c r="X144" s="71">
        <f>R144</f>
        <v>54070</v>
      </c>
      <c r="Y144" s="75" t="s">
        <v>1043</v>
      </c>
      <c r="Z144" s="80">
        <f t="shared" si="2"/>
        <v>91305</v>
      </c>
      <c r="AA144" s="81">
        <v>0.5921910081594656</v>
      </c>
      <c r="AB144" s="75"/>
      <c r="AC144" s="75"/>
      <c r="AD144" s="75"/>
      <c r="AE144" s="75"/>
      <c r="AF144" s="75"/>
      <c r="AG144" s="75"/>
      <c r="AH144" s="75"/>
      <c r="AI144" s="75"/>
      <c r="AJ144" s="75"/>
      <c r="AK144" s="75"/>
      <c r="AL144" s="75"/>
      <c r="AM144" s="75"/>
      <c r="AN144" s="75"/>
      <c r="AO144" s="75"/>
      <c r="AP144" s="75"/>
      <c r="AQ144" s="75"/>
      <c r="AR144" s="111">
        <v>41021.0</v>
      </c>
      <c r="AS144" s="12"/>
      <c r="AT144" s="112">
        <v>67999.0</v>
      </c>
      <c r="AU144" s="12"/>
      <c r="AV144" s="113">
        <v>2500000.0</v>
      </c>
      <c r="AW144" s="71"/>
      <c r="AX144" s="79"/>
      <c r="AY144" s="71"/>
      <c r="AZ144" s="71"/>
      <c r="BA144" s="71"/>
      <c r="BB144" s="71"/>
      <c r="BC144" s="71"/>
      <c r="BD144" s="71"/>
      <c r="BE144" s="71"/>
      <c r="BF144" s="71"/>
      <c r="BG144" s="71"/>
      <c r="BH144" s="71"/>
      <c r="BI144" s="71"/>
      <c r="BJ144" s="71"/>
      <c r="BK144" s="71"/>
      <c r="BL144" s="71"/>
      <c r="BM144" s="71"/>
      <c r="BN144" s="71"/>
      <c r="BO144" s="71"/>
      <c r="BP144" s="71"/>
      <c r="BQ144" s="71"/>
      <c r="BR144" s="71"/>
      <c r="BS144" s="71"/>
      <c r="BT144" s="71"/>
      <c r="BU144" s="71"/>
      <c r="BV144" s="71"/>
      <c r="BW144" s="71"/>
      <c r="BX144" s="71"/>
    </row>
    <row r="145">
      <c r="A145" s="71" t="s">
        <v>168</v>
      </c>
      <c r="B145" s="72" t="s">
        <v>338</v>
      </c>
      <c r="C145" s="73" t="s">
        <v>1044</v>
      </c>
      <c r="D145" s="84"/>
      <c r="E145" s="75" t="s">
        <v>1045</v>
      </c>
      <c r="F145" s="76"/>
      <c r="G145" s="77" t="s">
        <v>1046</v>
      </c>
      <c r="H145" s="77"/>
      <c r="I145" s="77"/>
      <c r="J145" s="77"/>
      <c r="K145" s="77"/>
      <c r="L145" s="77"/>
      <c r="M145" s="74"/>
      <c r="N145" s="41">
        <v>1591.0</v>
      </c>
      <c r="O145" s="71"/>
      <c r="P145" s="41">
        <v>3278.0</v>
      </c>
      <c r="Q145" s="41">
        <v>4869.0</v>
      </c>
      <c r="R145" s="41"/>
      <c r="S145" s="71"/>
      <c r="T145" s="79"/>
      <c r="U145" s="3">
        <v>2023.0</v>
      </c>
      <c r="V145" s="71">
        <f>Q145</f>
        <v>4869</v>
      </c>
      <c r="W145" s="41" t="s">
        <v>561</v>
      </c>
      <c r="X145" s="71">
        <f>92069+1695+645</f>
        <v>94409</v>
      </c>
      <c r="Y145" s="75" t="s">
        <v>1047</v>
      </c>
      <c r="Z145" s="80">
        <f t="shared" si="2"/>
        <v>99278</v>
      </c>
      <c r="AA145" s="81">
        <v>0.9509559016096215</v>
      </c>
      <c r="AB145" s="75">
        <v>92069.0</v>
      </c>
      <c r="AC145" s="75"/>
      <c r="AD145" s="75"/>
      <c r="AE145" s="75">
        <v>1695.0</v>
      </c>
      <c r="AF145" s="75"/>
      <c r="AG145" s="75"/>
      <c r="AH145" s="75"/>
      <c r="AI145" s="75"/>
      <c r="AJ145" s="75"/>
      <c r="AK145" s="75"/>
      <c r="AL145" s="75"/>
      <c r="AM145" s="75"/>
      <c r="AN145" s="75"/>
      <c r="AO145" s="75"/>
      <c r="AP145" s="75"/>
      <c r="AQ145" s="75">
        <v>645.0</v>
      </c>
      <c r="AR145" s="82"/>
      <c r="AS145" s="71"/>
      <c r="AT145" s="71"/>
      <c r="AU145" s="71"/>
      <c r="AV145" s="71"/>
      <c r="AW145" s="71"/>
      <c r="AX145" s="79"/>
      <c r="AY145" s="71"/>
      <c r="AZ145" s="71"/>
      <c r="BA145" s="71"/>
      <c r="BB145" s="71"/>
      <c r="BC145" s="71"/>
      <c r="BD145" s="71"/>
      <c r="BE145" s="71"/>
      <c r="BF145" s="71"/>
      <c r="BG145" s="71"/>
      <c r="BH145" s="71"/>
      <c r="BI145" s="71"/>
      <c r="BJ145" s="71"/>
      <c r="BK145" s="71"/>
      <c r="BL145" s="71"/>
      <c r="BM145" s="71"/>
      <c r="BN145" s="71"/>
      <c r="BO145" s="71"/>
      <c r="BP145" s="71"/>
      <c r="BQ145" s="71"/>
      <c r="BR145" s="71"/>
      <c r="BS145" s="71"/>
      <c r="BT145" s="71"/>
      <c r="BU145" s="71"/>
      <c r="BV145" s="71"/>
      <c r="BW145" s="71"/>
      <c r="BX145" s="71"/>
    </row>
    <row r="146">
      <c r="A146" s="71" t="s">
        <v>169</v>
      </c>
      <c r="B146" s="72" t="s">
        <v>339</v>
      </c>
      <c r="C146" s="73" t="s">
        <v>1048</v>
      </c>
      <c r="D146" s="74"/>
      <c r="E146" s="101"/>
      <c r="F146" s="101"/>
      <c r="G146" s="72"/>
      <c r="H146" s="72"/>
      <c r="I146" s="72"/>
      <c r="J146" s="72"/>
      <c r="K146" s="72"/>
      <c r="L146" s="72"/>
      <c r="M146" s="84"/>
      <c r="N146" s="41">
        <v>0.0</v>
      </c>
      <c r="O146" s="41">
        <v>2518.0</v>
      </c>
      <c r="P146" s="71"/>
      <c r="Q146" s="71"/>
      <c r="R146" s="41"/>
      <c r="S146" s="41">
        <v>4113.0</v>
      </c>
      <c r="T146" s="79"/>
      <c r="U146" s="3">
        <v>2023.0</v>
      </c>
      <c r="V146" s="71">
        <f>O146</f>
        <v>2518</v>
      </c>
      <c r="W146" s="41" t="s">
        <v>508</v>
      </c>
      <c r="X146" s="71">
        <f>1359+130+105</f>
        <v>1594</v>
      </c>
      <c r="Y146" s="75" t="s">
        <v>1049</v>
      </c>
      <c r="Z146" s="80">
        <f t="shared" si="2"/>
        <v>4112</v>
      </c>
      <c r="AA146" s="81">
        <v>0.38764591439688717</v>
      </c>
      <c r="AB146" s="75"/>
      <c r="AC146" s="75"/>
      <c r="AD146" s="75">
        <v>1359.0</v>
      </c>
      <c r="AE146" s="75"/>
      <c r="AF146" s="75">
        <v>130.0</v>
      </c>
      <c r="AG146" s="75">
        <v>105.0</v>
      </c>
      <c r="AH146" s="75"/>
      <c r="AI146" s="75"/>
      <c r="AJ146" s="75"/>
      <c r="AK146" s="75"/>
      <c r="AL146" s="75"/>
      <c r="AM146" s="75"/>
      <c r="AN146" s="75"/>
      <c r="AO146" s="75"/>
      <c r="AP146" s="75"/>
      <c r="AQ146" s="75"/>
      <c r="AR146" s="82"/>
      <c r="AS146" s="71"/>
      <c r="AT146" s="71"/>
      <c r="AU146" s="71"/>
      <c r="AV146" s="71"/>
      <c r="AW146" s="71"/>
      <c r="AX146" s="79"/>
      <c r="AY146" s="71"/>
      <c r="AZ146" s="71"/>
      <c r="BA146" s="71"/>
      <c r="BB146" s="71"/>
      <c r="BC146" s="71"/>
      <c r="BD146" s="71"/>
      <c r="BE146" s="71"/>
      <c r="BF146" s="71"/>
      <c r="BG146" s="71"/>
      <c r="BH146" s="71"/>
      <c r="BI146" s="71"/>
      <c r="BJ146" s="71"/>
      <c r="BK146" s="71"/>
      <c r="BL146" s="71"/>
      <c r="BM146" s="71"/>
      <c r="BN146" s="71"/>
      <c r="BO146" s="71"/>
      <c r="BP146" s="71"/>
      <c r="BQ146" s="71"/>
      <c r="BR146" s="71"/>
      <c r="BS146" s="71"/>
      <c r="BT146" s="71"/>
      <c r="BU146" s="71"/>
      <c r="BV146" s="71"/>
      <c r="BW146" s="71"/>
      <c r="BX146" s="71"/>
    </row>
    <row r="147">
      <c r="A147" s="59" t="s">
        <v>177</v>
      </c>
      <c r="B147" s="86" t="s">
        <v>346</v>
      </c>
      <c r="C147" s="17" t="s">
        <v>1050</v>
      </c>
      <c r="D147" s="109"/>
      <c r="E147" s="106" t="s">
        <v>587</v>
      </c>
      <c r="F147" s="107"/>
      <c r="G147" s="108" t="s">
        <v>1051</v>
      </c>
      <c r="H147" s="108"/>
      <c r="I147" s="108"/>
      <c r="J147" s="108"/>
      <c r="K147" s="108"/>
      <c r="L147" s="108"/>
      <c r="M147" s="98"/>
      <c r="N147" s="41">
        <v>7920000.0</v>
      </c>
      <c r="O147" s="71"/>
      <c r="P147" s="41">
        <v>70000.0</v>
      </c>
      <c r="Q147" s="71"/>
      <c r="R147" s="41">
        <v>1.5E7</v>
      </c>
      <c r="S147" s="41">
        <v>2.3E7</v>
      </c>
      <c r="T147" s="79"/>
      <c r="U147" s="3">
        <v>2023.0</v>
      </c>
      <c r="V147" s="71">
        <f>N147+P147</f>
        <v>7990000</v>
      </c>
      <c r="W147" s="41" t="s">
        <v>561</v>
      </c>
      <c r="X147" s="71">
        <f>R147</f>
        <v>15000000</v>
      </c>
      <c r="Y147" s="75" t="s">
        <v>1052</v>
      </c>
      <c r="Z147" s="80">
        <f t="shared" si="2"/>
        <v>22990000</v>
      </c>
      <c r="AA147" s="81">
        <v>0.6524575902566333</v>
      </c>
      <c r="AB147" s="75">
        <v>1200000.0</v>
      </c>
      <c r="AC147" s="75"/>
      <c r="AD147" s="75">
        <v>4600000.0</v>
      </c>
      <c r="AE147" s="75"/>
      <c r="AF147" s="75">
        <v>100000.0</v>
      </c>
      <c r="AG147" s="75">
        <v>11000.0</v>
      </c>
      <c r="AH147" s="75"/>
      <c r="AI147" s="75"/>
      <c r="AJ147" s="75"/>
      <c r="AK147" s="75"/>
      <c r="AL147" s="75">
        <v>9000000.0</v>
      </c>
      <c r="AM147" s="75"/>
      <c r="AN147" s="75"/>
      <c r="AO147" s="75"/>
      <c r="AP147" s="75"/>
      <c r="AQ147" s="75"/>
      <c r="AR147" s="99"/>
      <c r="AX147" s="97"/>
      <c r="AY147" s="71"/>
      <c r="AZ147" s="71"/>
      <c r="BA147" s="71"/>
      <c r="BB147" s="71"/>
      <c r="BC147" s="71"/>
      <c r="BD147" s="71"/>
      <c r="BE147" s="71"/>
      <c r="BF147" s="71"/>
      <c r="BG147" s="71"/>
      <c r="BH147" s="71"/>
      <c r="BI147" s="71"/>
      <c r="BJ147" s="71"/>
      <c r="BK147" s="71"/>
      <c r="BL147" s="71"/>
      <c r="BM147" s="71"/>
      <c r="BN147" s="71"/>
      <c r="BO147" s="71"/>
      <c r="BP147" s="71"/>
      <c r="BQ147" s="71"/>
      <c r="BR147" s="71"/>
      <c r="BS147" s="71"/>
      <c r="BT147" s="71"/>
      <c r="BU147" s="71"/>
      <c r="BV147" s="71"/>
      <c r="BW147" s="71"/>
      <c r="BX147" s="71"/>
    </row>
    <row r="148">
      <c r="A148" s="71" t="s">
        <v>171</v>
      </c>
      <c r="B148" s="72" t="s">
        <v>341</v>
      </c>
      <c r="C148" s="73" t="s">
        <v>1053</v>
      </c>
      <c r="D148" s="74"/>
      <c r="E148" s="75" t="s">
        <v>607</v>
      </c>
      <c r="F148" s="76"/>
      <c r="G148" s="77" t="s">
        <v>1054</v>
      </c>
      <c r="H148" s="77"/>
      <c r="I148" s="77"/>
      <c r="J148" s="77"/>
      <c r="K148" s="77"/>
      <c r="L148" s="77"/>
      <c r="M148" s="74"/>
      <c r="N148" s="41">
        <v>199.1</v>
      </c>
      <c r="O148" s="71"/>
      <c r="P148" s="71"/>
      <c r="Q148" s="71"/>
      <c r="R148" s="71"/>
      <c r="S148" s="41">
        <v>1259.7</v>
      </c>
      <c r="T148" s="79"/>
      <c r="U148" s="3">
        <v>2023.0</v>
      </c>
      <c r="V148" s="71">
        <f>N148+72.1+64.6+2.8</f>
        <v>338.6</v>
      </c>
      <c r="W148" s="41" t="s">
        <v>561</v>
      </c>
      <c r="X148" s="71">
        <f>144.9+315+13.2+341.3+96.7+10</f>
        <v>921.1</v>
      </c>
      <c r="Y148" s="75" t="s">
        <v>1055</v>
      </c>
      <c r="Z148" s="80">
        <f t="shared" si="2"/>
        <v>1259.7</v>
      </c>
      <c r="AA148" s="81">
        <v>0.731205842660951</v>
      </c>
      <c r="AB148" s="75">
        <v>144.9</v>
      </c>
      <c r="AC148" s="75">
        <v>315.0</v>
      </c>
      <c r="AD148" s="75"/>
      <c r="AE148" s="75"/>
      <c r="AF148" s="75">
        <v>13.2</v>
      </c>
      <c r="AG148" s="75" t="s">
        <v>1056</v>
      </c>
      <c r="AH148" s="75"/>
      <c r="AI148" s="75"/>
      <c r="AJ148" s="75"/>
      <c r="AK148" s="75"/>
      <c r="AL148" s="75"/>
      <c r="AM148" s="75"/>
      <c r="AN148" s="75"/>
      <c r="AO148" s="75"/>
      <c r="AP148" s="75"/>
      <c r="AQ148" s="75"/>
      <c r="AR148" s="82"/>
      <c r="AS148" s="71" t="s">
        <v>504</v>
      </c>
      <c r="AT148" s="71" t="s">
        <v>506</v>
      </c>
      <c r="AU148" s="71"/>
      <c r="AV148" s="71" t="s">
        <v>510</v>
      </c>
      <c r="AW148" s="71"/>
      <c r="AX148" s="79"/>
      <c r="AY148" s="71"/>
      <c r="AZ148" s="71"/>
      <c r="BA148" s="71"/>
      <c r="BB148" s="71"/>
      <c r="BC148" s="71"/>
      <c r="BD148" s="71"/>
      <c r="BE148" s="71"/>
      <c r="BF148" s="71"/>
      <c r="BG148" s="71"/>
      <c r="BH148" s="71"/>
      <c r="BI148" s="71"/>
      <c r="BJ148" s="71"/>
      <c r="BK148" s="71"/>
      <c r="BL148" s="71"/>
      <c r="BM148" s="71"/>
      <c r="BN148" s="71"/>
      <c r="BO148" s="71"/>
      <c r="BP148" s="71"/>
      <c r="BQ148" s="71"/>
      <c r="BR148" s="71"/>
      <c r="BS148" s="71"/>
      <c r="BT148" s="71"/>
      <c r="BU148" s="71"/>
      <c r="BV148" s="71"/>
      <c r="BW148" s="71"/>
      <c r="BX148" s="71"/>
    </row>
    <row r="149">
      <c r="A149" s="71" t="s">
        <v>172</v>
      </c>
      <c r="B149" s="72" t="s">
        <v>342</v>
      </c>
      <c r="C149" s="73" t="s">
        <v>1057</v>
      </c>
      <c r="D149" s="84"/>
      <c r="E149" s="76" t="s">
        <v>598</v>
      </c>
      <c r="F149" s="76"/>
      <c r="G149" s="77" t="s">
        <v>1058</v>
      </c>
      <c r="H149" s="77"/>
      <c r="I149" s="77"/>
      <c r="J149" s="77"/>
      <c r="K149" s="77"/>
      <c r="L149" s="77"/>
      <c r="M149" s="74"/>
      <c r="N149" s="41">
        <v>727.0</v>
      </c>
      <c r="O149" s="71"/>
      <c r="P149" s="41">
        <v>1360.0</v>
      </c>
      <c r="Q149" s="71"/>
      <c r="R149" s="41">
        <v>19667.0</v>
      </c>
      <c r="S149" s="71"/>
      <c r="T149" s="79"/>
      <c r="U149" s="3">
        <v>2023.0</v>
      </c>
      <c r="V149" s="71">
        <f t="shared" ref="V149:V152" si="43">N149+P149</f>
        <v>2087</v>
      </c>
      <c r="W149" s="41" t="s">
        <v>561</v>
      </c>
      <c r="X149" s="71">
        <f>R149</f>
        <v>19667</v>
      </c>
      <c r="Y149" s="75" t="s">
        <v>1059</v>
      </c>
      <c r="Z149" s="80">
        <f t="shared" si="2"/>
        <v>21754</v>
      </c>
      <c r="AA149" s="81">
        <v>0.9040636204835892</v>
      </c>
      <c r="AB149" s="75">
        <v>3755.0</v>
      </c>
      <c r="AC149" s="75">
        <v>2153.0</v>
      </c>
      <c r="AD149" s="75">
        <v>432.0</v>
      </c>
      <c r="AE149" s="75">
        <v>4385.0</v>
      </c>
      <c r="AF149" s="75">
        <v>220.0</v>
      </c>
      <c r="AG149" s="75">
        <v>2724.0</v>
      </c>
      <c r="AH149" s="75">
        <v>2070.0</v>
      </c>
      <c r="AI149" s="75">
        <v>9.0</v>
      </c>
      <c r="AJ149" s="75">
        <v>2041.0</v>
      </c>
      <c r="AK149" s="75"/>
      <c r="AL149" s="75">
        <v>931.0</v>
      </c>
      <c r="AM149" s="75">
        <v>947.0</v>
      </c>
      <c r="AN149" s="75"/>
      <c r="AO149" s="75"/>
      <c r="AP149" s="75"/>
      <c r="AQ149" s="75"/>
      <c r="AR149" s="82"/>
      <c r="AS149" s="71"/>
      <c r="AT149" s="71"/>
      <c r="AU149" s="71"/>
      <c r="AV149" s="71"/>
      <c r="AW149" s="71"/>
      <c r="AX149" s="79"/>
      <c r="AY149" s="71"/>
      <c r="AZ149" s="71"/>
      <c r="BA149" s="71"/>
      <c r="BB149" s="71"/>
      <c r="BC149" s="71"/>
      <c r="BD149" s="71"/>
      <c r="BE149" s="71"/>
      <c r="BF149" s="71"/>
      <c r="BG149" s="71"/>
      <c r="BH149" s="71"/>
      <c r="BI149" s="71"/>
      <c r="BJ149" s="71"/>
      <c r="BK149" s="71"/>
      <c r="BL149" s="71"/>
      <c r="BM149" s="71"/>
      <c r="BN149" s="71"/>
      <c r="BO149" s="71"/>
      <c r="BP149" s="71"/>
      <c r="BQ149" s="71"/>
      <c r="BR149" s="71"/>
      <c r="BS149" s="71"/>
      <c r="BT149" s="71"/>
      <c r="BU149" s="71"/>
      <c r="BV149" s="71"/>
      <c r="BW149" s="71"/>
      <c r="BX149" s="71"/>
    </row>
    <row r="150">
      <c r="A150" s="71" t="s">
        <v>174</v>
      </c>
      <c r="B150" s="72" t="s">
        <v>213</v>
      </c>
      <c r="C150" s="83" t="s">
        <v>1060</v>
      </c>
      <c r="D150" s="74"/>
      <c r="E150" s="75" t="s">
        <v>1061</v>
      </c>
      <c r="F150" s="76"/>
      <c r="G150" s="77" t="s">
        <v>1058</v>
      </c>
      <c r="H150" s="77"/>
      <c r="I150" s="77"/>
      <c r="J150" s="77"/>
      <c r="K150" s="77"/>
      <c r="L150" s="77"/>
      <c r="M150" s="74"/>
      <c r="N150" s="41">
        <v>73000.0</v>
      </c>
      <c r="O150" s="41">
        <v>179000.0</v>
      </c>
      <c r="P150" s="41">
        <v>7000.0</v>
      </c>
      <c r="Q150" s="71"/>
      <c r="R150" s="41" t="s">
        <v>1062</v>
      </c>
      <c r="S150" s="41">
        <v>4.3059E7</v>
      </c>
      <c r="T150" s="79"/>
      <c r="U150" s="3">
        <v>2023.0</v>
      </c>
      <c r="V150" s="71">
        <f t="shared" si="43"/>
        <v>80000</v>
      </c>
      <c r="W150" s="41" t="s">
        <v>561</v>
      </c>
      <c r="X150" s="71">
        <f>15326000+27653000</f>
        <v>42979000</v>
      </c>
      <c r="Y150" s="75" t="s">
        <v>1063</v>
      </c>
      <c r="Z150" s="80">
        <f t="shared" si="2"/>
        <v>43059000</v>
      </c>
      <c r="AA150" s="81">
        <v>0.9981420841171416</v>
      </c>
      <c r="AB150" s="75">
        <v>1.4588E7</v>
      </c>
      <c r="AC150" s="75"/>
      <c r="AD150" s="75"/>
      <c r="AE150" s="75">
        <v>620000.0</v>
      </c>
      <c r="AF150" s="75">
        <v>9000.0</v>
      </c>
      <c r="AG150" s="75">
        <v>62000.0</v>
      </c>
      <c r="AH150" s="75">
        <v>47000.0</v>
      </c>
      <c r="AI150" s="75"/>
      <c r="AJ150" s="75">
        <v>540000.0</v>
      </c>
      <c r="AK150" s="75"/>
      <c r="AL150" s="75">
        <v>2.6135E7</v>
      </c>
      <c r="AM150" s="75">
        <v>472000.0</v>
      </c>
      <c r="AN150" s="75">
        <v>4000.0</v>
      </c>
      <c r="AO150" s="75">
        <v>502000.0</v>
      </c>
      <c r="AP150" s="75"/>
      <c r="AQ150" s="75"/>
      <c r="AR150" s="82">
        <v>243000.0</v>
      </c>
      <c r="AS150" s="71">
        <v>81000.0</v>
      </c>
      <c r="AT150" s="71"/>
      <c r="AU150" s="71"/>
      <c r="AV150" s="71">
        <v>2.87E8</v>
      </c>
      <c r="AW150" s="71"/>
      <c r="AX150" s="79"/>
      <c r="AY150" s="71">
        <v>252000.0</v>
      </c>
      <c r="AZ150" s="71">
        <v>115000.0</v>
      </c>
      <c r="BA150" s="71"/>
      <c r="BB150" s="71"/>
      <c r="BC150" s="71">
        <v>2.86E8</v>
      </c>
      <c r="BD150" s="71"/>
      <c r="BE150" s="71"/>
      <c r="BF150" s="71">
        <v>211000.0</v>
      </c>
      <c r="BG150" s="71">
        <v>121000.0</v>
      </c>
      <c r="BH150" s="71"/>
      <c r="BI150" s="71">
        <v>2.41E8</v>
      </c>
      <c r="BJ150" s="71"/>
      <c r="BK150" s="71"/>
      <c r="BL150" s="71">
        <v>250000.0</v>
      </c>
      <c r="BM150" s="71">
        <v>215000.0</v>
      </c>
      <c r="BN150" s="71">
        <v>125000.0</v>
      </c>
      <c r="BO150" s="71">
        <v>3.23E8</v>
      </c>
      <c r="BP150" s="71"/>
      <c r="BQ150" s="71"/>
      <c r="BR150" s="71"/>
      <c r="BS150" s="71"/>
      <c r="BT150" s="71"/>
      <c r="BU150" s="71"/>
      <c r="BV150" s="71"/>
      <c r="BW150" s="71"/>
      <c r="BX150" s="71"/>
    </row>
    <row r="151">
      <c r="A151" s="71" t="s">
        <v>175</v>
      </c>
      <c r="B151" s="72" t="s">
        <v>344</v>
      </c>
      <c r="C151" s="73" t="s">
        <v>1064</v>
      </c>
      <c r="D151" s="84"/>
      <c r="E151" s="75" t="s">
        <v>1065</v>
      </c>
      <c r="F151" s="76"/>
      <c r="G151" s="77" t="s">
        <v>1066</v>
      </c>
      <c r="H151" s="77"/>
      <c r="I151" s="77"/>
      <c r="J151" s="77"/>
      <c r="K151" s="77"/>
      <c r="L151" s="77"/>
      <c r="M151" s="74"/>
      <c r="N151" s="41">
        <v>444.0</v>
      </c>
      <c r="O151" s="71"/>
      <c r="P151" s="41">
        <v>3888.0</v>
      </c>
      <c r="Q151" s="71"/>
      <c r="R151" s="41">
        <v>11560.0</v>
      </c>
      <c r="S151" s="71"/>
      <c r="T151" s="79"/>
      <c r="U151" s="3">
        <v>2023.0</v>
      </c>
      <c r="V151" s="71">
        <f t="shared" si="43"/>
        <v>4332</v>
      </c>
      <c r="W151" s="41" t="s">
        <v>561</v>
      </c>
      <c r="X151" s="71">
        <f t="shared" ref="X151:X152" si="44">R151</f>
        <v>11560</v>
      </c>
      <c r="Y151" s="75" t="s">
        <v>1067</v>
      </c>
      <c r="Z151" s="80">
        <f t="shared" si="2"/>
        <v>15892</v>
      </c>
      <c r="AA151" s="81">
        <v>0.7274100176189278</v>
      </c>
      <c r="AB151" s="75">
        <v>10923.0</v>
      </c>
      <c r="AC151" s="75"/>
      <c r="AD151" s="75">
        <v>573.0</v>
      </c>
      <c r="AE151" s="75"/>
      <c r="AF151" s="75"/>
      <c r="AG151" s="75" t="s">
        <v>1068</v>
      </c>
      <c r="AH151" s="75"/>
      <c r="AI151" s="75"/>
      <c r="AJ151" s="75"/>
      <c r="AK151" s="75"/>
      <c r="AL151" s="75"/>
      <c r="AM151" s="75"/>
      <c r="AN151" s="75">
        <v>49.0</v>
      </c>
      <c r="AO151" s="75"/>
      <c r="AP151" s="75"/>
      <c r="AQ151" s="75"/>
      <c r="AR151" s="82">
        <v>1264.0</v>
      </c>
      <c r="AS151" s="71"/>
      <c r="AT151" s="71">
        <v>3829.0</v>
      </c>
      <c r="AU151" s="71"/>
      <c r="AV151" s="71">
        <v>12085.0</v>
      </c>
      <c r="AW151" s="71"/>
      <c r="AX151" s="79"/>
      <c r="AY151" s="71">
        <v>377.0</v>
      </c>
      <c r="AZ151" s="71">
        <v>3870.0</v>
      </c>
      <c r="BA151" s="71"/>
      <c r="BB151" s="71"/>
      <c r="BC151" s="71">
        <v>7762.0</v>
      </c>
      <c r="BD151" s="71"/>
      <c r="BE151" s="71"/>
      <c r="BF151" s="71">
        <v>605.0</v>
      </c>
      <c r="BG151" s="71"/>
      <c r="BH151" s="71">
        <v>3139.0</v>
      </c>
      <c r="BI151" s="71">
        <v>8439.0</v>
      </c>
      <c r="BJ151" s="71"/>
      <c r="BK151" s="71"/>
      <c r="BL151" s="71">
        <v>932.0</v>
      </c>
      <c r="BM151" s="71"/>
      <c r="BN151" s="71">
        <v>4694.0</v>
      </c>
      <c r="BO151" s="71">
        <v>29118.0</v>
      </c>
      <c r="BP151" s="71"/>
      <c r="BQ151" s="71"/>
      <c r="BR151" s="71"/>
      <c r="BS151" s="71"/>
      <c r="BT151" s="71"/>
      <c r="BU151" s="71"/>
      <c r="BV151" s="71"/>
      <c r="BW151" s="71"/>
      <c r="BX151" s="71"/>
    </row>
    <row r="152">
      <c r="A152" s="71" t="s">
        <v>176</v>
      </c>
      <c r="B152" s="72" t="s">
        <v>345</v>
      </c>
      <c r="C152" s="73" t="s">
        <v>1069</v>
      </c>
      <c r="D152" s="84"/>
      <c r="E152" s="76" t="s">
        <v>598</v>
      </c>
      <c r="F152" s="76"/>
      <c r="G152" s="75" t="s">
        <v>554</v>
      </c>
      <c r="H152" s="75"/>
      <c r="I152" s="75"/>
      <c r="J152" s="75"/>
      <c r="K152" s="75"/>
      <c r="L152" s="75"/>
      <c r="M152" s="74"/>
      <c r="N152" s="41">
        <v>615.0</v>
      </c>
      <c r="O152" s="41">
        <v>11032.0</v>
      </c>
      <c r="P152" s="41">
        <v>2296.0</v>
      </c>
      <c r="Q152" s="71"/>
      <c r="R152" s="41">
        <v>22877.0</v>
      </c>
      <c r="S152" s="41">
        <v>25787.0</v>
      </c>
      <c r="T152" s="79"/>
      <c r="U152" s="3">
        <v>2023.0</v>
      </c>
      <c r="V152" s="71">
        <f t="shared" si="43"/>
        <v>2911</v>
      </c>
      <c r="W152" s="41" t="s">
        <v>561</v>
      </c>
      <c r="X152" s="71">
        <f t="shared" si="44"/>
        <v>22877</v>
      </c>
      <c r="Y152" s="75" t="s">
        <v>1070</v>
      </c>
      <c r="Z152" s="80">
        <f t="shared" si="2"/>
        <v>25788</v>
      </c>
      <c r="AA152" s="81">
        <v>0.8871180393981697</v>
      </c>
      <c r="AB152" s="75">
        <v>5027.0</v>
      </c>
      <c r="AC152" s="75">
        <v>12068.0</v>
      </c>
      <c r="AD152" s="75">
        <v>1916.0</v>
      </c>
      <c r="AE152" s="75"/>
      <c r="AF152" s="75"/>
      <c r="AG152" s="75">
        <v>35.0</v>
      </c>
      <c r="AH152" s="75"/>
      <c r="AI152" s="75"/>
      <c r="AJ152" s="75"/>
      <c r="AK152" s="75"/>
      <c r="AL152" s="75"/>
      <c r="AM152" s="75"/>
      <c r="AN152" s="75">
        <v>3830.0</v>
      </c>
      <c r="AO152" s="75"/>
      <c r="AP152" s="75"/>
      <c r="AQ152" s="75"/>
      <c r="AR152" s="82">
        <v>953.0</v>
      </c>
      <c r="AS152" s="71">
        <v>10179.0</v>
      </c>
      <c r="AT152" s="71">
        <v>2052.0</v>
      </c>
      <c r="AU152" s="71"/>
      <c r="AV152" s="71">
        <v>15496.0</v>
      </c>
      <c r="AW152" s="71"/>
      <c r="AX152" s="79"/>
      <c r="AY152" s="71">
        <v>1007.0</v>
      </c>
      <c r="AZ152" s="71">
        <v>11012.0</v>
      </c>
      <c r="BA152" s="71">
        <v>1986.0</v>
      </c>
      <c r="BB152" s="71"/>
      <c r="BC152" s="71">
        <v>36154.0</v>
      </c>
      <c r="BD152" s="71"/>
      <c r="BE152" s="71"/>
      <c r="BF152" s="71"/>
      <c r="BG152" s="71"/>
      <c r="BH152" s="71"/>
      <c r="BI152" s="71"/>
      <c r="BJ152" s="71"/>
      <c r="BK152" s="71"/>
      <c r="BL152" s="71"/>
      <c r="BM152" s="71"/>
      <c r="BN152" s="71"/>
      <c r="BO152" s="71"/>
      <c r="BP152" s="71"/>
      <c r="BQ152" s="71"/>
      <c r="BR152" s="71"/>
      <c r="BS152" s="71"/>
      <c r="BT152" s="71"/>
      <c r="BU152" s="71"/>
      <c r="BV152" s="71"/>
      <c r="BW152" s="71"/>
      <c r="BX152" s="71"/>
    </row>
  </sheetData>
  <autoFilter ref="$A$2:$BX$152">
    <sortState ref="A2:BX152">
      <sortCondition ref="A2:A152"/>
      <sortCondition ref="U2:U152"/>
      <sortCondition descending="1" ref="X2:X152"/>
      <sortCondition descending="1" ref="V2:V152"/>
      <sortCondition descending="1" ref="Z2:Z152"/>
    </sortState>
  </autoFilter>
  <customSheetViews>
    <customSheetView guid="{637B0AA9-25CA-4C97-9436-FC73CE6435F4}" filter="1" showAutoFilter="1">
      <autoFilter ref="$A$1:$BX$152"/>
    </customSheetView>
    <customSheetView guid="{637B0AA9-25CA-4C97-9436-FC73CE6435F4}" filter="1" showAutoFilter="1">
      <autoFilter ref="$A$1:$BX$152"/>
    </customSheetView>
  </customSheetViews>
  <mergeCells count="7">
    <mergeCell ref="B1:D1"/>
    <mergeCell ref="E1:M1"/>
    <mergeCell ref="N1:T1"/>
    <mergeCell ref="U1:Y1"/>
    <mergeCell ref="AB1:AQ1"/>
    <mergeCell ref="AR1:AX1"/>
    <mergeCell ref="AY1:BD1"/>
  </mergeCells>
  <hyperlinks>
    <hyperlink r:id="rId2" ref="C3"/>
    <hyperlink r:id="rId3" ref="C4"/>
    <hyperlink r:id="rId4" ref="C5"/>
    <hyperlink r:id="rId5" ref="B6"/>
    <hyperlink r:id="rId6" ref="C6"/>
    <hyperlink r:id="rId7" ref="C7"/>
    <hyperlink r:id="rId8" ref="B8"/>
    <hyperlink r:id="rId9" ref="C8"/>
    <hyperlink r:id="rId10" ref="C9"/>
    <hyperlink r:id="rId11" ref="C10"/>
    <hyperlink r:id="rId12" ref="C11"/>
    <hyperlink r:id="rId13" ref="C12"/>
    <hyperlink r:id="rId14" ref="C13"/>
    <hyperlink r:id="rId15" ref="C14"/>
    <hyperlink r:id="rId16" ref="D14"/>
    <hyperlink r:id="rId17" ref="C15"/>
    <hyperlink r:id="rId18" ref="C16"/>
    <hyperlink r:id="rId19" ref="C17"/>
    <hyperlink r:id="rId20" ref="C19"/>
    <hyperlink r:id="rId21" ref="C20"/>
    <hyperlink r:id="rId22" ref="C21"/>
    <hyperlink r:id="rId23" ref="C22"/>
    <hyperlink r:id="rId24" ref="C23"/>
    <hyperlink r:id="rId25" ref="C24"/>
    <hyperlink r:id="rId26" ref="C25"/>
    <hyperlink r:id="rId27" ref="C26"/>
    <hyperlink r:id="rId28" ref="C29"/>
    <hyperlink r:id="rId29" ref="C30"/>
    <hyperlink r:id="rId30" ref="C31"/>
    <hyperlink r:id="rId31" ref="C32"/>
    <hyperlink r:id="rId32" ref="C33"/>
    <hyperlink r:id="rId33" location="page=50" ref="C34"/>
    <hyperlink r:id="rId34" ref="C35"/>
    <hyperlink r:id="rId35" ref="C36"/>
    <hyperlink r:id="rId36" ref="B37"/>
    <hyperlink r:id="rId37" ref="D37"/>
    <hyperlink r:id="rId38" ref="C38"/>
    <hyperlink r:id="rId39" ref="C39"/>
    <hyperlink r:id="rId40" ref="C40"/>
    <hyperlink r:id="rId41" ref="C41"/>
    <hyperlink r:id="rId42" ref="C42"/>
    <hyperlink r:id="rId43" ref="C43"/>
    <hyperlink r:id="rId44" location="page=12" ref="C44"/>
    <hyperlink r:id="rId45" ref="C45"/>
    <hyperlink r:id="rId46" ref="C46"/>
    <hyperlink r:id="rId47" ref="C47"/>
    <hyperlink r:id="rId48" ref="C48"/>
    <hyperlink r:id="rId49" ref="C49"/>
    <hyperlink r:id="rId50" ref="C50"/>
    <hyperlink r:id="rId51" ref="C51"/>
    <hyperlink r:id="rId52" location="page=113" ref="C52"/>
    <hyperlink r:id="rId53" ref="C53"/>
    <hyperlink r:id="rId54" ref="C56"/>
    <hyperlink r:id="rId55" ref="C57"/>
    <hyperlink r:id="rId56" ref="C58"/>
    <hyperlink r:id="rId57" ref="C59"/>
    <hyperlink r:id="rId58" ref="C60"/>
    <hyperlink r:id="rId59" ref="C62"/>
    <hyperlink r:id="rId60" ref="C63"/>
    <hyperlink r:id="rId61" ref="C64"/>
    <hyperlink r:id="rId62" ref="C65"/>
    <hyperlink r:id="rId63" ref="C66"/>
    <hyperlink r:id="rId64" ref="C67"/>
    <hyperlink r:id="rId65" ref="C68"/>
    <hyperlink r:id="rId66" ref="C69"/>
    <hyperlink r:id="rId67" ref="B71"/>
    <hyperlink r:id="rId68" ref="D71"/>
    <hyperlink r:id="rId69" ref="C72"/>
    <hyperlink r:id="rId70" ref="C73"/>
    <hyperlink r:id="rId71" ref="C74"/>
    <hyperlink r:id="rId72" ref="C75"/>
    <hyperlink r:id="rId73" ref="C76"/>
    <hyperlink r:id="rId74" ref="C77"/>
    <hyperlink r:id="rId75" ref="B78"/>
    <hyperlink r:id="rId76" ref="C78"/>
    <hyperlink r:id="rId77" ref="C79"/>
    <hyperlink r:id="rId78" ref="C80"/>
    <hyperlink r:id="rId79" ref="C81"/>
    <hyperlink r:id="rId80" ref="C82"/>
    <hyperlink r:id="rId81" ref="C83"/>
    <hyperlink r:id="rId82" ref="C84"/>
    <hyperlink r:id="rId83" ref="C85"/>
    <hyperlink r:id="rId84" ref="B86"/>
    <hyperlink r:id="rId85" ref="C87"/>
    <hyperlink r:id="rId86" ref="C88"/>
    <hyperlink r:id="rId87" ref="C89"/>
    <hyperlink r:id="rId88" ref="C90"/>
    <hyperlink r:id="rId89" ref="C91"/>
    <hyperlink r:id="rId90" ref="C92"/>
    <hyperlink r:id="rId91" ref="C93"/>
    <hyperlink r:id="rId92" ref="C94"/>
    <hyperlink r:id="rId93" ref="C95"/>
    <hyperlink r:id="rId94" ref="C96"/>
    <hyperlink r:id="rId95" ref="B97"/>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B118"/>
    <hyperlink r:id="rId118" ref="C118"/>
    <hyperlink r:id="rId119" ref="B119"/>
    <hyperlink r:id="rId120" ref="C119"/>
    <hyperlink r:id="rId121" ref="B120"/>
    <hyperlink r:id="rId122" ref="C120"/>
    <hyperlink r:id="rId123" ref="C121"/>
    <hyperlink r:id="rId124" ref="C122"/>
    <hyperlink r:id="rId125" ref="C123"/>
    <hyperlink r:id="rId126" ref="C124"/>
    <hyperlink r:id="rId127" ref="C125"/>
    <hyperlink r:id="rId128" ref="C126"/>
    <hyperlink r:id="rId129" ref="C127"/>
    <hyperlink r:id="rId130" ref="C128"/>
    <hyperlink r:id="rId131" ref="C129"/>
    <hyperlink r:id="rId132" ref="C130"/>
    <hyperlink r:id="rId133" ref="C131"/>
    <hyperlink r:id="rId134" ref="C132"/>
    <hyperlink r:id="rId135" ref="C133"/>
    <hyperlink r:id="rId136" ref="C134"/>
    <hyperlink r:id="rId137" ref="C135"/>
    <hyperlink r:id="rId138" ref="C136"/>
    <hyperlink r:id="rId139" ref="C137"/>
    <hyperlink r:id="rId140" ref="C138"/>
    <hyperlink r:id="rId141" ref="C139"/>
    <hyperlink r:id="rId142" ref="C140"/>
    <hyperlink r:id="rId143" ref="C141"/>
    <hyperlink r:id="rId144" ref="C142"/>
    <hyperlink r:id="rId145" ref="C143"/>
    <hyperlink r:id="rId146" ref="B144"/>
    <hyperlink r:id="rId147" ref="C144"/>
    <hyperlink r:id="rId148" ref="C145"/>
    <hyperlink r:id="rId149" ref="C146"/>
    <hyperlink r:id="rId150" ref="C147"/>
    <hyperlink r:id="rId151" ref="C148"/>
    <hyperlink r:id="rId152" ref="C149"/>
    <hyperlink r:id="rId153" ref="C150"/>
    <hyperlink r:id="rId154" ref="C151"/>
    <hyperlink r:id="rId155" ref="C152"/>
  </hyperlinks>
  <drawing r:id="rId156"/>
  <legacyDrawing r:id="rId15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4" t="s">
        <v>1071</v>
      </c>
      <c r="B1" s="114" t="s">
        <v>1072</v>
      </c>
      <c r="C1" s="114" t="s">
        <v>1073</v>
      </c>
      <c r="D1" s="114" t="s">
        <v>1074</v>
      </c>
      <c r="E1" s="114" t="s">
        <v>1075</v>
      </c>
      <c r="F1" s="114" t="s">
        <v>1076</v>
      </c>
      <c r="G1" s="114" t="s">
        <v>1077</v>
      </c>
      <c r="H1" s="114" t="s">
        <v>1078</v>
      </c>
      <c r="I1" s="114" t="s">
        <v>1079</v>
      </c>
      <c r="J1" s="114" t="s">
        <v>1080</v>
      </c>
      <c r="K1" s="114" t="s">
        <v>1081</v>
      </c>
      <c r="L1" s="114" t="s">
        <v>1082</v>
      </c>
      <c r="M1" s="114" t="s">
        <v>1083</v>
      </c>
      <c r="N1" s="114" t="s">
        <v>1084</v>
      </c>
      <c r="O1" s="114" t="s">
        <v>1085</v>
      </c>
      <c r="P1" s="114" t="s">
        <v>1086</v>
      </c>
      <c r="Q1" s="114" t="s">
        <v>1087</v>
      </c>
      <c r="R1" s="114" t="s">
        <v>1088</v>
      </c>
      <c r="S1" s="114" t="s">
        <v>1089</v>
      </c>
      <c r="T1" s="114" t="s">
        <v>1090</v>
      </c>
      <c r="U1" s="114" t="s">
        <v>1091</v>
      </c>
      <c r="V1" s="114" t="s">
        <v>1092</v>
      </c>
      <c r="W1" s="114" t="s">
        <v>1093</v>
      </c>
      <c r="X1" s="114" t="s">
        <v>1094</v>
      </c>
      <c r="Y1" s="114" t="s">
        <v>1095</v>
      </c>
      <c r="Z1" s="114" t="s">
        <v>1096</v>
      </c>
    </row>
    <row r="2">
      <c r="A2" s="72" t="str">
        <f t="array" ref="A2:A151">'Main 2.1'!A3:A151</f>
        <v>AAK</v>
      </c>
      <c r="B2" s="115" t="str">
        <f t="array" ref="B2:B151">'Main 2.1'!B3:B151</f>
        <v>https://www.aak.com/siteassets/sustainability/sustainability-reports/aak-pai-report-2023.pdf</v>
      </c>
      <c r="C2" s="72">
        <f t="array" ref="C2:C151">'Main 2.1'!N3:N151</f>
        <v>260834</v>
      </c>
      <c r="D2" s="72">
        <f t="array" ref="D2:D151">'Main 2.1'!P3:P151</f>
        <v>40437</v>
      </c>
      <c r="E2" s="72">
        <f t="array" ref="E2:E151">'Main 2.1'!O3:O151</f>
        <v>55107</v>
      </c>
      <c r="F2" s="86">
        <f t="array" ref="F2:F151">IF(ISNUMBER('Main 2.1'!R3:R151),'Main 2.1'!R3:R151,"")</f>
        <v>6817620</v>
      </c>
      <c r="G2" s="86" t="str">
        <f t="array" ref="G2:G151">IF(ISNUMBER('Main 2.1'!S3:S151),'Main 2.1'!S3:S151,"")</f>
        <v/>
      </c>
      <c r="H2" s="86">
        <f t="array" ref="H2:H151">IF(ISNUMBER('Main 2.1'!V3:V151),'Main 2.1'!V3:V151,"")</f>
        <v>315941</v>
      </c>
      <c r="I2" s="86">
        <f t="array" ref="I2:I151">IF(ISNUMBER('Main 2.1'!X3:X151),'Main 2.1'!X3:X151,"")</f>
        <v>6817620</v>
      </c>
      <c r="J2" s="86">
        <f t="array" ref="J2:J151">IF(ISNUMBER('Main 2.1'!Z3:Z151),'Main 2.1'!Z3:Z151,"")</f>
        <v>7133561</v>
      </c>
      <c r="K2" s="86" t="str">
        <f t="array" ref="K2:K151">IF(ISNUMBER('Main 2.1'!AB3:AB151),'Main 2.1'!AB3:AB151,"")</f>
        <v/>
      </c>
      <c r="L2" s="86" t="str">
        <f t="array" ref="L2:L151">IF(ISNUMBER('Main 2.1'!AC3:AC151),'Main 2.1'!AC3:AC151,"")</f>
        <v/>
      </c>
      <c r="M2" s="86" t="str">
        <f t="array" ref="M2:M151">IF(ISNUMBER('Main 2.1'!AD3:AD151),'Main 2.1'!AD3:AD151,"")</f>
        <v/>
      </c>
      <c r="N2" s="86" t="str">
        <f t="array" ref="N2:N151">IF(ISNUMBER('Main 2.1'!AE3:AE151),'Main 2.1'!AE3:AE151,"")</f>
        <v/>
      </c>
      <c r="O2" s="86" t="str">
        <f t="array" ref="O2:O151">IF(ISNUMBER('Main 2.1'!AF3:AF151),'Main 2.1'!AF3:AF151,"")</f>
        <v/>
      </c>
      <c r="P2" s="86" t="str">
        <f t="array" ref="P2:P151">IF(ISNUMBER('Main 2.1'!AG3:AG151),'Main 2.1'!AG3:AG151,"")</f>
        <v/>
      </c>
      <c r="Q2" s="86" t="str">
        <f t="array" ref="Q2:Q151">IF(ISNUMBER('Main 2.1'!AH3:AH151),'Main 2.1'!AH3:AH151,"")</f>
        <v/>
      </c>
      <c r="R2" s="86" t="str">
        <f t="array" ref="R2:R151">IF(ISNUMBER('Main 2.1'!AI3:AI151),'Main 2.1'!AI3:AI151,"")</f>
        <v/>
      </c>
      <c r="S2" s="86" t="str">
        <f t="array" ref="S2:S151">IF(ISNUMBER('Main 2.1'!AJ3:AJ151),'Main 2.1'!AJ3:AJ151,"")</f>
        <v/>
      </c>
      <c r="T2" s="86" t="str">
        <f t="array" ref="T2:T151">IF(ISNUMBER('Main 2.1'!AK3:AK151),'Main 2.1'!AK3:AK151,"")</f>
        <v/>
      </c>
      <c r="U2" s="86" t="str">
        <f t="array" ref="U2:U151">IF(ISNUMBER('Main 2.1'!AL3:AL151),'Main 2.1'!AL3:AL151,"")</f>
        <v/>
      </c>
      <c r="V2" s="86" t="str">
        <f t="array" ref="V2:V151">IF(ISNUMBER('Main 2.1'!AM3:AM151),'Main 2.1'!AM3:AM151,"")</f>
        <v/>
      </c>
      <c r="W2" s="86" t="str">
        <f t="array" ref="W2:W151">IF(ISNUMBER('Main 2.1'!AN3:AN151),'Main 2.1'!AN3:AN151,"")</f>
        <v/>
      </c>
      <c r="X2" s="86" t="str">
        <f t="array" ref="X2:X151">IF(ISNUMBER('Main 2.1'!AO3:AO151),'Main 2.1'!AO3:AO151,"")</f>
        <v/>
      </c>
      <c r="Y2" s="86" t="str">
        <f t="array" ref="Y2:Y151">IF(ISNUMBER('Main 2.1'!AP3:AP151),'Main 2.1'!AP3:AP151,"")</f>
        <v/>
      </c>
      <c r="Z2" s="86" t="str">
        <f t="array" ref="Z2:Z151">IF(ISNUMBER('Main 2.1'!AQ3:AQ151),'Main 2.1'!AQ3:AQ151,"")</f>
        <v/>
      </c>
    </row>
    <row r="3">
      <c r="A3" s="72" t="s">
        <v>563</v>
      </c>
      <c r="B3" s="115" t="s">
        <v>213</v>
      </c>
      <c r="C3" s="72">
        <v>228000.0</v>
      </c>
      <c r="D3" s="72">
        <v>66000.0</v>
      </c>
      <c r="E3" s="72"/>
      <c r="F3" s="86">
        <v>2.66E8</v>
      </c>
      <c r="G3" s="86" t="s">
        <v>1097</v>
      </c>
      <c r="H3" s="86">
        <v>294000.0</v>
      </c>
      <c r="I3" s="86">
        <v>2.66E8</v>
      </c>
      <c r="J3" s="86">
        <v>2.66294E8</v>
      </c>
      <c r="K3" s="86" t="s">
        <v>1097</v>
      </c>
      <c r="L3" s="86" t="s">
        <v>1097</v>
      </c>
      <c r="M3" s="86" t="s">
        <v>1097</v>
      </c>
      <c r="N3" s="86" t="s">
        <v>1097</v>
      </c>
      <c r="O3" s="86" t="s">
        <v>1097</v>
      </c>
      <c r="P3" s="86" t="s">
        <v>1097</v>
      </c>
      <c r="Q3" s="86" t="s">
        <v>1097</v>
      </c>
      <c r="R3" s="86" t="s">
        <v>1097</v>
      </c>
      <c r="S3" s="86" t="s">
        <v>1097</v>
      </c>
      <c r="T3" s="86" t="s">
        <v>1097</v>
      </c>
      <c r="U3" s="86">
        <v>2.66E8</v>
      </c>
      <c r="V3" s="86" t="s">
        <v>1097</v>
      </c>
      <c r="W3" s="86" t="s">
        <v>1097</v>
      </c>
      <c r="X3" s="86" t="s">
        <v>1097</v>
      </c>
      <c r="Y3" s="86" t="s">
        <v>1097</v>
      </c>
      <c r="Z3" s="86" t="s">
        <v>1097</v>
      </c>
    </row>
    <row r="4">
      <c r="A4" s="72" t="s">
        <v>572</v>
      </c>
      <c r="B4" s="115" t="s">
        <v>214</v>
      </c>
      <c r="C4" s="72">
        <v>128000.0</v>
      </c>
      <c r="D4" s="72">
        <v>23000.0</v>
      </c>
      <c r="E4" s="72">
        <v>285000.0</v>
      </c>
      <c r="F4" s="86" t="s">
        <v>1097</v>
      </c>
      <c r="G4" s="86" t="s">
        <v>1097</v>
      </c>
      <c r="H4" s="86">
        <v>151000.0</v>
      </c>
      <c r="I4" s="86">
        <v>4.36346E8</v>
      </c>
      <c r="J4" s="86">
        <v>4.36497E8</v>
      </c>
      <c r="K4" s="86">
        <v>1.6485E7</v>
      </c>
      <c r="L4" s="86">
        <v>94000.0</v>
      </c>
      <c r="M4" s="86">
        <v>65000.0</v>
      </c>
      <c r="N4" s="86">
        <v>699000.0</v>
      </c>
      <c r="O4" s="86">
        <v>15000.0</v>
      </c>
      <c r="P4" s="86">
        <v>154000.0</v>
      </c>
      <c r="Q4" s="86">
        <v>175000.0</v>
      </c>
      <c r="R4" s="86" t="s">
        <v>1097</v>
      </c>
      <c r="S4" s="86">
        <v>62000.0</v>
      </c>
      <c r="T4" s="86">
        <v>0.0</v>
      </c>
      <c r="U4" s="86" t="s">
        <v>1097</v>
      </c>
      <c r="V4" s="86">
        <v>264000.0</v>
      </c>
      <c r="W4" s="86">
        <v>3000.0</v>
      </c>
      <c r="X4" s="86">
        <v>0.0</v>
      </c>
      <c r="Y4" s="86">
        <v>11000.0</v>
      </c>
      <c r="Z4" s="86" t="s">
        <v>1097</v>
      </c>
    </row>
    <row r="5">
      <c r="A5" s="72" t="s">
        <v>45</v>
      </c>
      <c r="B5" s="115" t="s">
        <v>215</v>
      </c>
      <c r="C5" s="72">
        <v>8491.0</v>
      </c>
      <c r="D5" s="72">
        <v>1846.0</v>
      </c>
      <c r="E5" s="72">
        <v>1193.0</v>
      </c>
      <c r="F5" s="86">
        <v>16244.0</v>
      </c>
      <c r="G5" s="86">
        <v>26581.0</v>
      </c>
      <c r="H5" s="86">
        <v>10337.0</v>
      </c>
      <c r="I5" s="86">
        <v>16244.0</v>
      </c>
      <c r="J5" s="86">
        <v>26581.0</v>
      </c>
      <c r="K5" s="86" t="s">
        <v>1097</v>
      </c>
      <c r="L5" s="86" t="s">
        <v>1097</v>
      </c>
      <c r="M5" s="86">
        <v>1437.0</v>
      </c>
      <c r="N5" s="86" t="s">
        <v>1097</v>
      </c>
      <c r="O5" s="86">
        <v>7624.0</v>
      </c>
      <c r="P5" s="86">
        <v>7183.0</v>
      </c>
      <c r="Q5" s="86" t="s">
        <v>1097</v>
      </c>
      <c r="R5" s="86" t="s">
        <v>1097</v>
      </c>
      <c r="S5" s="86" t="s">
        <v>1097</v>
      </c>
      <c r="T5" s="86" t="s">
        <v>1097</v>
      </c>
      <c r="U5" s="86" t="s">
        <v>1097</v>
      </c>
      <c r="V5" s="86" t="s">
        <v>1097</v>
      </c>
      <c r="W5" s="86" t="s">
        <v>1097</v>
      </c>
      <c r="X5" s="86" t="s">
        <v>1097</v>
      </c>
      <c r="Y5" s="86" t="s">
        <v>1097</v>
      </c>
      <c r="Z5" s="86" t="s">
        <v>1097</v>
      </c>
    </row>
    <row r="6">
      <c r="A6" s="86" t="s">
        <v>583</v>
      </c>
      <c r="B6" s="72"/>
      <c r="C6" s="72"/>
      <c r="D6" s="72"/>
      <c r="E6" s="72"/>
      <c r="F6" s="86" t="s">
        <v>1097</v>
      </c>
      <c r="G6" s="86" t="s">
        <v>1097</v>
      </c>
      <c r="H6" s="86" t="s">
        <v>1097</v>
      </c>
      <c r="I6" s="86" t="s">
        <v>1097</v>
      </c>
      <c r="J6" s="86" t="s">
        <v>1097</v>
      </c>
      <c r="K6" s="86" t="s">
        <v>1097</v>
      </c>
      <c r="L6" s="86" t="s">
        <v>1097</v>
      </c>
      <c r="M6" s="86" t="s">
        <v>1097</v>
      </c>
      <c r="N6" s="86" t="s">
        <v>1097</v>
      </c>
      <c r="O6" s="86" t="s">
        <v>1097</v>
      </c>
      <c r="P6" s="86" t="s">
        <v>1097</v>
      </c>
      <c r="Q6" s="86" t="s">
        <v>1097</v>
      </c>
      <c r="R6" s="86" t="s">
        <v>1097</v>
      </c>
      <c r="S6" s="86" t="s">
        <v>1097</v>
      </c>
      <c r="T6" s="86" t="s">
        <v>1097</v>
      </c>
      <c r="U6" s="86" t="s">
        <v>1097</v>
      </c>
      <c r="V6" s="86" t="s">
        <v>1097</v>
      </c>
      <c r="W6" s="86" t="s">
        <v>1097</v>
      </c>
      <c r="X6" s="86" t="s">
        <v>1097</v>
      </c>
      <c r="Y6" s="86" t="s">
        <v>1097</v>
      </c>
      <c r="Z6" s="86" t="s">
        <v>1097</v>
      </c>
    </row>
    <row r="7">
      <c r="A7" s="72" t="s">
        <v>46</v>
      </c>
      <c r="B7" s="115" t="s">
        <v>216</v>
      </c>
      <c r="C7" s="72">
        <v>2446.0</v>
      </c>
      <c r="D7" s="72">
        <v>4273.0</v>
      </c>
      <c r="E7" s="72">
        <v>3887.0</v>
      </c>
      <c r="F7" s="86">
        <v>34103.0</v>
      </c>
      <c r="G7" s="86">
        <v>40436.0</v>
      </c>
      <c r="H7" s="86">
        <v>6719.0</v>
      </c>
      <c r="I7" s="86">
        <v>34103.0</v>
      </c>
      <c r="J7" s="86">
        <v>40822.0</v>
      </c>
      <c r="K7" s="86" t="s">
        <v>1097</v>
      </c>
      <c r="L7" s="86" t="s">
        <v>1097</v>
      </c>
      <c r="M7" s="86">
        <v>83.0</v>
      </c>
      <c r="N7" s="86">
        <v>30353.0</v>
      </c>
      <c r="O7" s="86" t="s">
        <v>1097</v>
      </c>
      <c r="P7" s="86">
        <v>3667.0</v>
      </c>
      <c r="Q7" s="86" t="s">
        <v>1097</v>
      </c>
      <c r="R7" s="86" t="s">
        <v>1097</v>
      </c>
      <c r="S7" s="86" t="s">
        <v>1097</v>
      </c>
      <c r="T7" s="86" t="s">
        <v>1097</v>
      </c>
      <c r="U7" s="86" t="s">
        <v>1097</v>
      </c>
      <c r="V7" s="86" t="s">
        <v>1097</v>
      </c>
      <c r="W7" s="86" t="s">
        <v>1097</v>
      </c>
      <c r="X7" s="86" t="s">
        <v>1097</v>
      </c>
      <c r="Y7" s="86" t="s">
        <v>1097</v>
      </c>
      <c r="Z7" s="86" t="s">
        <v>1097</v>
      </c>
    </row>
    <row r="8">
      <c r="A8" s="72" t="s">
        <v>47</v>
      </c>
      <c r="B8" s="115" t="s">
        <v>217</v>
      </c>
      <c r="C8" s="72">
        <v>440.0</v>
      </c>
      <c r="D8" s="72">
        <v>3114.0</v>
      </c>
      <c r="E8" s="72">
        <v>2275.0</v>
      </c>
      <c r="F8" s="86">
        <v>10999.0</v>
      </c>
      <c r="G8" s="86">
        <v>14553.0</v>
      </c>
      <c r="H8" s="86">
        <v>3554.0</v>
      </c>
      <c r="I8" s="86">
        <v>10999.0</v>
      </c>
      <c r="J8" s="86">
        <v>14553.0</v>
      </c>
      <c r="K8" s="86" t="s">
        <v>1097</v>
      </c>
      <c r="L8" s="86" t="s">
        <v>1097</v>
      </c>
      <c r="M8" s="86" t="s">
        <v>1097</v>
      </c>
      <c r="N8" s="86" t="s">
        <v>1097</v>
      </c>
      <c r="O8" s="86" t="s">
        <v>1097</v>
      </c>
      <c r="P8" s="86">
        <v>10999.0</v>
      </c>
      <c r="Q8" s="86" t="s">
        <v>1097</v>
      </c>
      <c r="R8" s="86" t="s">
        <v>1097</v>
      </c>
      <c r="S8" s="86" t="s">
        <v>1097</v>
      </c>
      <c r="T8" s="86" t="s">
        <v>1097</v>
      </c>
      <c r="U8" s="86" t="s">
        <v>1097</v>
      </c>
      <c r="V8" s="86" t="s">
        <v>1097</v>
      </c>
      <c r="W8" s="86" t="s">
        <v>1097</v>
      </c>
      <c r="X8" s="86" t="s">
        <v>1097</v>
      </c>
      <c r="Y8" s="86" t="s">
        <v>1097</v>
      </c>
      <c r="Z8" s="86" t="s">
        <v>1097</v>
      </c>
    </row>
    <row r="9">
      <c r="A9" s="72" t="s">
        <v>186</v>
      </c>
      <c r="B9" s="116" t="s">
        <v>355</v>
      </c>
      <c r="C9" s="72">
        <v>852.0</v>
      </c>
      <c r="D9" s="72">
        <v>6385.0</v>
      </c>
      <c r="E9" s="72">
        <v>29564.0</v>
      </c>
      <c r="F9" s="86">
        <v>24699.0</v>
      </c>
      <c r="G9" s="86">
        <v>31936.0</v>
      </c>
      <c r="H9" s="86">
        <v>7237.0</v>
      </c>
      <c r="I9" s="86">
        <v>24699.0</v>
      </c>
      <c r="J9" s="86">
        <v>31936.0</v>
      </c>
      <c r="K9" s="86">
        <v>8030.0</v>
      </c>
      <c r="L9" s="86">
        <v>8942.0</v>
      </c>
      <c r="M9" s="86">
        <v>5635.0</v>
      </c>
      <c r="N9" s="86">
        <v>1274.0</v>
      </c>
      <c r="O9" s="86">
        <v>542.0</v>
      </c>
      <c r="P9" s="86">
        <v>88.0</v>
      </c>
      <c r="Q9" s="86">
        <v>188.0</v>
      </c>
      <c r="R9" s="86" t="s">
        <v>1097</v>
      </c>
      <c r="S9" s="86" t="s">
        <v>1097</v>
      </c>
      <c r="T9" s="86" t="s">
        <v>1097</v>
      </c>
      <c r="U9" s="86" t="s">
        <v>1097</v>
      </c>
      <c r="V9" s="86" t="s">
        <v>1097</v>
      </c>
      <c r="W9" s="86" t="s">
        <v>1097</v>
      </c>
      <c r="X9" s="86" t="s">
        <v>1097</v>
      </c>
      <c r="Y9" s="86" t="s">
        <v>1097</v>
      </c>
      <c r="Z9" s="86" t="s">
        <v>1097</v>
      </c>
    </row>
    <row r="10">
      <c r="A10" s="72" t="s">
        <v>600</v>
      </c>
      <c r="B10" s="116" t="s">
        <v>218</v>
      </c>
      <c r="C10" s="72">
        <v>16282.0</v>
      </c>
      <c r="D10" s="72">
        <v>5082.0</v>
      </c>
      <c r="E10" s="72">
        <v>50071.0</v>
      </c>
      <c r="F10" s="86">
        <v>4.4554244E7</v>
      </c>
      <c r="G10" s="86" t="s">
        <v>1097</v>
      </c>
      <c r="H10" s="86">
        <v>21364.0</v>
      </c>
      <c r="I10" s="86">
        <v>4.4554244E7</v>
      </c>
      <c r="J10" s="86">
        <v>4.4575608E7</v>
      </c>
      <c r="K10" s="86">
        <v>605623.0</v>
      </c>
      <c r="L10" s="86">
        <v>62110.0</v>
      </c>
      <c r="M10" s="86">
        <v>17150.0</v>
      </c>
      <c r="N10" s="86">
        <v>48308.0</v>
      </c>
      <c r="O10" s="86">
        <v>2203.0</v>
      </c>
      <c r="P10" s="86">
        <v>26443.0</v>
      </c>
      <c r="Q10" s="86">
        <v>2717.0</v>
      </c>
      <c r="R10" s="86" t="s">
        <v>1097</v>
      </c>
      <c r="S10" s="86">
        <v>9662.0</v>
      </c>
      <c r="T10" s="86" t="s">
        <v>1097</v>
      </c>
      <c r="U10" s="86">
        <v>4.3749138E7</v>
      </c>
      <c r="V10" s="86">
        <v>5889.0</v>
      </c>
      <c r="W10" s="86" t="s">
        <v>1097</v>
      </c>
      <c r="X10" s="86" t="s">
        <v>1097</v>
      </c>
      <c r="Y10" s="86" t="s">
        <v>1097</v>
      </c>
      <c r="Z10" s="86" t="s">
        <v>1097</v>
      </c>
    </row>
    <row r="11">
      <c r="A11" s="86" t="s">
        <v>604</v>
      </c>
      <c r="B11" s="72"/>
      <c r="C11" s="72">
        <v>86000.0</v>
      </c>
      <c r="D11" s="72">
        <v>10000.0</v>
      </c>
      <c r="E11" s="72">
        <v>61000.0</v>
      </c>
      <c r="F11" s="86" t="s">
        <v>1097</v>
      </c>
      <c r="G11" s="86" t="s">
        <v>1097</v>
      </c>
      <c r="H11" s="86">
        <v>96000.0</v>
      </c>
      <c r="I11" s="86" t="s">
        <v>1097</v>
      </c>
      <c r="J11" s="86">
        <v>96000.0</v>
      </c>
      <c r="K11" s="86" t="s">
        <v>1097</v>
      </c>
      <c r="L11" s="86" t="s">
        <v>1097</v>
      </c>
      <c r="M11" s="86" t="s">
        <v>1097</v>
      </c>
      <c r="N11" s="86" t="s">
        <v>1097</v>
      </c>
      <c r="O11" s="86" t="s">
        <v>1097</v>
      </c>
      <c r="P11" s="86" t="s">
        <v>1097</v>
      </c>
      <c r="Q11" s="86" t="s">
        <v>1097</v>
      </c>
      <c r="R11" s="86" t="s">
        <v>1097</v>
      </c>
      <c r="S11" s="86" t="s">
        <v>1097</v>
      </c>
      <c r="T11" s="86" t="s">
        <v>1097</v>
      </c>
      <c r="U11" s="86" t="s">
        <v>1097</v>
      </c>
      <c r="V11" s="86" t="s">
        <v>1097</v>
      </c>
      <c r="W11" s="86" t="s">
        <v>1097</v>
      </c>
      <c r="X11" s="86" t="s">
        <v>1097</v>
      </c>
      <c r="Y11" s="86" t="s">
        <v>1097</v>
      </c>
      <c r="Z11" s="86" t="s">
        <v>1097</v>
      </c>
    </row>
    <row r="12">
      <c r="A12" s="86" t="s">
        <v>181</v>
      </c>
      <c r="B12" s="116" t="s">
        <v>350</v>
      </c>
      <c r="C12" s="72">
        <v>95.0</v>
      </c>
      <c r="D12" s="72">
        <v>826.0</v>
      </c>
      <c r="E12" s="72">
        <v>824.0</v>
      </c>
      <c r="F12" s="86">
        <v>426793.0</v>
      </c>
      <c r="G12" s="86">
        <v>427714.0</v>
      </c>
      <c r="H12" s="86">
        <v>921.0</v>
      </c>
      <c r="I12" s="86">
        <v>426793.0</v>
      </c>
      <c r="J12" s="86">
        <v>427714.0</v>
      </c>
      <c r="K12" s="86">
        <v>418963.0</v>
      </c>
      <c r="L12" s="86">
        <v>1667.0</v>
      </c>
      <c r="M12" s="86">
        <v>245.0</v>
      </c>
      <c r="N12" s="86">
        <v>2305.0</v>
      </c>
      <c r="O12" s="86">
        <v>442.0</v>
      </c>
      <c r="P12" s="86">
        <v>405.0</v>
      </c>
      <c r="Q12" s="86">
        <v>1934.0</v>
      </c>
      <c r="R12" s="86" t="s">
        <v>1097</v>
      </c>
      <c r="S12" s="86" t="s">
        <v>1097</v>
      </c>
      <c r="T12" s="86" t="s">
        <v>1097</v>
      </c>
      <c r="U12" s="86" t="s">
        <v>1097</v>
      </c>
      <c r="V12" s="86">
        <v>823.0</v>
      </c>
      <c r="W12" s="86" t="s">
        <v>1097</v>
      </c>
      <c r="X12" s="86" t="s">
        <v>1097</v>
      </c>
      <c r="Y12" s="86" t="s">
        <v>1097</v>
      </c>
      <c r="Z12" s="86" t="s">
        <v>1097</v>
      </c>
    </row>
    <row r="13">
      <c r="A13" s="72" t="s">
        <v>49</v>
      </c>
      <c r="B13" s="116" t="s">
        <v>219</v>
      </c>
      <c r="C13" s="72">
        <v>31.6</v>
      </c>
      <c r="D13" s="72">
        <v>13.0</v>
      </c>
      <c r="E13" s="72">
        <v>13.0</v>
      </c>
      <c r="F13" s="86" t="s">
        <v>1097</v>
      </c>
      <c r="G13" s="86" t="s">
        <v>1097</v>
      </c>
      <c r="H13" s="86">
        <v>44.6</v>
      </c>
      <c r="I13" s="86">
        <v>301576.6</v>
      </c>
      <c r="J13" s="86">
        <v>301621.19999999995</v>
      </c>
      <c r="K13" s="86">
        <v>17.0</v>
      </c>
      <c r="L13" s="86" t="s">
        <v>1097</v>
      </c>
      <c r="M13" s="86" t="s">
        <v>1097</v>
      </c>
      <c r="N13" s="86" t="s">
        <v>1097</v>
      </c>
      <c r="O13" s="86">
        <v>5.0</v>
      </c>
      <c r="P13" s="86">
        <v>280.0</v>
      </c>
      <c r="Q13" s="86">
        <v>269.0</v>
      </c>
      <c r="R13" s="86">
        <v>5.5</v>
      </c>
      <c r="S13" s="86" t="s">
        <v>1097</v>
      </c>
      <c r="T13" s="86" t="s">
        <v>1097</v>
      </c>
      <c r="U13" s="86" t="s">
        <v>1097</v>
      </c>
      <c r="V13" s="86" t="s">
        <v>1097</v>
      </c>
      <c r="W13" s="86">
        <v>1.7</v>
      </c>
      <c r="X13" s="86" t="s">
        <v>1097</v>
      </c>
      <c r="Y13" s="86">
        <v>301000.0</v>
      </c>
      <c r="Z13" s="86" t="s">
        <v>1097</v>
      </c>
    </row>
    <row r="14">
      <c r="A14" s="72" t="s">
        <v>50</v>
      </c>
      <c r="B14" s="116" t="s">
        <v>220</v>
      </c>
      <c r="C14" s="72">
        <v>21388.0</v>
      </c>
      <c r="D14" s="72">
        <v>2750.0</v>
      </c>
      <c r="E14" s="72"/>
      <c r="F14" s="86">
        <v>213126.0</v>
      </c>
      <c r="G14" s="86" t="s">
        <v>1097</v>
      </c>
      <c r="H14" s="86">
        <v>24138.0</v>
      </c>
      <c r="I14" s="86">
        <v>213126.0</v>
      </c>
      <c r="J14" s="86">
        <v>237264.0</v>
      </c>
      <c r="K14" s="86">
        <v>143504.0</v>
      </c>
      <c r="L14" s="86" t="s">
        <v>1097</v>
      </c>
      <c r="M14" s="86" t="s">
        <v>1097</v>
      </c>
      <c r="N14" s="86">
        <v>35234.0</v>
      </c>
      <c r="O14" s="86" t="s">
        <v>1097</v>
      </c>
      <c r="P14" s="86" t="s">
        <v>1097</v>
      </c>
      <c r="Q14" s="86" t="s">
        <v>1097</v>
      </c>
      <c r="R14" s="86" t="s">
        <v>1097</v>
      </c>
      <c r="S14" s="86" t="s">
        <v>1097</v>
      </c>
      <c r="T14" s="86" t="s">
        <v>1097</v>
      </c>
      <c r="U14" s="86">
        <v>34388.0</v>
      </c>
      <c r="V14" s="86" t="s">
        <v>1097</v>
      </c>
      <c r="W14" s="86" t="s">
        <v>1097</v>
      </c>
      <c r="X14" s="86" t="s">
        <v>1097</v>
      </c>
      <c r="Y14" s="86" t="s">
        <v>1097</v>
      </c>
      <c r="Z14" s="86" t="s">
        <v>1097</v>
      </c>
    </row>
    <row r="15">
      <c r="A15" s="72" t="s">
        <v>51</v>
      </c>
      <c r="B15" s="116" t="s">
        <v>221</v>
      </c>
      <c r="C15" s="72">
        <v>508000.0</v>
      </c>
      <c r="D15" s="72">
        <v>152000.0</v>
      </c>
      <c r="E15" s="72">
        <v>192000.0</v>
      </c>
      <c r="F15" s="86">
        <v>1.8141E7</v>
      </c>
      <c r="G15" s="86" t="s">
        <v>1097</v>
      </c>
      <c r="H15" s="86">
        <v>660000.0</v>
      </c>
      <c r="I15" s="86">
        <v>1.8141E7</v>
      </c>
      <c r="J15" s="86">
        <v>1.8801E7</v>
      </c>
      <c r="K15" s="86">
        <v>1.7642E7</v>
      </c>
      <c r="L15" s="86" t="s">
        <v>1097</v>
      </c>
      <c r="M15" s="86">
        <v>159000.0</v>
      </c>
      <c r="N15" s="86">
        <v>331000.0</v>
      </c>
      <c r="O15" s="86">
        <v>9000.0</v>
      </c>
      <c r="P15" s="86" t="s">
        <v>1097</v>
      </c>
      <c r="Q15" s="86" t="s">
        <v>1097</v>
      </c>
      <c r="R15" s="86" t="s">
        <v>1097</v>
      </c>
      <c r="S15" s="86" t="s">
        <v>1097</v>
      </c>
      <c r="T15" s="86" t="s">
        <v>1097</v>
      </c>
      <c r="U15" s="86" t="s">
        <v>1097</v>
      </c>
      <c r="V15" s="86" t="s">
        <v>1097</v>
      </c>
      <c r="W15" s="86" t="s">
        <v>1097</v>
      </c>
      <c r="X15" s="86" t="s">
        <v>1097</v>
      </c>
      <c r="Y15" s="86" t="s">
        <v>1097</v>
      </c>
      <c r="Z15" s="86" t="s">
        <v>1097</v>
      </c>
    </row>
    <row r="16">
      <c r="A16" s="72" t="s">
        <v>625</v>
      </c>
      <c r="B16" s="116" t="s">
        <v>222</v>
      </c>
      <c r="C16" s="72">
        <v>59495.0</v>
      </c>
      <c r="D16" s="72"/>
      <c r="E16" s="72">
        <v>166908.0</v>
      </c>
      <c r="F16" s="86">
        <v>1.6629181E7</v>
      </c>
      <c r="G16" s="86" t="s">
        <v>1097</v>
      </c>
      <c r="H16" s="86">
        <v>300236.0</v>
      </c>
      <c r="I16" s="86">
        <v>1.6629181E7</v>
      </c>
      <c r="J16" s="86">
        <v>1.6929417E7</v>
      </c>
      <c r="K16" s="86">
        <v>1.5240417E7</v>
      </c>
      <c r="L16" s="86" t="s">
        <v>1097</v>
      </c>
      <c r="M16" s="86">
        <v>55751.0</v>
      </c>
      <c r="N16" s="86">
        <v>71024.0</v>
      </c>
      <c r="O16" s="86">
        <v>25843.0</v>
      </c>
      <c r="P16" s="86">
        <v>44646.0</v>
      </c>
      <c r="Q16" s="86">
        <v>49063.0</v>
      </c>
      <c r="R16" s="86" t="s">
        <v>1097</v>
      </c>
      <c r="S16" s="86">
        <v>68221.0</v>
      </c>
      <c r="T16" s="86" t="s">
        <v>1097</v>
      </c>
      <c r="U16" s="86">
        <v>913643.0</v>
      </c>
      <c r="V16" s="86">
        <v>160566.0</v>
      </c>
      <c r="W16" s="86" t="s">
        <v>1097</v>
      </c>
      <c r="X16" s="86" t="s">
        <v>1097</v>
      </c>
      <c r="Y16" s="86" t="s">
        <v>1097</v>
      </c>
      <c r="Z16" s="86" t="s">
        <v>1097</v>
      </c>
    </row>
    <row r="17">
      <c r="A17" s="72" t="s">
        <v>629</v>
      </c>
      <c r="B17" s="115" t="s">
        <v>223</v>
      </c>
      <c r="C17" s="72">
        <v>180898.0</v>
      </c>
      <c r="D17" s="72">
        <v>19940.0</v>
      </c>
      <c r="E17" s="72">
        <v>183332.0</v>
      </c>
      <c r="F17" s="86">
        <v>6736878.0</v>
      </c>
      <c r="G17" s="86" t="s">
        <v>1097</v>
      </c>
      <c r="H17" s="86">
        <v>200838.0</v>
      </c>
      <c r="I17" s="86">
        <v>6736878.0</v>
      </c>
      <c r="J17" s="86">
        <v>6937716.0</v>
      </c>
      <c r="K17" s="86">
        <v>4.6222257E7</v>
      </c>
      <c r="L17" s="86">
        <v>81938.0</v>
      </c>
      <c r="M17" s="86">
        <v>52634.0</v>
      </c>
      <c r="N17" s="86">
        <v>241422.0</v>
      </c>
      <c r="O17" s="86">
        <v>19043.0</v>
      </c>
      <c r="P17" s="86">
        <v>155443.0</v>
      </c>
      <c r="Q17" s="86">
        <v>50827.0</v>
      </c>
      <c r="R17" s="86">
        <v>30101.0</v>
      </c>
      <c r="S17" s="86">
        <v>135689.0</v>
      </c>
      <c r="T17" s="86" t="s">
        <v>1097</v>
      </c>
      <c r="U17" s="86">
        <v>1330844.0</v>
      </c>
      <c r="V17" s="86">
        <v>14579.0</v>
      </c>
      <c r="W17" s="86">
        <v>2101.0</v>
      </c>
      <c r="X17" s="86" t="s">
        <v>1097</v>
      </c>
      <c r="Y17" s="86" t="s">
        <v>1097</v>
      </c>
      <c r="Z17" s="86" t="s">
        <v>1097</v>
      </c>
    </row>
    <row r="18">
      <c r="A18" s="72" t="s">
        <v>633</v>
      </c>
      <c r="B18" s="116" t="s">
        <v>224</v>
      </c>
      <c r="C18" s="72">
        <v>86000.0</v>
      </c>
      <c r="D18" s="72">
        <v>26000.0</v>
      </c>
      <c r="E18" s="72">
        <v>142000.0</v>
      </c>
      <c r="F18" s="86">
        <v>2.50528E8</v>
      </c>
      <c r="G18" s="86">
        <v>2.5064E8</v>
      </c>
      <c r="H18" s="86">
        <v>112000.0</v>
      </c>
      <c r="I18" s="86">
        <v>2.50528E8</v>
      </c>
      <c r="J18" s="86">
        <v>2.5064E8</v>
      </c>
      <c r="K18" s="86">
        <v>3764000.0</v>
      </c>
      <c r="L18" s="86" t="s">
        <v>1097</v>
      </c>
      <c r="M18" s="86" t="s">
        <v>1097</v>
      </c>
      <c r="N18" s="86" t="s">
        <v>1097</v>
      </c>
      <c r="O18" s="86" t="s">
        <v>1097</v>
      </c>
      <c r="P18" s="86" t="s">
        <v>1097</v>
      </c>
      <c r="Q18" s="86" t="s">
        <v>1097</v>
      </c>
      <c r="R18" s="86" t="s">
        <v>1097</v>
      </c>
      <c r="S18" s="86" t="s">
        <v>1097</v>
      </c>
      <c r="T18" s="86" t="s">
        <v>1097</v>
      </c>
      <c r="U18" s="86">
        <v>2.44618E8</v>
      </c>
      <c r="V18" s="86" t="s">
        <v>1097</v>
      </c>
      <c r="W18" s="86">
        <v>1668000.0</v>
      </c>
      <c r="X18" s="86" t="s">
        <v>1097</v>
      </c>
      <c r="Y18" s="86" t="s">
        <v>1097</v>
      </c>
      <c r="Z18" s="86">
        <v>478000.0</v>
      </c>
    </row>
    <row r="19">
      <c r="A19" s="72" t="s">
        <v>55</v>
      </c>
      <c r="B19" s="116" t="s">
        <v>225</v>
      </c>
      <c r="C19" s="72">
        <v>140.0</v>
      </c>
      <c r="D19" s="72">
        <v>1594.0</v>
      </c>
      <c r="E19" s="72">
        <v>4851.0</v>
      </c>
      <c r="F19" s="86">
        <v>9813.0</v>
      </c>
      <c r="G19" s="86">
        <v>11752.0</v>
      </c>
      <c r="H19" s="86">
        <v>1939.0</v>
      </c>
      <c r="I19" s="86">
        <v>9813.0</v>
      </c>
      <c r="J19" s="86">
        <v>11752.0</v>
      </c>
      <c r="K19" s="86">
        <v>4815.0</v>
      </c>
      <c r="L19" s="86">
        <v>2437.0</v>
      </c>
      <c r="M19" s="86">
        <v>853.0</v>
      </c>
      <c r="N19" s="86" t="s">
        <v>1097</v>
      </c>
      <c r="O19" s="86">
        <v>57.0</v>
      </c>
      <c r="P19" s="86">
        <v>162.0</v>
      </c>
      <c r="Q19" s="86">
        <v>34.0</v>
      </c>
      <c r="R19" s="86" t="s">
        <v>1097</v>
      </c>
      <c r="S19" s="86" t="s">
        <v>1097</v>
      </c>
      <c r="T19" s="86" t="s">
        <v>1097</v>
      </c>
      <c r="U19" s="86" t="s">
        <v>1097</v>
      </c>
      <c r="V19" s="86">
        <v>54.0</v>
      </c>
      <c r="W19" s="86">
        <v>1401.0</v>
      </c>
      <c r="X19" s="86" t="s">
        <v>1097</v>
      </c>
      <c r="Y19" s="86" t="s">
        <v>1097</v>
      </c>
      <c r="Z19" s="86" t="s">
        <v>1097</v>
      </c>
    </row>
    <row r="20">
      <c r="A20" s="72" t="s">
        <v>645</v>
      </c>
      <c r="B20" s="116" t="s">
        <v>226</v>
      </c>
      <c r="C20" s="72">
        <v>95000.0</v>
      </c>
      <c r="D20" s="72">
        <v>263000.0</v>
      </c>
      <c r="E20" s="72">
        <v>306.0</v>
      </c>
      <c r="F20" s="86">
        <v>3770000.0</v>
      </c>
      <c r="G20" s="86">
        <v>4130000.0</v>
      </c>
      <c r="H20" s="86">
        <v>358000.0</v>
      </c>
      <c r="I20" s="86">
        <v>3770000.0</v>
      </c>
      <c r="J20" s="86">
        <v>4128000.0</v>
      </c>
      <c r="K20" s="86">
        <v>3070.0</v>
      </c>
      <c r="L20" s="86" t="s">
        <v>1097</v>
      </c>
      <c r="M20" s="86" t="s">
        <v>1097</v>
      </c>
      <c r="N20" s="86">
        <v>460.0</v>
      </c>
      <c r="O20" s="86" t="s">
        <v>1097</v>
      </c>
      <c r="P20" s="86" t="s">
        <v>1097</v>
      </c>
      <c r="Q20" s="86" t="s">
        <v>1097</v>
      </c>
      <c r="R20" s="86" t="s">
        <v>1097</v>
      </c>
      <c r="S20" s="86" t="s">
        <v>1097</v>
      </c>
      <c r="T20" s="86" t="s">
        <v>1097</v>
      </c>
      <c r="U20" s="86" t="s">
        <v>1097</v>
      </c>
      <c r="V20" s="86" t="s">
        <v>1097</v>
      </c>
      <c r="W20" s="86" t="s">
        <v>1097</v>
      </c>
      <c r="X20" s="86" t="s">
        <v>1097</v>
      </c>
      <c r="Y20" s="86" t="s">
        <v>1097</v>
      </c>
      <c r="Z20" s="86">
        <v>240.0</v>
      </c>
    </row>
    <row r="21">
      <c r="A21" s="72" t="s">
        <v>57</v>
      </c>
      <c r="B21" s="116" t="s">
        <v>227</v>
      </c>
      <c r="C21" s="72">
        <v>0.0</v>
      </c>
      <c r="D21" s="72">
        <v>27.0</v>
      </c>
      <c r="E21" s="72">
        <v>31.0</v>
      </c>
      <c r="F21" s="86">
        <v>463.0</v>
      </c>
      <c r="G21" s="86">
        <v>490.0</v>
      </c>
      <c r="H21" s="86">
        <v>27.0</v>
      </c>
      <c r="I21" s="86">
        <v>463.0</v>
      </c>
      <c r="J21" s="86">
        <v>490.0</v>
      </c>
      <c r="K21" s="86">
        <v>98.0</v>
      </c>
      <c r="L21" s="86">
        <v>229.0</v>
      </c>
      <c r="M21" s="86">
        <v>7.0</v>
      </c>
      <c r="N21" s="86">
        <v>2.0</v>
      </c>
      <c r="O21" s="86">
        <v>27.0</v>
      </c>
      <c r="P21" s="86">
        <v>15.0</v>
      </c>
      <c r="Q21" s="86">
        <v>73.0</v>
      </c>
      <c r="R21" s="86">
        <v>12.0</v>
      </c>
      <c r="S21" s="86" t="s">
        <v>1097</v>
      </c>
      <c r="T21" s="86" t="s">
        <v>1097</v>
      </c>
      <c r="U21" s="86" t="s">
        <v>1097</v>
      </c>
      <c r="V21" s="86" t="s">
        <v>1097</v>
      </c>
      <c r="W21" s="86" t="s">
        <v>1097</v>
      </c>
      <c r="X21" s="86" t="s">
        <v>1097</v>
      </c>
      <c r="Y21" s="86" t="s">
        <v>1097</v>
      </c>
      <c r="Z21" s="86" t="s">
        <v>1097</v>
      </c>
    </row>
    <row r="22">
      <c r="A22" s="72" t="s">
        <v>58</v>
      </c>
      <c r="B22" s="116" t="s">
        <v>228</v>
      </c>
      <c r="C22" s="72">
        <v>12225.0</v>
      </c>
      <c r="D22" s="72">
        <v>2195.0</v>
      </c>
      <c r="E22" s="72">
        <v>20857.0</v>
      </c>
      <c r="F22" s="86">
        <v>2705502.0</v>
      </c>
      <c r="G22" s="86">
        <v>2719922.0</v>
      </c>
      <c r="H22" s="86">
        <v>14420.0</v>
      </c>
      <c r="I22" s="86">
        <v>2705502.0</v>
      </c>
      <c r="J22" s="86">
        <v>2719922.0</v>
      </c>
      <c r="K22" s="86" t="s">
        <v>1097</v>
      </c>
      <c r="L22" s="86" t="s">
        <v>1097</v>
      </c>
      <c r="M22" s="86" t="s">
        <v>1097</v>
      </c>
      <c r="N22" s="86">
        <v>28101.0</v>
      </c>
      <c r="O22" s="86">
        <v>1135.0</v>
      </c>
      <c r="P22" s="86">
        <v>554.0</v>
      </c>
      <c r="Q22" s="86" t="s">
        <v>1097</v>
      </c>
      <c r="R22" s="86" t="s">
        <v>1097</v>
      </c>
      <c r="S22" s="86" t="s">
        <v>1097</v>
      </c>
      <c r="T22" s="86" t="s">
        <v>1097</v>
      </c>
      <c r="U22" s="86">
        <v>2673447.0</v>
      </c>
      <c r="V22" s="86" t="s">
        <v>1097</v>
      </c>
      <c r="W22" s="86" t="s">
        <v>1097</v>
      </c>
      <c r="X22" s="86" t="s">
        <v>1097</v>
      </c>
      <c r="Y22" s="86" t="s">
        <v>1097</v>
      </c>
      <c r="Z22" s="86" t="s">
        <v>1097</v>
      </c>
    </row>
    <row r="23">
      <c r="A23" s="72" t="s">
        <v>59</v>
      </c>
      <c r="B23" s="116" t="s">
        <v>229</v>
      </c>
      <c r="C23" s="72">
        <v>9593.0</v>
      </c>
      <c r="D23" s="72">
        <v>6631.0</v>
      </c>
      <c r="E23" s="72"/>
      <c r="F23" s="86">
        <v>1.0722442E7</v>
      </c>
      <c r="G23" s="86">
        <v>1.0738666E7</v>
      </c>
      <c r="H23" s="86">
        <v>16224.0</v>
      </c>
      <c r="I23" s="86">
        <v>1.0722442E7</v>
      </c>
      <c r="J23" s="86">
        <v>1.0738666E7</v>
      </c>
      <c r="K23" s="86">
        <v>204331.0</v>
      </c>
      <c r="L23" s="86" t="s">
        <v>1097</v>
      </c>
      <c r="M23" s="86">
        <v>3103.0</v>
      </c>
      <c r="N23" s="86">
        <v>82725.0</v>
      </c>
      <c r="O23" s="86">
        <v>5452.0</v>
      </c>
      <c r="P23" s="86">
        <v>135.0</v>
      </c>
      <c r="Q23" s="86">
        <v>6630.0</v>
      </c>
      <c r="R23" s="86" t="s">
        <v>1097</v>
      </c>
      <c r="S23" s="86" t="s">
        <v>1097</v>
      </c>
      <c r="T23" s="86" t="s">
        <v>1097</v>
      </c>
      <c r="U23" s="86" t="s">
        <v>1097</v>
      </c>
      <c r="V23" s="86">
        <v>2474432.0</v>
      </c>
      <c r="W23" s="86" t="s">
        <v>1097</v>
      </c>
      <c r="X23" s="86" t="s">
        <v>1097</v>
      </c>
      <c r="Y23" s="86" t="s">
        <v>1097</v>
      </c>
      <c r="Z23" s="86" t="s">
        <v>1097</v>
      </c>
    </row>
    <row r="24">
      <c r="A24" s="86" t="s">
        <v>660</v>
      </c>
      <c r="B24" s="72"/>
      <c r="C24" s="72">
        <v>224.0</v>
      </c>
      <c r="D24" s="72">
        <v>1027.0</v>
      </c>
      <c r="E24" s="72">
        <v>848.0</v>
      </c>
      <c r="F24" s="86">
        <v>6083.0</v>
      </c>
      <c r="G24" s="86" t="s">
        <v>1097</v>
      </c>
      <c r="H24" s="86">
        <v>1251.0</v>
      </c>
      <c r="I24" s="86">
        <v>6083.0</v>
      </c>
      <c r="J24" s="86">
        <v>7334.0</v>
      </c>
      <c r="K24" s="86" t="s">
        <v>1097</v>
      </c>
      <c r="L24" s="86" t="s">
        <v>1097</v>
      </c>
      <c r="M24" s="86" t="s">
        <v>1097</v>
      </c>
      <c r="N24" s="86" t="s">
        <v>1097</v>
      </c>
      <c r="O24" s="86" t="s">
        <v>1097</v>
      </c>
      <c r="P24" s="86" t="s">
        <v>1097</v>
      </c>
      <c r="Q24" s="86" t="s">
        <v>1097</v>
      </c>
      <c r="R24" s="86" t="s">
        <v>1097</v>
      </c>
      <c r="S24" s="86" t="s">
        <v>1097</v>
      </c>
      <c r="T24" s="86" t="s">
        <v>1097</v>
      </c>
      <c r="U24" s="86" t="s">
        <v>1097</v>
      </c>
      <c r="V24" s="86" t="s">
        <v>1097</v>
      </c>
      <c r="W24" s="86" t="s">
        <v>1097</v>
      </c>
      <c r="X24" s="86" t="s">
        <v>1097</v>
      </c>
      <c r="Y24" s="86" t="s">
        <v>1097</v>
      </c>
      <c r="Z24" s="86" t="s">
        <v>1097</v>
      </c>
    </row>
    <row r="25">
      <c r="A25" s="86" t="s">
        <v>664</v>
      </c>
      <c r="B25" s="72"/>
      <c r="C25" s="72">
        <v>71.4</v>
      </c>
      <c r="D25" s="72">
        <v>247.4</v>
      </c>
      <c r="E25" s="72"/>
      <c r="F25" s="86">
        <v>2596.1</v>
      </c>
      <c r="G25" s="86">
        <v>2914.9</v>
      </c>
      <c r="H25" s="86">
        <v>318.8</v>
      </c>
      <c r="I25" s="86">
        <v>2596.1</v>
      </c>
      <c r="J25" s="86">
        <v>2914.9</v>
      </c>
      <c r="K25" s="86">
        <v>8.3</v>
      </c>
      <c r="L25" s="86" t="s">
        <v>1097</v>
      </c>
      <c r="M25" s="86" t="s">
        <v>1097</v>
      </c>
      <c r="N25" s="86" t="s">
        <v>1097</v>
      </c>
      <c r="O25" s="86" t="s">
        <v>1097</v>
      </c>
      <c r="P25" s="86" t="s">
        <v>1097</v>
      </c>
      <c r="Q25" s="86" t="s">
        <v>1097</v>
      </c>
      <c r="R25" s="86" t="s">
        <v>1097</v>
      </c>
      <c r="S25" s="86" t="s">
        <v>1097</v>
      </c>
      <c r="T25" s="86" t="s">
        <v>1097</v>
      </c>
      <c r="U25" s="86" t="s">
        <v>1097</v>
      </c>
      <c r="V25" s="86" t="s">
        <v>1097</v>
      </c>
      <c r="W25" s="86" t="s">
        <v>1097</v>
      </c>
      <c r="X25" s="86" t="s">
        <v>1097</v>
      </c>
      <c r="Y25" s="86" t="s">
        <v>1097</v>
      </c>
      <c r="Z25" s="86" t="s">
        <v>1097</v>
      </c>
    </row>
    <row r="26">
      <c r="A26" s="72" t="s">
        <v>62</v>
      </c>
      <c r="B26" s="116" t="s">
        <v>232</v>
      </c>
      <c r="C26" s="72">
        <v>5865.0</v>
      </c>
      <c r="D26" s="72">
        <v>3150.0</v>
      </c>
      <c r="E26" s="72">
        <v>4176.0</v>
      </c>
      <c r="F26" s="86">
        <v>833976.0</v>
      </c>
      <c r="G26" s="86">
        <v>842990.0</v>
      </c>
      <c r="H26" s="86">
        <v>9015.0</v>
      </c>
      <c r="I26" s="86">
        <v>833976.0</v>
      </c>
      <c r="J26" s="86">
        <v>842991.0</v>
      </c>
      <c r="K26" s="86" t="s">
        <v>1097</v>
      </c>
      <c r="L26" s="86" t="s">
        <v>1097</v>
      </c>
      <c r="M26" s="86">
        <v>2571.0</v>
      </c>
      <c r="N26" s="86">
        <v>6834.0</v>
      </c>
      <c r="O26" s="86">
        <v>3173.0</v>
      </c>
      <c r="P26" s="86">
        <v>275.0</v>
      </c>
      <c r="Q26" s="86">
        <v>5788.0</v>
      </c>
      <c r="R26" s="86" t="s">
        <v>1097</v>
      </c>
      <c r="S26" s="86" t="s">
        <v>1097</v>
      </c>
      <c r="T26" s="86" t="s">
        <v>1097</v>
      </c>
      <c r="U26" s="86" t="s">
        <v>1097</v>
      </c>
      <c r="V26" s="86">
        <v>9233.0</v>
      </c>
      <c r="W26" s="86" t="s">
        <v>1097</v>
      </c>
      <c r="X26" s="86" t="s">
        <v>1097</v>
      </c>
      <c r="Y26" s="86" t="s">
        <v>1097</v>
      </c>
      <c r="Z26" s="86" t="s">
        <v>1097</v>
      </c>
    </row>
    <row r="27">
      <c r="A27" s="72" t="s">
        <v>63</v>
      </c>
      <c r="B27" s="115" t="s">
        <v>233</v>
      </c>
      <c r="C27" s="72">
        <v>778627.0</v>
      </c>
      <c r="D27" s="72">
        <v>88671.0</v>
      </c>
      <c r="E27" s="72">
        <v>389370.0</v>
      </c>
      <c r="F27" s="86">
        <v>3006061.0</v>
      </c>
      <c r="G27" s="86">
        <v>3873359.0</v>
      </c>
      <c r="H27" s="86">
        <v>867298.0</v>
      </c>
      <c r="I27" s="86">
        <v>3006061.0</v>
      </c>
      <c r="J27" s="86">
        <v>3873359.0</v>
      </c>
      <c r="K27" s="86">
        <v>1127905.0</v>
      </c>
      <c r="L27" s="86">
        <v>137179.0</v>
      </c>
      <c r="M27" s="86">
        <v>131262.0</v>
      </c>
      <c r="N27" s="86">
        <v>363813.0</v>
      </c>
      <c r="O27" s="86">
        <v>2041.0</v>
      </c>
      <c r="P27" s="86">
        <v>704.0</v>
      </c>
      <c r="Q27" s="86">
        <v>5522.0</v>
      </c>
      <c r="R27" s="86" t="s">
        <v>1097</v>
      </c>
      <c r="S27" s="86">
        <v>318878.0</v>
      </c>
      <c r="T27" s="86">
        <v>657067.0</v>
      </c>
      <c r="U27" s="86" t="s">
        <v>1097</v>
      </c>
      <c r="V27" s="86">
        <v>261424.0</v>
      </c>
      <c r="W27" s="86" t="s">
        <v>1097</v>
      </c>
      <c r="X27" s="86" t="s">
        <v>1097</v>
      </c>
      <c r="Y27" s="86">
        <v>266.0</v>
      </c>
      <c r="Z27" s="86" t="s">
        <v>1097</v>
      </c>
    </row>
    <row r="28">
      <c r="A28" s="86" t="s">
        <v>676</v>
      </c>
      <c r="B28" s="72"/>
      <c r="C28" s="72">
        <v>5.81</v>
      </c>
      <c r="D28" s="72">
        <v>7.278</v>
      </c>
      <c r="E28" s="72"/>
      <c r="F28" s="86" t="s">
        <v>1097</v>
      </c>
      <c r="G28" s="86" t="s">
        <v>1097</v>
      </c>
      <c r="H28" s="86">
        <v>13.088</v>
      </c>
      <c r="I28" s="86">
        <v>49.761</v>
      </c>
      <c r="J28" s="86">
        <v>62.849000000000004</v>
      </c>
      <c r="K28" s="86" t="s">
        <v>1097</v>
      </c>
      <c r="L28" s="86" t="s">
        <v>1097</v>
      </c>
      <c r="M28" s="86" t="s">
        <v>1097</v>
      </c>
      <c r="N28" s="86" t="s">
        <v>1097</v>
      </c>
      <c r="O28" s="86" t="s">
        <v>1097</v>
      </c>
      <c r="P28" s="86">
        <v>0.436</v>
      </c>
      <c r="Q28" s="86">
        <v>49.325</v>
      </c>
      <c r="R28" s="86" t="s">
        <v>1097</v>
      </c>
      <c r="S28" s="86" t="s">
        <v>1097</v>
      </c>
      <c r="T28" s="86" t="s">
        <v>1097</v>
      </c>
      <c r="U28" s="86" t="s">
        <v>1097</v>
      </c>
      <c r="V28" s="86" t="s">
        <v>1097</v>
      </c>
      <c r="W28" s="86" t="s">
        <v>1097</v>
      </c>
      <c r="X28" s="86" t="s">
        <v>1097</v>
      </c>
      <c r="Y28" s="86" t="s">
        <v>1097</v>
      </c>
      <c r="Z28" s="86" t="s">
        <v>1097</v>
      </c>
    </row>
    <row r="29">
      <c r="A29" s="72" t="s">
        <v>64</v>
      </c>
      <c r="B29" s="116" t="s">
        <v>234</v>
      </c>
      <c r="C29" s="72"/>
      <c r="D29" s="72"/>
      <c r="E29" s="72"/>
      <c r="F29" s="86" t="s">
        <v>1097</v>
      </c>
      <c r="G29" s="86" t="s">
        <v>1097</v>
      </c>
      <c r="H29" s="86" t="s">
        <v>1097</v>
      </c>
      <c r="I29" s="86" t="s">
        <v>1097</v>
      </c>
      <c r="J29" s="86" t="s">
        <v>1097</v>
      </c>
      <c r="K29" s="86" t="s">
        <v>1097</v>
      </c>
      <c r="L29" s="86" t="s">
        <v>1097</v>
      </c>
      <c r="M29" s="86" t="s">
        <v>1097</v>
      </c>
      <c r="N29" s="86" t="s">
        <v>1097</v>
      </c>
      <c r="O29" s="86" t="s">
        <v>1097</v>
      </c>
      <c r="P29" s="86" t="s">
        <v>1097</v>
      </c>
      <c r="Q29" s="86" t="s">
        <v>1097</v>
      </c>
      <c r="R29" s="86" t="s">
        <v>1097</v>
      </c>
      <c r="S29" s="86" t="s">
        <v>1097</v>
      </c>
      <c r="T29" s="86" t="s">
        <v>1097</v>
      </c>
      <c r="U29" s="86" t="s">
        <v>1097</v>
      </c>
      <c r="V29" s="86" t="s">
        <v>1097</v>
      </c>
      <c r="W29" s="86" t="s">
        <v>1097</v>
      </c>
      <c r="X29" s="86" t="s">
        <v>1097</v>
      </c>
      <c r="Y29" s="86" t="s">
        <v>1097</v>
      </c>
      <c r="Z29" s="86" t="s">
        <v>1097</v>
      </c>
    </row>
    <row r="30">
      <c r="A30" s="72" t="s">
        <v>684</v>
      </c>
      <c r="B30" s="116" t="s">
        <v>235</v>
      </c>
      <c r="C30" s="72">
        <v>628000.0</v>
      </c>
      <c r="D30" s="72">
        <v>215000.0</v>
      </c>
      <c r="E30" s="72"/>
      <c r="F30" s="86" t="s">
        <v>1097</v>
      </c>
      <c r="G30" s="86" t="s">
        <v>1097</v>
      </c>
      <c r="H30" s="86">
        <v>842000.0</v>
      </c>
      <c r="I30" s="86" t="s">
        <v>1097</v>
      </c>
      <c r="J30" s="86">
        <v>842000.0</v>
      </c>
      <c r="K30" s="86" t="s">
        <v>1097</v>
      </c>
      <c r="L30" s="86" t="s">
        <v>1097</v>
      </c>
      <c r="M30" s="86" t="s">
        <v>1097</v>
      </c>
      <c r="N30" s="86" t="s">
        <v>1097</v>
      </c>
      <c r="O30" s="86" t="s">
        <v>1097</v>
      </c>
      <c r="P30" s="86" t="s">
        <v>1097</v>
      </c>
      <c r="Q30" s="86" t="s">
        <v>1097</v>
      </c>
      <c r="R30" s="86" t="s">
        <v>1097</v>
      </c>
      <c r="S30" s="86" t="s">
        <v>1097</v>
      </c>
      <c r="T30" s="86" t="s">
        <v>1097</v>
      </c>
      <c r="U30" s="86" t="s">
        <v>1097</v>
      </c>
      <c r="V30" s="86" t="s">
        <v>1097</v>
      </c>
      <c r="W30" s="86" t="s">
        <v>1097</v>
      </c>
      <c r="X30" s="86" t="s">
        <v>1097</v>
      </c>
      <c r="Y30" s="86" t="s">
        <v>1097</v>
      </c>
      <c r="Z30" s="86" t="s">
        <v>1097</v>
      </c>
    </row>
    <row r="31">
      <c r="A31" s="72" t="s">
        <v>67</v>
      </c>
      <c r="B31" s="116" t="s">
        <v>237</v>
      </c>
      <c r="C31" s="72">
        <v>18466.0</v>
      </c>
      <c r="D31" s="72">
        <v>2432.0</v>
      </c>
      <c r="E31" s="72">
        <v>983.0</v>
      </c>
      <c r="F31" s="86" t="s">
        <v>1097</v>
      </c>
      <c r="G31" s="86" t="s">
        <v>1097</v>
      </c>
      <c r="H31" s="86">
        <v>20898.0</v>
      </c>
      <c r="I31" s="86">
        <v>541152.0</v>
      </c>
      <c r="J31" s="86">
        <v>562050.0</v>
      </c>
      <c r="K31" s="86">
        <v>313291.0</v>
      </c>
      <c r="L31" s="86">
        <v>1105.0</v>
      </c>
      <c r="M31" s="86">
        <v>4924.0</v>
      </c>
      <c r="N31" s="86">
        <v>3414.0</v>
      </c>
      <c r="O31" s="86">
        <v>178.0</v>
      </c>
      <c r="P31" s="86">
        <v>4075.0</v>
      </c>
      <c r="Q31" s="86">
        <v>5606.0</v>
      </c>
      <c r="R31" s="86">
        <v>73.0</v>
      </c>
      <c r="S31" s="86" t="s">
        <v>1097</v>
      </c>
      <c r="T31" s="86" t="s">
        <v>1097</v>
      </c>
      <c r="U31" s="86">
        <v>181800.0</v>
      </c>
      <c r="V31" s="86">
        <v>26686.0</v>
      </c>
      <c r="W31" s="86" t="s">
        <v>1097</v>
      </c>
      <c r="X31" s="86" t="s">
        <v>1097</v>
      </c>
      <c r="Y31" s="86" t="s">
        <v>1097</v>
      </c>
      <c r="Z31" s="86" t="s">
        <v>1097</v>
      </c>
    </row>
    <row r="32">
      <c r="A32" s="72" t="s">
        <v>69</v>
      </c>
      <c r="B32" s="116" t="s">
        <v>239</v>
      </c>
      <c r="C32" s="72">
        <v>0.0</v>
      </c>
      <c r="D32" s="72">
        <v>0.9</v>
      </c>
      <c r="E32" s="72">
        <v>0.15</v>
      </c>
      <c r="F32" s="86">
        <v>2089.0</v>
      </c>
      <c r="G32" s="86" t="s">
        <v>1097</v>
      </c>
      <c r="H32" s="86">
        <v>0.9</v>
      </c>
      <c r="I32" s="86">
        <v>2089.0</v>
      </c>
      <c r="J32" s="86">
        <v>2089.9</v>
      </c>
      <c r="K32" s="86" t="s">
        <v>1097</v>
      </c>
      <c r="L32" s="86" t="s">
        <v>1097</v>
      </c>
      <c r="M32" s="86" t="s">
        <v>1097</v>
      </c>
      <c r="N32" s="86" t="s">
        <v>1097</v>
      </c>
      <c r="O32" s="86" t="s">
        <v>1097</v>
      </c>
      <c r="P32" s="86" t="s">
        <v>1097</v>
      </c>
      <c r="Q32" s="86" t="s">
        <v>1097</v>
      </c>
      <c r="R32" s="86" t="s">
        <v>1097</v>
      </c>
      <c r="S32" s="86" t="s">
        <v>1097</v>
      </c>
      <c r="T32" s="86" t="s">
        <v>1097</v>
      </c>
      <c r="U32" s="86" t="s">
        <v>1097</v>
      </c>
      <c r="V32" s="86" t="s">
        <v>1097</v>
      </c>
      <c r="W32" s="86" t="s">
        <v>1097</v>
      </c>
      <c r="X32" s="86" t="s">
        <v>1097</v>
      </c>
      <c r="Y32" s="86">
        <v>2026.0</v>
      </c>
      <c r="Z32" s="86">
        <v>63.0</v>
      </c>
    </row>
    <row r="33">
      <c r="A33" s="86" t="s">
        <v>694</v>
      </c>
      <c r="B33" s="72"/>
      <c r="C33" s="72">
        <v>158.9</v>
      </c>
      <c r="D33" s="72">
        <v>17.4</v>
      </c>
      <c r="E33" s="72">
        <v>11.6</v>
      </c>
      <c r="F33" s="86">
        <v>385.6</v>
      </c>
      <c r="G33" s="86" t="s">
        <v>1097</v>
      </c>
      <c r="H33" s="86">
        <v>561.8</v>
      </c>
      <c r="I33" s="86">
        <v>385.6</v>
      </c>
      <c r="J33" s="86">
        <v>947.4</v>
      </c>
      <c r="K33" s="86">
        <v>50.7</v>
      </c>
      <c r="L33" s="86" t="s">
        <v>1097</v>
      </c>
      <c r="M33" s="86">
        <v>46.3</v>
      </c>
      <c r="N33" s="86" t="s">
        <v>1097</v>
      </c>
      <c r="O33" s="86">
        <v>0.8</v>
      </c>
      <c r="P33" s="86" t="s">
        <v>1097</v>
      </c>
      <c r="Q33" s="86" t="s">
        <v>1097</v>
      </c>
      <c r="R33" s="86" t="s">
        <v>1097</v>
      </c>
      <c r="S33" s="86">
        <v>287.7</v>
      </c>
      <c r="T33" s="86" t="s">
        <v>1097</v>
      </c>
      <c r="U33" s="86" t="s">
        <v>1097</v>
      </c>
      <c r="V33" s="86" t="s">
        <v>1097</v>
      </c>
      <c r="W33" s="86" t="s">
        <v>1097</v>
      </c>
      <c r="X33" s="86" t="s">
        <v>1097</v>
      </c>
      <c r="Y33" s="86" t="s">
        <v>1097</v>
      </c>
      <c r="Z33" s="86" t="s">
        <v>1097</v>
      </c>
    </row>
    <row r="34">
      <c r="A34" s="72" t="s">
        <v>71</v>
      </c>
      <c r="B34" s="115" t="s">
        <v>241</v>
      </c>
      <c r="C34" s="72">
        <v>292.0</v>
      </c>
      <c r="D34" s="72">
        <v>10260.0</v>
      </c>
      <c r="E34" s="72">
        <v>29675.0</v>
      </c>
      <c r="F34" s="86">
        <v>75697.0</v>
      </c>
      <c r="G34" s="86">
        <v>86250.0</v>
      </c>
      <c r="H34" s="86">
        <v>10553.0</v>
      </c>
      <c r="I34" s="86">
        <v>75697.0</v>
      </c>
      <c r="J34" s="86">
        <v>86250.0</v>
      </c>
      <c r="K34" s="86">
        <v>54265.0</v>
      </c>
      <c r="L34" s="86" t="s">
        <v>1097</v>
      </c>
      <c r="M34" s="86">
        <v>4101.0</v>
      </c>
      <c r="N34" s="86">
        <v>6.0</v>
      </c>
      <c r="O34" s="86">
        <v>236.0</v>
      </c>
      <c r="P34" s="86">
        <v>540.0</v>
      </c>
      <c r="Q34" s="86">
        <v>269.0</v>
      </c>
      <c r="R34" s="86" t="s">
        <v>1097</v>
      </c>
      <c r="S34" s="86" t="s">
        <v>1097</v>
      </c>
      <c r="T34" s="86" t="s">
        <v>1097</v>
      </c>
      <c r="U34" s="86" t="s">
        <v>1097</v>
      </c>
      <c r="V34" s="86" t="s">
        <v>1097</v>
      </c>
      <c r="W34" s="86">
        <v>16280.0</v>
      </c>
      <c r="X34" s="86" t="s">
        <v>1097</v>
      </c>
      <c r="Y34" s="86" t="s">
        <v>1097</v>
      </c>
      <c r="Z34" s="86" t="s">
        <v>1097</v>
      </c>
    </row>
    <row r="35">
      <c r="A35" s="72" t="s">
        <v>72</v>
      </c>
      <c r="B35" s="115" t="s">
        <v>242</v>
      </c>
      <c r="C35" s="72">
        <v>559.0</v>
      </c>
      <c r="D35" s="72">
        <v>198.0</v>
      </c>
      <c r="E35" s="72">
        <v>3053.0</v>
      </c>
      <c r="F35" s="86">
        <v>23422.0</v>
      </c>
      <c r="G35" s="86">
        <v>27034.0</v>
      </c>
      <c r="H35" s="86">
        <v>607.0</v>
      </c>
      <c r="I35" s="86">
        <v>23422.0</v>
      </c>
      <c r="J35" s="86">
        <v>24029.0</v>
      </c>
      <c r="K35" s="86" t="s">
        <v>1097</v>
      </c>
      <c r="L35" s="86">
        <v>9738.0</v>
      </c>
      <c r="M35" s="86" t="s">
        <v>1097</v>
      </c>
      <c r="N35" s="86" t="s">
        <v>1097</v>
      </c>
      <c r="O35" s="86" t="s">
        <v>1097</v>
      </c>
      <c r="P35" s="86">
        <v>20.0</v>
      </c>
      <c r="Q35" s="86">
        <v>24.0</v>
      </c>
      <c r="R35" s="86" t="s">
        <v>1097</v>
      </c>
      <c r="S35" s="86" t="s">
        <v>1097</v>
      </c>
      <c r="T35" s="86" t="s">
        <v>1097</v>
      </c>
      <c r="U35" s="86" t="s">
        <v>1097</v>
      </c>
      <c r="V35" s="86" t="s">
        <v>1097</v>
      </c>
      <c r="W35" s="86">
        <v>13640.0</v>
      </c>
      <c r="X35" s="86" t="s">
        <v>1097</v>
      </c>
      <c r="Y35" s="86" t="s">
        <v>1097</v>
      </c>
      <c r="Z35" s="86" t="s">
        <v>1097</v>
      </c>
    </row>
    <row r="36">
      <c r="A36" s="72" t="s">
        <v>707</v>
      </c>
      <c r="B36" s="115" t="s">
        <v>708</v>
      </c>
      <c r="C36" s="72"/>
      <c r="D36" s="72"/>
      <c r="E36" s="72"/>
      <c r="F36" s="86" t="s">
        <v>1097</v>
      </c>
      <c r="G36" s="86" t="s">
        <v>1097</v>
      </c>
      <c r="H36" s="86">
        <v>12653.0</v>
      </c>
      <c r="I36" s="86">
        <v>39032.0</v>
      </c>
      <c r="J36" s="86">
        <v>51685.0</v>
      </c>
      <c r="K36" s="86" t="s">
        <v>1097</v>
      </c>
      <c r="L36" s="86" t="s">
        <v>1097</v>
      </c>
      <c r="M36" s="86" t="s">
        <v>1097</v>
      </c>
      <c r="N36" s="86" t="s">
        <v>1097</v>
      </c>
      <c r="O36" s="86" t="s">
        <v>1097</v>
      </c>
      <c r="P36" s="86" t="s">
        <v>1097</v>
      </c>
      <c r="Q36" s="86" t="s">
        <v>1097</v>
      </c>
      <c r="R36" s="86" t="s">
        <v>1097</v>
      </c>
      <c r="S36" s="86" t="s">
        <v>1097</v>
      </c>
      <c r="T36" s="86" t="s">
        <v>1097</v>
      </c>
      <c r="U36" s="86" t="s">
        <v>1097</v>
      </c>
      <c r="V36" s="86" t="s">
        <v>1097</v>
      </c>
      <c r="W36" s="86" t="s">
        <v>1097</v>
      </c>
      <c r="X36" s="86" t="s">
        <v>1097</v>
      </c>
      <c r="Y36" s="86" t="s">
        <v>1097</v>
      </c>
      <c r="Z36" s="86" t="s">
        <v>1097</v>
      </c>
    </row>
    <row r="37">
      <c r="A37" s="72" t="s">
        <v>74</v>
      </c>
      <c r="B37" s="115" t="s">
        <v>244</v>
      </c>
      <c r="C37" s="72">
        <v>473.0</v>
      </c>
      <c r="D37" s="72">
        <v>4081.0</v>
      </c>
      <c r="E37" s="72">
        <v>10790.0</v>
      </c>
      <c r="F37" s="86">
        <v>62722.0</v>
      </c>
      <c r="G37" s="86">
        <v>67276.0</v>
      </c>
      <c r="H37" s="86">
        <v>4554.0</v>
      </c>
      <c r="I37" s="86">
        <v>62722.0</v>
      </c>
      <c r="J37" s="86">
        <v>67276.0</v>
      </c>
      <c r="K37" s="86" t="s">
        <v>1097</v>
      </c>
      <c r="L37" s="86" t="s">
        <v>1097</v>
      </c>
      <c r="M37" s="86">
        <v>1139.0</v>
      </c>
      <c r="N37" s="86" t="s">
        <v>1097</v>
      </c>
      <c r="O37" s="86" t="s">
        <v>1097</v>
      </c>
      <c r="P37" s="86">
        <v>135.0</v>
      </c>
      <c r="Q37" s="86">
        <v>334.0</v>
      </c>
      <c r="R37" s="86" t="s">
        <v>1097</v>
      </c>
      <c r="S37" s="86" t="s">
        <v>1097</v>
      </c>
      <c r="T37" s="86" t="s">
        <v>1097</v>
      </c>
      <c r="U37" s="86">
        <v>28511.0</v>
      </c>
      <c r="V37" s="86" t="s">
        <v>1097</v>
      </c>
      <c r="W37" s="86" t="s">
        <v>1097</v>
      </c>
      <c r="X37" s="86" t="s">
        <v>1097</v>
      </c>
      <c r="Y37" s="86" t="s">
        <v>1097</v>
      </c>
      <c r="Z37" s="86" t="s">
        <v>1097</v>
      </c>
    </row>
    <row r="38">
      <c r="A38" s="72" t="s">
        <v>75</v>
      </c>
      <c r="B38" s="115" t="s">
        <v>245</v>
      </c>
      <c r="C38" s="72"/>
      <c r="D38" s="72"/>
      <c r="E38" s="72"/>
      <c r="F38" s="86" t="s">
        <v>1097</v>
      </c>
      <c r="G38" s="86" t="s">
        <v>1097</v>
      </c>
      <c r="H38" s="86" t="s">
        <v>1097</v>
      </c>
      <c r="I38" s="86" t="s">
        <v>1097</v>
      </c>
      <c r="J38" s="86" t="s">
        <v>1097</v>
      </c>
      <c r="K38" s="86" t="s">
        <v>1097</v>
      </c>
      <c r="L38" s="86" t="s">
        <v>1097</v>
      </c>
      <c r="M38" s="86" t="s">
        <v>1097</v>
      </c>
      <c r="N38" s="86" t="s">
        <v>1097</v>
      </c>
      <c r="O38" s="86" t="s">
        <v>1097</v>
      </c>
      <c r="P38" s="86" t="s">
        <v>1097</v>
      </c>
      <c r="Q38" s="86" t="s">
        <v>1097</v>
      </c>
      <c r="R38" s="86" t="s">
        <v>1097</v>
      </c>
      <c r="S38" s="86" t="s">
        <v>1097</v>
      </c>
      <c r="T38" s="86" t="s">
        <v>1097</v>
      </c>
      <c r="U38" s="86" t="s">
        <v>1097</v>
      </c>
      <c r="V38" s="86" t="s">
        <v>1097</v>
      </c>
      <c r="W38" s="86" t="s">
        <v>1097</v>
      </c>
      <c r="X38" s="86" t="s">
        <v>1097</v>
      </c>
      <c r="Y38" s="86" t="s">
        <v>1097</v>
      </c>
      <c r="Z38" s="86" t="s">
        <v>1097</v>
      </c>
    </row>
    <row r="39">
      <c r="A39" s="86" t="s">
        <v>718</v>
      </c>
      <c r="B39" s="72"/>
      <c r="C39" s="72">
        <v>495.0</v>
      </c>
      <c r="D39" s="72">
        <v>5118.0</v>
      </c>
      <c r="E39" s="72">
        <v>12791.0</v>
      </c>
      <c r="F39" s="86">
        <v>800.0</v>
      </c>
      <c r="G39" s="86" t="s">
        <v>1097</v>
      </c>
      <c r="H39" s="86">
        <v>5613.0</v>
      </c>
      <c r="I39" s="86">
        <v>800.0</v>
      </c>
      <c r="J39" s="86">
        <v>6413.0</v>
      </c>
      <c r="K39" s="86" t="s">
        <v>1097</v>
      </c>
      <c r="L39" s="86" t="s">
        <v>1097</v>
      </c>
      <c r="M39" s="86">
        <v>746.0</v>
      </c>
      <c r="N39" s="86" t="s">
        <v>1097</v>
      </c>
      <c r="O39" s="86" t="s">
        <v>1097</v>
      </c>
      <c r="P39" s="86">
        <v>55.0</v>
      </c>
      <c r="Q39" s="86" t="s">
        <v>1097</v>
      </c>
      <c r="R39" s="86" t="s">
        <v>1097</v>
      </c>
      <c r="S39" s="86" t="s">
        <v>1097</v>
      </c>
      <c r="T39" s="86" t="s">
        <v>1097</v>
      </c>
      <c r="U39" s="86" t="s">
        <v>1097</v>
      </c>
      <c r="V39" s="86" t="s">
        <v>1097</v>
      </c>
      <c r="W39" s="86" t="s">
        <v>1097</v>
      </c>
      <c r="X39" s="86" t="s">
        <v>1097</v>
      </c>
      <c r="Y39" s="86" t="s">
        <v>1097</v>
      </c>
      <c r="Z39" s="86" t="s">
        <v>1097</v>
      </c>
    </row>
    <row r="40">
      <c r="A40" s="72" t="s">
        <v>76</v>
      </c>
      <c r="B40" s="115" t="s">
        <v>246</v>
      </c>
      <c r="C40" s="72">
        <v>8600.0</v>
      </c>
      <c r="D40" s="72">
        <v>10670.0</v>
      </c>
      <c r="E40" s="72">
        <v>16780.0</v>
      </c>
      <c r="F40" s="86">
        <v>13630.0</v>
      </c>
      <c r="G40" s="86" t="s">
        <v>1097</v>
      </c>
      <c r="H40" s="86">
        <v>19270.0</v>
      </c>
      <c r="I40" s="86">
        <v>13630.0</v>
      </c>
      <c r="J40" s="86">
        <v>32900.0</v>
      </c>
      <c r="K40" s="86" t="s">
        <v>1097</v>
      </c>
      <c r="L40" s="86" t="s">
        <v>1097</v>
      </c>
      <c r="M40" s="86" t="s">
        <v>1097</v>
      </c>
      <c r="N40" s="86" t="s">
        <v>1097</v>
      </c>
      <c r="O40" s="86" t="s">
        <v>1097</v>
      </c>
      <c r="P40" s="86" t="s">
        <v>1097</v>
      </c>
      <c r="Q40" s="86" t="s">
        <v>1097</v>
      </c>
      <c r="R40" s="86" t="s">
        <v>1097</v>
      </c>
      <c r="S40" s="86">
        <v>13630.0</v>
      </c>
      <c r="T40" s="86" t="s">
        <v>1097</v>
      </c>
      <c r="U40" s="86" t="s">
        <v>1097</v>
      </c>
      <c r="V40" s="86" t="s">
        <v>1097</v>
      </c>
      <c r="W40" s="86" t="s">
        <v>1097</v>
      </c>
      <c r="X40" s="86" t="s">
        <v>1097</v>
      </c>
      <c r="Y40" s="86" t="s">
        <v>1097</v>
      </c>
      <c r="Z40" s="86" t="s">
        <v>1097</v>
      </c>
    </row>
    <row r="41">
      <c r="A41" s="72" t="s">
        <v>724</v>
      </c>
      <c r="B41" s="115" t="s">
        <v>248</v>
      </c>
      <c r="C41" s="72">
        <v>61000.0</v>
      </c>
      <c r="D41" s="72">
        <v>8000.0</v>
      </c>
      <c r="E41" s="72"/>
      <c r="F41" s="86" t="s">
        <v>1097</v>
      </c>
      <c r="G41" s="86" t="s">
        <v>1097</v>
      </c>
      <c r="H41" s="86">
        <v>69000.0</v>
      </c>
      <c r="I41" s="86" t="s">
        <v>1097</v>
      </c>
      <c r="J41" s="86">
        <v>69000.0</v>
      </c>
      <c r="K41" s="86" t="s">
        <v>1097</v>
      </c>
      <c r="L41" s="86" t="s">
        <v>1097</v>
      </c>
      <c r="M41" s="86" t="s">
        <v>1097</v>
      </c>
      <c r="N41" s="86" t="s">
        <v>1097</v>
      </c>
      <c r="O41" s="86" t="s">
        <v>1097</v>
      </c>
      <c r="P41" s="86" t="s">
        <v>1097</v>
      </c>
      <c r="Q41" s="86" t="s">
        <v>1097</v>
      </c>
      <c r="R41" s="86" t="s">
        <v>1097</v>
      </c>
      <c r="S41" s="86" t="s">
        <v>1097</v>
      </c>
      <c r="T41" s="86" t="s">
        <v>1097</v>
      </c>
      <c r="U41" s="86" t="s">
        <v>1097</v>
      </c>
      <c r="V41" s="86" t="s">
        <v>1097</v>
      </c>
      <c r="W41" s="86" t="s">
        <v>1097</v>
      </c>
      <c r="X41" s="86" t="s">
        <v>1097</v>
      </c>
      <c r="Y41" s="86" t="s">
        <v>1097</v>
      </c>
      <c r="Z41" s="86" t="s">
        <v>1097</v>
      </c>
    </row>
    <row r="42">
      <c r="A42" s="72" t="s">
        <v>77</v>
      </c>
      <c r="B42" s="115" t="s">
        <v>247</v>
      </c>
      <c r="C42" s="72">
        <v>2000.0</v>
      </c>
      <c r="D42" s="72">
        <v>2200.0</v>
      </c>
      <c r="E42" s="72"/>
      <c r="F42" s="86" t="s">
        <v>1097</v>
      </c>
      <c r="G42" s="86" t="s">
        <v>1097</v>
      </c>
      <c r="H42" s="86">
        <v>4250.0</v>
      </c>
      <c r="I42" s="86" t="s">
        <v>1097</v>
      </c>
      <c r="J42" s="86">
        <v>4250.0</v>
      </c>
      <c r="K42" s="86" t="s">
        <v>1097</v>
      </c>
      <c r="L42" s="86" t="s">
        <v>1097</v>
      </c>
      <c r="M42" s="86" t="s">
        <v>1097</v>
      </c>
      <c r="N42" s="86" t="s">
        <v>1097</v>
      </c>
      <c r="O42" s="86" t="s">
        <v>1097</v>
      </c>
      <c r="P42" s="86" t="s">
        <v>1097</v>
      </c>
      <c r="Q42" s="86" t="s">
        <v>1097</v>
      </c>
      <c r="R42" s="86" t="s">
        <v>1097</v>
      </c>
      <c r="S42" s="86" t="s">
        <v>1097</v>
      </c>
      <c r="T42" s="86" t="s">
        <v>1097</v>
      </c>
      <c r="U42" s="86" t="s">
        <v>1097</v>
      </c>
      <c r="V42" s="86" t="s">
        <v>1097</v>
      </c>
      <c r="W42" s="86" t="s">
        <v>1097</v>
      </c>
      <c r="X42" s="86" t="s">
        <v>1097</v>
      </c>
      <c r="Y42" s="86" t="s">
        <v>1097</v>
      </c>
      <c r="Z42" s="86" t="s">
        <v>1097</v>
      </c>
    </row>
    <row r="43">
      <c r="A43" s="72" t="s">
        <v>79</v>
      </c>
      <c r="B43" s="116" t="s">
        <v>249</v>
      </c>
      <c r="C43" s="72">
        <v>4442.0</v>
      </c>
      <c r="D43" s="72">
        <v>3347.0</v>
      </c>
      <c r="E43" s="72">
        <v>4744.0</v>
      </c>
      <c r="F43" s="86">
        <v>500240.0</v>
      </c>
      <c r="G43" s="86">
        <v>508029.0</v>
      </c>
      <c r="H43" s="86">
        <v>7789.0</v>
      </c>
      <c r="I43" s="86">
        <v>500240.0</v>
      </c>
      <c r="J43" s="86">
        <v>508029.0</v>
      </c>
      <c r="K43" s="86">
        <v>261793.0</v>
      </c>
      <c r="L43" s="86" t="s">
        <v>1097</v>
      </c>
      <c r="M43" s="86">
        <v>2618.0</v>
      </c>
      <c r="N43" s="86">
        <v>17485.0</v>
      </c>
      <c r="O43" s="86">
        <v>42.0</v>
      </c>
      <c r="P43" s="86">
        <v>14852.0</v>
      </c>
      <c r="Q43" s="86">
        <v>5159.0</v>
      </c>
      <c r="R43" s="86" t="s">
        <v>1097</v>
      </c>
      <c r="S43" s="86" t="s">
        <v>1097</v>
      </c>
      <c r="T43" s="86" t="s">
        <v>1097</v>
      </c>
      <c r="U43" s="86">
        <v>198291.0</v>
      </c>
      <c r="V43" s="86">
        <v>198.0</v>
      </c>
      <c r="W43" s="86" t="s">
        <v>1097</v>
      </c>
      <c r="X43" s="86" t="s">
        <v>1097</v>
      </c>
      <c r="Y43" s="86" t="s">
        <v>1097</v>
      </c>
      <c r="Z43" s="86" t="s">
        <v>1097</v>
      </c>
    </row>
    <row r="44">
      <c r="A44" s="86" t="s">
        <v>735</v>
      </c>
      <c r="B44" s="72"/>
      <c r="C44" s="72">
        <v>1443.0</v>
      </c>
      <c r="D44" s="72">
        <v>6952.0</v>
      </c>
      <c r="E44" s="72">
        <v>4418.0</v>
      </c>
      <c r="F44" s="86">
        <v>678707.0</v>
      </c>
      <c r="G44" s="86">
        <v>687102.0</v>
      </c>
      <c r="H44" s="86">
        <v>8395.0</v>
      </c>
      <c r="I44" s="86">
        <v>678707.0</v>
      </c>
      <c r="J44" s="86">
        <v>687102.0</v>
      </c>
      <c r="K44" s="86" t="s">
        <v>1097</v>
      </c>
      <c r="L44" s="86" t="s">
        <v>1097</v>
      </c>
      <c r="M44" s="86" t="s">
        <v>1097</v>
      </c>
      <c r="N44" s="86" t="s">
        <v>1097</v>
      </c>
      <c r="O44" s="86" t="s">
        <v>1097</v>
      </c>
      <c r="P44" s="86" t="s">
        <v>1097</v>
      </c>
      <c r="Q44" s="86" t="s">
        <v>1097</v>
      </c>
      <c r="R44" s="86" t="s">
        <v>1097</v>
      </c>
      <c r="S44" s="86" t="s">
        <v>1097</v>
      </c>
      <c r="T44" s="86" t="s">
        <v>1097</v>
      </c>
      <c r="U44" s="86" t="s">
        <v>1097</v>
      </c>
      <c r="V44" s="86" t="s">
        <v>1097</v>
      </c>
      <c r="W44" s="86" t="s">
        <v>1097</v>
      </c>
      <c r="X44" s="86" t="s">
        <v>1097</v>
      </c>
      <c r="Y44" s="86" t="s">
        <v>1097</v>
      </c>
      <c r="Z44" s="86" t="s">
        <v>1097</v>
      </c>
    </row>
    <row r="45">
      <c r="A45" s="72" t="s">
        <v>80</v>
      </c>
      <c r="B45" s="115" t="s">
        <v>250</v>
      </c>
      <c r="C45" s="72">
        <v>10000.0</v>
      </c>
      <c r="D45" s="72">
        <v>17000.0</v>
      </c>
      <c r="E45" s="72">
        <v>32000.0</v>
      </c>
      <c r="F45" s="86">
        <v>100000.0</v>
      </c>
      <c r="G45" s="86" t="s">
        <v>1097</v>
      </c>
      <c r="H45" s="86">
        <v>26000.0</v>
      </c>
      <c r="I45" s="86">
        <v>100000.0</v>
      </c>
      <c r="J45" s="86">
        <v>126000.0</v>
      </c>
      <c r="K45" s="86" t="s">
        <v>1097</v>
      </c>
      <c r="L45" s="86" t="s">
        <v>1097</v>
      </c>
      <c r="M45" s="86" t="s">
        <v>1097</v>
      </c>
      <c r="N45" s="86">
        <v>114000.0</v>
      </c>
      <c r="O45" s="86" t="s">
        <v>1097</v>
      </c>
      <c r="P45" s="86" t="s">
        <v>1097</v>
      </c>
      <c r="Q45" s="86" t="s">
        <v>1097</v>
      </c>
      <c r="R45" s="86" t="s">
        <v>1097</v>
      </c>
      <c r="S45" s="86" t="s">
        <v>1097</v>
      </c>
      <c r="T45" s="86" t="s">
        <v>1097</v>
      </c>
      <c r="U45" s="86" t="s">
        <v>1097</v>
      </c>
      <c r="V45" s="86" t="s">
        <v>1097</v>
      </c>
      <c r="W45" s="86" t="s">
        <v>1097</v>
      </c>
      <c r="X45" s="86" t="s">
        <v>1097</v>
      </c>
      <c r="Y45" s="86" t="s">
        <v>1097</v>
      </c>
      <c r="Z45" s="86" t="s">
        <v>1097</v>
      </c>
    </row>
    <row r="46">
      <c r="A46" s="72" t="s">
        <v>81</v>
      </c>
      <c r="B46" s="116" t="s">
        <v>251</v>
      </c>
      <c r="C46" s="72">
        <v>36.0</v>
      </c>
      <c r="D46" s="72">
        <v>397.0</v>
      </c>
      <c r="E46" s="72"/>
      <c r="F46" s="86" t="s">
        <v>1097</v>
      </c>
      <c r="G46" s="86">
        <v>24340.0</v>
      </c>
      <c r="H46" s="86">
        <v>433.0</v>
      </c>
      <c r="I46" s="86">
        <v>5925771.0</v>
      </c>
      <c r="J46" s="86">
        <v>5926204.0</v>
      </c>
      <c r="K46" s="86" t="s">
        <v>1097</v>
      </c>
      <c r="L46" s="86" t="s">
        <v>1097</v>
      </c>
      <c r="M46" s="86" t="s">
        <v>1097</v>
      </c>
      <c r="N46" s="86" t="s">
        <v>1097</v>
      </c>
      <c r="O46" s="86" t="s">
        <v>1097</v>
      </c>
      <c r="P46" s="86">
        <v>23907.0</v>
      </c>
      <c r="Q46" s="86" t="s">
        <v>1097</v>
      </c>
      <c r="R46" s="86" t="s">
        <v>1097</v>
      </c>
      <c r="S46" s="86" t="s">
        <v>1097</v>
      </c>
      <c r="T46" s="86" t="s">
        <v>1097</v>
      </c>
      <c r="U46" s="86" t="s">
        <v>1097</v>
      </c>
      <c r="V46" s="86" t="s">
        <v>1097</v>
      </c>
      <c r="W46" s="86" t="s">
        <v>1097</v>
      </c>
      <c r="X46" s="86" t="s">
        <v>1097</v>
      </c>
      <c r="Y46" s="86">
        <v>5901864.0</v>
      </c>
      <c r="Z46" s="86" t="s">
        <v>1097</v>
      </c>
    </row>
    <row r="47">
      <c r="A47" s="72" t="s">
        <v>745</v>
      </c>
      <c r="B47" s="115" t="s">
        <v>252</v>
      </c>
      <c r="C47" s="72">
        <v>1240000.0</v>
      </c>
      <c r="D47" s="72"/>
      <c r="E47" s="72">
        <v>1005000.0</v>
      </c>
      <c r="F47" s="86" t="s">
        <v>1097</v>
      </c>
      <c r="G47" s="86" t="s">
        <v>1097</v>
      </c>
      <c r="H47" s="86">
        <v>2245000.0</v>
      </c>
      <c r="I47" s="86" t="s">
        <v>1097</v>
      </c>
      <c r="J47" s="86">
        <v>2245000.0</v>
      </c>
      <c r="K47" s="86" t="s">
        <v>1097</v>
      </c>
      <c r="L47" s="86" t="s">
        <v>1097</v>
      </c>
      <c r="M47" s="86" t="s">
        <v>1097</v>
      </c>
      <c r="N47" s="86" t="s">
        <v>1097</v>
      </c>
      <c r="O47" s="86" t="s">
        <v>1097</v>
      </c>
      <c r="P47" s="86" t="s">
        <v>1097</v>
      </c>
      <c r="Q47" s="86" t="s">
        <v>1097</v>
      </c>
      <c r="R47" s="86" t="s">
        <v>1097</v>
      </c>
      <c r="S47" s="86" t="s">
        <v>1097</v>
      </c>
      <c r="T47" s="86" t="s">
        <v>1097</v>
      </c>
      <c r="U47" s="86" t="s">
        <v>1097</v>
      </c>
      <c r="V47" s="86" t="s">
        <v>1097</v>
      </c>
      <c r="W47" s="86" t="s">
        <v>1097</v>
      </c>
      <c r="X47" s="86" t="s">
        <v>1097</v>
      </c>
      <c r="Y47" s="86" t="s">
        <v>1097</v>
      </c>
      <c r="Z47" s="86" t="s">
        <v>1097</v>
      </c>
    </row>
    <row r="48">
      <c r="A48" s="72" t="s">
        <v>747</v>
      </c>
      <c r="B48" s="116" t="s">
        <v>253</v>
      </c>
      <c r="C48" s="72">
        <v>0.0</v>
      </c>
      <c r="D48" s="72"/>
      <c r="E48" s="72">
        <v>5037.0</v>
      </c>
      <c r="F48" s="86">
        <v>2342.0</v>
      </c>
      <c r="G48" s="86" t="s">
        <v>1097</v>
      </c>
      <c r="H48" s="86">
        <v>5037.0</v>
      </c>
      <c r="I48" s="86">
        <v>2342.0</v>
      </c>
      <c r="J48" s="86">
        <v>7379.0</v>
      </c>
      <c r="K48" s="86" t="s">
        <v>1097</v>
      </c>
      <c r="L48" s="86" t="s">
        <v>1097</v>
      </c>
      <c r="M48" s="86" t="s">
        <v>1097</v>
      </c>
      <c r="N48" s="86">
        <v>83.0</v>
      </c>
      <c r="O48" s="86" t="s">
        <v>1097</v>
      </c>
      <c r="P48" s="86">
        <v>2253.0</v>
      </c>
      <c r="Q48" s="86" t="s">
        <v>1097</v>
      </c>
      <c r="R48" s="86" t="s">
        <v>1097</v>
      </c>
      <c r="S48" s="86" t="s">
        <v>1097</v>
      </c>
      <c r="T48" s="86" t="s">
        <v>1097</v>
      </c>
      <c r="U48" s="86" t="s">
        <v>1097</v>
      </c>
      <c r="V48" s="86" t="s">
        <v>1097</v>
      </c>
      <c r="W48" s="86" t="s">
        <v>1097</v>
      </c>
      <c r="X48" s="86" t="s">
        <v>1097</v>
      </c>
      <c r="Y48" s="86" t="s">
        <v>1097</v>
      </c>
      <c r="Z48" s="86" t="s">
        <v>1097</v>
      </c>
    </row>
    <row r="49">
      <c r="A49" s="72" t="s">
        <v>84</v>
      </c>
      <c r="B49" s="116" t="s">
        <v>254</v>
      </c>
      <c r="C49" s="72">
        <v>0.0</v>
      </c>
      <c r="D49" s="72">
        <v>1771.0</v>
      </c>
      <c r="E49" s="72">
        <v>3451.0</v>
      </c>
      <c r="F49" s="86">
        <v>13258.0</v>
      </c>
      <c r="G49" s="86">
        <v>14970.0</v>
      </c>
      <c r="H49" s="86">
        <v>1711.0</v>
      </c>
      <c r="I49" s="86">
        <v>13258.0</v>
      </c>
      <c r="J49" s="86">
        <v>14969.0</v>
      </c>
      <c r="K49" s="86" t="s">
        <v>1097</v>
      </c>
      <c r="L49" s="86">
        <v>11999.0</v>
      </c>
      <c r="M49" s="86">
        <v>670.0</v>
      </c>
      <c r="N49" s="86" t="s">
        <v>1097</v>
      </c>
      <c r="O49" s="86">
        <v>67.0</v>
      </c>
      <c r="P49" s="86">
        <v>10.0</v>
      </c>
      <c r="Q49" s="86">
        <v>98.0</v>
      </c>
      <c r="R49" s="86">
        <v>5.0</v>
      </c>
      <c r="S49" s="86" t="s">
        <v>1097</v>
      </c>
      <c r="T49" s="86" t="s">
        <v>1097</v>
      </c>
      <c r="U49" s="86" t="s">
        <v>1097</v>
      </c>
      <c r="V49" s="86" t="s">
        <v>1097</v>
      </c>
      <c r="W49" s="86">
        <v>409.0</v>
      </c>
      <c r="X49" s="86" t="s">
        <v>1097</v>
      </c>
      <c r="Y49" s="86" t="s">
        <v>1097</v>
      </c>
      <c r="Z49" s="86" t="s">
        <v>1097</v>
      </c>
    </row>
    <row r="50">
      <c r="A50" s="72" t="s">
        <v>85</v>
      </c>
      <c r="B50" s="116" t="s">
        <v>255</v>
      </c>
      <c r="C50" s="72">
        <v>1375.0</v>
      </c>
      <c r="D50" s="72">
        <v>57641.0</v>
      </c>
      <c r="E50" s="72">
        <v>47601.0</v>
      </c>
      <c r="F50" s="86">
        <v>182361.0</v>
      </c>
      <c r="G50" s="86">
        <v>241378.0</v>
      </c>
      <c r="H50" s="86">
        <v>59016.0</v>
      </c>
      <c r="I50" s="86">
        <v>182361.0</v>
      </c>
      <c r="J50" s="86">
        <v>241377.0</v>
      </c>
      <c r="K50" s="86">
        <v>2499.0</v>
      </c>
      <c r="L50" s="86">
        <v>116317.0</v>
      </c>
      <c r="M50" s="86">
        <v>12522.0</v>
      </c>
      <c r="N50" s="86">
        <v>8083.0</v>
      </c>
      <c r="O50" s="86">
        <v>1656.0</v>
      </c>
      <c r="P50" s="86">
        <v>333.0</v>
      </c>
      <c r="Q50" s="86">
        <v>1604.0</v>
      </c>
      <c r="R50" s="86">
        <v>16.0</v>
      </c>
      <c r="S50" s="86" t="s">
        <v>1097</v>
      </c>
      <c r="T50" s="86" t="s">
        <v>1097</v>
      </c>
      <c r="U50" s="86">
        <v>4231.0</v>
      </c>
      <c r="V50" s="86">
        <v>755.0</v>
      </c>
      <c r="W50" s="86">
        <v>32246.0</v>
      </c>
      <c r="X50" s="86" t="s">
        <v>1097</v>
      </c>
      <c r="Y50" s="86">
        <v>2099.0</v>
      </c>
      <c r="Z50" s="86" t="s">
        <v>1097</v>
      </c>
    </row>
    <row r="51">
      <c r="A51" s="72" t="s">
        <v>86</v>
      </c>
      <c r="B51" s="116" t="s">
        <v>256</v>
      </c>
      <c r="C51" s="72">
        <v>301.0</v>
      </c>
      <c r="D51" s="72">
        <v>846.0</v>
      </c>
      <c r="E51" s="72">
        <v>8860.0</v>
      </c>
      <c r="F51" s="86">
        <v>13507.0</v>
      </c>
      <c r="G51" s="86" t="s">
        <v>1097</v>
      </c>
      <c r="H51" s="86">
        <v>1147.0</v>
      </c>
      <c r="I51" s="86">
        <v>13507.0</v>
      </c>
      <c r="J51" s="86">
        <v>14654.0</v>
      </c>
      <c r="K51" s="86" t="s">
        <v>1097</v>
      </c>
      <c r="L51" s="86" t="s">
        <v>1097</v>
      </c>
      <c r="M51" s="86" t="s">
        <v>1097</v>
      </c>
      <c r="N51" s="86" t="s">
        <v>1097</v>
      </c>
      <c r="O51" s="86" t="s">
        <v>1097</v>
      </c>
      <c r="P51" s="86" t="s">
        <v>1097</v>
      </c>
      <c r="Q51" s="86" t="s">
        <v>1097</v>
      </c>
      <c r="R51" s="86" t="s">
        <v>1097</v>
      </c>
      <c r="S51" s="86" t="s">
        <v>1097</v>
      </c>
      <c r="T51" s="86" t="s">
        <v>1097</v>
      </c>
      <c r="U51" s="86" t="s">
        <v>1097</v>
      </c>
      <c r="V51" s="86" t="s">
        <v>1097</v>
      </c>
      <c r="W51" s="86" t="s">
        <v>1097</v>
      </c>
      <c r="X51" s="86" t="s">
        <v>1097</v>
      </c>
      <c r="Y51" s="86" t="s">
        <v>1097</v>
      </c>
      <c r="Z51" s="86" t="s">
        <v>1097</v>
      </c>
    </row>
    <row r="52">
      <c r="A52" s="72" t="s">
        <v>87</v>
      </c>
      <c r="B52" s="116" t="s">
        <v>257</v>
      </c>
      <c r="C52" s="72">
        <v>1139.0</v>
      </c>
      <c r="D52" s="72">
        <v>714.0</v>
      </c>
      <c r="E52" s="72">
        <v>11147.0</v>
      </c>
      <c r="F52" s="86" t="s">
        <v>1097</v>
      </c>
      <c r="G52" s="86">
        <v>97974.0</v>
      </c>
      <c r="H52" s="86">
        <v>1853.0</v>
      </c>
      <c r="I52" s="86">
        <v>96122.0</v>
      </c>
      <c r="J52" s="86">
        <v>97975.0</v>
      </c>
      <c r="K52" s="86">
        <v>53475.0</v>
      </c>
      <c r="L52" s="86" t="s">
        <v>1097</v>
      </c>
      <c r="M52" s="86">
        <v>471.0</v>
      </c>
      <c r="N52" s="86">
        <v>4116.0</v>
      </c>
      <c r="O52" s="86">
        <v>89.0</v>
      </c>
      <c r="P52" s="86">
        <v>2597.0</v>
      </c>
      <c r="Q52" s="86">
        <v>1476.0</v>
      </c>
      <c r="R52" s="86" t="s">
        <v>1097</v>
      </c>
      <c r="S52" s="86">
        <v>129.0</v>
      </c>
      <c r="T52" s="86" t="s">
        <v>1097</v>
      </c>
      <c r="U52" s="86" t="s">
        <v>1097</v>
      </c>
      <c r="V52" s="86">
        <v>33499.0</v>
      </c>
      <c r="W52" s="86" t="s">
        <v>1097</v>
      </c>
      <c r="X52" s="86" t="s">
        <v>1097</v>
      </c>
      <c r="Y52" s="86" t="s">
        <v>1097</v>
      </c>
      <c r="Z52" s="86" t="s">
        <v>1097</v>
      </c>
    </row>
    <row r="53">
      <c r="A53" s="72" t="s">
        <v>88</v>
      </c>
      <c r="B53" s="116" t="s">
        <v>258</v>
      </c>
      <c r="C53" s="72">
        <v>0.0</v>
      </c>
      <c r="D53" s="72">
        <v>27.0</v>
      </c>
      <c r="E53" s="72"/>
      <c r="F53" s="86">
        <v>2419.0</v>
      </c>
      <c r="G53" s="86">
        <v>2462.0</v>
      </c>
      <c r="H53" s="86">
        <v>27.0</v>
      </c>
      <c r="I53" s="86">
        <v>2419.0</v>
      </c>
      <c r="J53" s="86">
        <v>2446.0</v>
      </c>
      <c r="K53" s="86">
        <v>1618.0</v>
      </c>
      <c r="L53" s="86">
        <v>245.0</v>
      </c>
      <c r="M53" s="86">
        <v>17.0</v>
      </c>
      <c r="N53" s="86">
        <v>119.0</v>
      </c>
      <c r="O53" s="86" t="s">
        <v>1097</v>
      </c>
      <c r="P53" s="86">
        <v>317.0</v>
      </c>
      <c r="Q53" s="86">
        <v>77.0</v>
      </c>
      <c r="R53" s="86" t="s">
        <v>1097</v>
      </c>
      <c r="S53" s="86" t="s">
        <v>1097</v>
      </c>
      <c r="T53" s="86" t="s">
        <v>1097</v>
      </c>
      <c r="U53" s="86" t="s">
        <v>1097</v>
      </c>
      <c r="V53" s="86" t="s">
        <v>1097</v>
      </c>
      <c r="W53" s="86" t="s">
        <v>1097</v>
      </c>
      <c r="X53" s="86" t="s">
        <v>1097</v>
      </c>
      <c r="Y53" s="86" t="s">
        <v>1097</v>
      </c>
      <c r="Z53" s="86" t="s">
        <v>1097</v>
      </c>
    </row>
    <row r="54">
      <c r="A54" s="72" t="s">
        <v>768</v>
      </c>
      <c r="B54" s="116" t="s">
        <v>259</v>
      </c>
      <c r="C54" s="72">
        <v>3895.0</v>
      </c>
      <c r="D54" s="72">
        <v>614.0</v>
      </c>
      <c r="E54" s="72"/>
      <c r="F54" s="86" t="s">
        <v>1097</v>
      </c>
      <c r="G54" s="86" t="s">
        <v>1097</v>
      </c>
      <c r="H54" s="86">
        <v>4509.0</v>
      </c>
      <c r="I54" s="86" t="s">
        <v>1097</v>
      </c>
      <c r="J54" s="86">
        <v>4509.0</v>
      </c>
      <c r="K54" s="86" t="s">
        <v>1097</v>
      </c>
      <c r="L54" s="86" t="s">
        <v>1097</v>
      </c>
      <c r="M54" s="86" t="s">
        <v>1097</v>
      </c>
      <c r="N54" s="86" t="s">
        <v>1097</v>
      </c>
      <c r="O54" s="86" t="s">
        <v>1097</v>
      </c>
      <c r="P54" s="86" t="s">
        <v>1097</v>
      </c>
      <c r="Q54" s="86" t="s">
        <v>1097</v>
      </c>
      <c r="R54" s="86" t="s">
        <v>1097</v>
      </c>
      <c r="S54" s="86" t="s">
        <v>1097</v>
      </c>
      <c r="T54" s="86" t="s">
        <v>1097</v>
      </c>
      <c r="U54" s="86" t="s">
        <v>1097</v>
      </c>
      <c r="V54" s="86" t="s">
        <v>1097</v>
      </c>
      <c r="W54" s="86" t="s">
        <v>1097</v>
      </c>
      <c r="X54" s="86" t="s">
        <v>1097</v>
      </c>
      <c r="Y54" s="86" t="s">
        <v>1097</v>
      </c>
      <c r="Z54" s="86" t="s">
        <v>1097</v>
      </c>
    </row>
    <row r="55">
      <c r="A55" s="72" t="s">
        <v>190</v>
      </c>
      <c r="B55" s="115" t="s">
        <v>359</v>
      </c>
      <c r="C55" s="72">
        <v>17903.0</v>
      </c>
      <c r="D55" s="72"/>
      <c r="E55" s="72">
        <v>4993.0</v>
      </c>
      <c r="F55" s="86">
        <v>493.0</v>
      </c>
      <c r="G55" s="86">
        <v>23454.0</v>
      </c>
      <c r="H55" s="86">
        <v>22896.0</v>
      </c>
      <c r="I55" s="86">
        <v>493.0</v>
      </c>
      <c r="J55" s="86">
        <v>23389.0</v>
      </c>
      <c r="K55" s="86" t="s">
        <v>1097</v>
      </c>
      <c r="L55" s="86" t="s">
        <v>1097</v>
      </c>
      <c r="M55" s="86" t="s">
        <v>1097</v>
      </c>
      <c r="N55" s="86" t="s">
        <v>1097</v>
      </c>
      <c r="O55" s="86" t="s">
        <v>1097</v>
      </c>
      <c r="P55" s="86" t="s">
        <v>1097</v>
      </c>
      <c r="Q55" s="86" t="s">
        <v>1097</v>
      </c>
      <c r="R55" s="86" t="s">
        <v>1097</v>
      </c>
      <c r="S55" s="86">
        <v>493.0</v>
      </c>
      <c r="T55" s="86" t="s">
        <v>1097</v>
      </c>
      <c r="U55" s="86" t="s">
        <v>1097</v>
      </c>
      <c r="V55" s="86" t="s">
        <v>1097</v>
      </c>
      <c r="W55" s="86" t="s">
        <v>1097</v>
      </c>
      <c r="X55" s="86" t="s">
        <v>1097</v>
      </c>
      <c r="Y55" s="86" t="s">
        <v>1097</v>
      </c>
      <c r="Z55" s="86" t="s">
        <v>1097</v>
      </c>
    </row>
    <row r="56">
      <c r="A56" s="72" t="s">
        <v>90</v>
      </c>
      <c r="B56" s="115" t="s">
        <v>260</v>
      </c>
      <c r="C56" s="86">
        <v>0.0</v>
      </c>
      <c r="D56" s="86">
        <v>0.31</v>
      </c>
      <c r="E56" s="86"/>
      <c r="F56" s="86" t="s">
        <v>1097</v>
      </c>
      <c r="G56" s="86">
        <v>1885.128</v>
      </c>
      <c r="H56" s="86">
        <v>0.31</v>
      </c>
      <c r="I56" s="86">
        <v>1884.818</v>
      </c>
      <c r="J56" s="86">
        <v>1885.128</v>
      </c>
      <c r="K56" s="86">
        <v>1802.301</v>
      </c>
      <c r="L56" s="86">
        <v>17.803</v>
      </c>
      <c r="M56" s="86">
        <v>1.235</v>
      </c>
      <c r="N56" s="86">
        <v>0.073</v>
      </c>
      <c r="O56" s="86">
        <v>0.018</v>
      </c>
      <c r="P56" s="86">
        <v>14.642</v>
      </c>
      <c r="Q56" s="86">
        <v>47.873</v>
      </c>
      <c r="R56" s="86" t="s">
        <v>1097</v>
      </c>
      <c r="S56" s="86" t="s">
        <v>1097</v>
      </c>
      <c r="T56" s="86" t="s">
        <v>1097</v>
      </c>
      <c r="U56" s="86">
        <v>0.873</v>
      </c>
      <c r="V56" s="86" t="s">
        <v>1097</v>
      </c>
      <c r="W56" s="86" t="s">
        <v>1097</v>
      </c>
      <c r="X56" s="86" t="s">
        <v>1097</v>
      </c>
      <c r="Y56" s="86" t="s">
        <v>1097</v>
      </c>
      <c r="Z56" s="86" t="s">
        <v>1097</v>
      </c>
    </row>
    <row r="57">
      <c r="A57" s="72" t="s">
        <v>779</v>
      </c>
      <c r="B57" s="115" t="s">
        <v>261</v>
      </c>
      <c r="C57" s="72">
        <v>16354.0</v>
      </c>
      <c r="D57" s="72">
        <v>38451.0</v>
      </c>
      <c r="E57" s="72"/>
      <c r="F57" s="86">
        <v>8532000.0</v>
      </c>
      <c r="G57" s="86" t="s">
        <v>1097</v>
      </c>
      <c r="H57" s="86">
        <v>54805.0</v>
      </c>
      <c r="I57" s="86">
        <v>8532000.0</v>
      </c>
      <c r="J57" s="86">
        <v>8586805.0</v>
      </c>
      <c r="K57" s="86">
        <v>1148000.0</v>
      </c>
      <c r="L57" s="86" t="s">
        <v>1097</v>
      </c>
      <c r="M57" s="86" t="s">
        <v>1097</v>
      </c>
      <c r="N57" s="86">
        <v>303000.0</v>
      </c>
      <c r="O57" s="86" t="s">
        <v>1097</v>
      </c>
      <c r="P57" s="86" t="s">
        <v>1097</v>
      </c>
      <c r="Q57" s="86" t="s">
        <v>1097</v>
      </c>
      <c r="R57" s="86" t="s">
        <v>1097</v>
      </c>
      <c r="S57" s="86" t="s">
        <v>1097</v>
      </c>
      <c r="T57" s="86" t="s">
        <v>1097</v>
      </c>
      <c r="U57" s="86">
        <v>1659000.0</v>
      </c>
      <c r="V57" s="86">
        <v>89000.0</v>
      </c>
      <c r="W57" s="86" t="s">
        <v>1097</v>
      </c>
      <c r="X57" s="86" t="s">
        <v>1097</v>
      </c>
      <c r="Y57" s="86" t="s">
        <v>1097</v>
      </c>
      <c r="Z57" s="86" t="s">
        <v>1097</v>
      </c>
    </row>
    <row r="58">
      <c r="A58" s="72" t="s">
        <v>782</v>
      </c>
      <c r="B58" s="115" t="s">
        <v>262</v>
      </c>
      <c r="C58" s="72">
        <v>2735.0</v>
      </c>
      <c r="D58" s="72">
        <v>9262.0</v>
      </c>
      <c r="E58" s="72">
        <v>7880.0</v>
      </c>
      <c r="F58" s="86">
        <v>244749.0</v>
      </c>
      <c r="G58" s="86" t="s">
        <v>1097</v>
      </c>
      <c r="H58" s="86">
        <v>11997.0</v>
      </c>
      <c r="I58" s="86">
        <v>244749.0</v>
      </c>
      <c r="J58" s="86">
        <v>256746.0</v>
      </c>
      <c r="K58" s="86">
        <v>244750.0</v>
      </c>
      <c r="L58" s="86" t="s">
        <v>1097</v>
      </c>
      <c r="M58" s="86" t="s">
        <v>1097</v>
      </c>
      <c r="N58" s="86" t="s">
        <v>1097</v>
      </c>
      <c r="O58" s="86" t="s">
        <v>1097</v>
      </c>
      <c r="P58" s="86" t="s">
        <v>1097</v>
      </c>
      <c r="Q58" s="86" t="s">
        <v>1097</v>
      </c>
      <c r="R58" s="86" t="s">
        <v>1097</v>
      </c>
      <c r="S58" s="86" t="s">
        <v>1097</v>
      </c>
      <c r="T58" s="86" t="s">
        <v>1097</v>
      </c>
      <c r="U58" s="86" t="s">
        <v>1097</v>
      </c>
      <c r="V58" s="86" t="s">
        <v>1097</v>
      </c>
      <c r="W58" s="86" t="s">
        <v>1097</v>
      </c>
      <c r="X58" s="86" t="s">
        <v>1097</v>
      </c>
      <c r="Y58" s="86" t="s">
        <v>1097</v>
      </c>
      <c r="Z58" s="86" t="s">
        <v>1097</v>
      </c>
    </row>
    <row r="59">
      <c r="A59" s="72" t="s">
        <v>93</v>
      </c>
      <c r="B59" s="115" t="s">
        <v>263</v>
      </c>
      <c r="C59" s="72">
        <v>16300.0</v>
      </c>
      <c r="D59" s="72">
        <v>74060.0</v>
      </c>
      <c r="E59" s="72">
        <v>101450.0</v>
      </c>
      <c r="F59" s="86">
        <v>123400.0</v>
      </c>
      <c r="G59" s="86" t="s">
        <v>1097</v>
      </c>
      <c r="H59" s="86">
        <v>90400.0</v>
      </c>
      <c r="I59" s="86">
        <v>123400.0</v>
      </c>
      <c r="J59" s="86">
        <v>213800.0</v>
      </c>
      <c r="K59" s="86" t="s">
        <v>1097</v>
      </c>
      <c r="L59" s="86" t="s">
        <v>1097</v>
      </c>
      <c r="M59" s="86" t="s">
        <v>1097</v>
      </c>
      <c r="N59" s="86" t="s">
        <v>1097</v>
      </c>
      <c r="O59" s="86" t="s">
        <v>1097</v>
      </c>
      <c r="P59" s="86" t="s">
        <v>1097</v>
      </c>
      <c r="Q59" s="86" t="s">
        <v>1097</v>
      </c>
      <c r="R59" s="86" t="s">
        <v>1097</v>
      </c>
      <c r="S59" s="86" t="s">
        <v>1097</v>
      </c>
      <c r="T59" s="86" t="s">
        <v>1097</v>
      </c>
      <c r="U59" s="86" t="s">
        <v>1097</v>
      </c>
      <c r="V59" s="86" t="s">
        <v>1097</v>
      </c>
      <c r="W59" s="86" t="s">
        <v>1097</v>
      </c>
      <c r="X59" s="86" t="s">
        <v>1097</v>
      </c>
      <c r="Y59" s="86" t="s">
        <v>1097</v>
      </c>
      <c r="Z59" s="86" t="s">
        <v>1097</v>
      </c>
    </row>
    <row r="60">
      <c r="A60" s="72" t="s">
        <v>94</v>
      </c>
      <c r="B60" s="115" t="s">
        <v>264</v>
      </c>
      <c r="C60" s="72">
        <v>295.0</v>
      </c>
      <c r="D60" s="72">
        <v>312.0</v>
      </c>
      <c r="E60" s="72">
        <v>400.0</v>
      </c>
      <c r="F60" s="86">
        <v>82378.0</v>
      </c>
      <c r="G60" s="86" t="s">
        <v>1097</v>
      </c>
      <c r="H60" s="86">
        <v>607.0</v>
      </c>
      <c r="I60" s="86">
        <v>82378.0</v>
      </c>
      <c r="J60" s="86">
        <v>82985.0</v>
      </c>
      <c r="K60" s="86">
        <v>23325.0</v>
      </c>
      <c r="L60" s="86">
        <v>4503.0</v>
      </c>
      <c r="M60" s="86">
        <v>197.0</v>
      </c>
      <c r="N60" s="86">
        <v>1494.0</v>
      </c>
      <c r="O60" s="86" t="s">
        <v>1097</v>
      </c>
      <c r="P60" s="86">
        <v>1663.0</v>
      </c>
      <c r="Q60" s="86">
        <v>553.0</v>
      </c>
      <c r="R60" s="86" t="s">
        <v>1097</v>
      </c>
      <c r="S60" s="86">
        <v>558.0</v>
      </c>
      <c r="T60" s="86" t="s">
        <v>1097</v>
      </c>
      <c r="U60" s="86">
        <v>50000.0</v>
      </c>
      <c r="V60" s="86">
        <v>85.0</v>
      </c>
      <c r="W60" s="86" t="s">
        <v>1097</v>
      </c>
      <c r="X60" s="86" t="s">
        <v>1097</v>
      </c>
      <c r="Y60" s="86" t="s">
        <v>1097</v>
      </c>
      <c r="Z60" s="86" t="s">
        <v>1097</v>
      </c>
    </row>
    <row r="61">
      <c r="A61" s="72" t="s">
        <v>95</v>
      </c>
      <c r="B61" s="115" t="s">
        <v>265</v>
      </c>
      <c r="C61" s="72">
        <v>54000.0</v>
      </c>
      <c r="D61" s="72">
        <v>12000.0</v>
      </c>
      <c r="E61" s="72"/>
      <c r="F61" s="86">
        <v>609000.0</v>
      </c>
      <c r="G61" s="86">
        <v>675000.0</v>
      </c>
      <c r="H61" s="86">
        <v>66000.0</v>
      </c>
      <c r="I61" s="86">
        <v>609000.0</v>
      </c>
      <c r="J61" s="86">
        <v>675000.0</v>
      </c>
      <c r="K61" s="86">
        <v>196000.0</v>
      </c>
      <c r="L61" s="86">
        <v>11600.0</v>
      </c>
      <c r="M61" s="86">
        <v>40000.0</v>
      </c>
      <c r="N61" s="86">
        <v>54000.0</v>
      </c>
      <c r="O61" s="86" t="s">
        <v>1097</v>
      </c>
      <c r="P61" s="86">
        <v>4000.0</v>
      </c>
      <c r="Q61" s="86" t="s">
        <v>1097</v>
      </c>
      <c r="R61" s="86" t="s">
        <v>1097</v>
      </c>
      <c r="S61" s="86">
        <v>199000.0</v>
      </c>
      <c r="T61" s="86" t="s">
        <v>1097</v>
      </c>
      <c r="U61" s="86" t="s">
        <v>1097</v>
      </c>
      <c r="V61" s="86" t="s">
        <v>1097</v>
      </c>
      <c r="W61" s="86" t="s">
        <v>1097</v>
      </c>
      <c r="X61" s="86" t="s">
        <v>1097</v>
      </c>
      <c r="Y61" s="86" t="s">
        <v>1097</v>
      </c>
      <c r="Z61" s="86" t="s">
        <v>1097</v>
      </c>
    </row>
    <row r="62">
      <c r="A62" s="72" t="s">
        <v>96</v>
      </c>
      <c r="B62" s="115" t="s">
        <v>266</v>
      </c>
      <c r="C62" s="72">
        <v>106.0</v>
      </c>
      <c r="D62" s="72">
        <v>853.0</v>
      </c>
      <c r="E62" s="72">
        <v>3080.0</v>
      </c>
      <c r="F62" s="86">
        <v>4617.0</v>
      </c>
      <c r="G62" s="86">
        <v>5577.0</v>
      </c>
      <c r="H62" s="86">
        <v>959.0</v>
      </c>
      <c r="I62" s="86">
        <v>4617.0</v>
      </c>
      <c r="J62" s="86">
        <v>5576.0</v>
      </c>
      <c r="K62" s="86" t="s">
        <v>1097</v>
      </c>
      <c r="L62" s="86" t="s">
        <v>1097</v>
      </c>
      <c r="M62" s="86">
        <v>220.0</v>
      </c>
      <c r="N62" s="86" t="s">
        <v>1097</v>
      </c>
      <c r="O62" s="86">
        <v>400.0</v>
      </c>
      <c r="P62" s="86">
        <v>4.0</v>
      </c>
      <c r="Q62" s="86" t="s">
        <v>1097</v>
      </c>
      <c r="R62" s="86" t="s">
        <v>1097</v>
      </c>
      <c r="S62" s="86" t="s">
        <v>1097</v>
      </c>
      <c r="T62" s="86" t="s">
        <v>1097</v>
      </c>
      <c r="U62" s="86" t="s">
        <v>1097</v>
      </c>
      <c r="V62" s="86" t="s">
        <v>1097</v>
      </c>
      <c r="W62" s="86" t="s">
        <v>1097</v>
      </c>
      <c r="X62" s="86" t="s">
        <v>1097</v>
      </c>
      <c r="Y62" s="86" t="s">
        <v>1097</v>
      </c>
      <c r="Z62" s="86">
        <v>83.0</v>
      </c>
    </row>
    <row r="63">
      <c r="A63" s="72" t="s">
        <v>97</v>
      </c>
      <c r="B63" s="115" t="s">
        <v>267</v>
      </c>
      <c r="C63" s="72">
        <v>16039.0</v>
      </c>
      <c r="D63" s="72">
        <v>15200.0</v>
      </c>
      <c r="E63" s="72"/>
      <c r="F63" s="86" t="s">
        <v>1097</v>
      </c>
      <c r="G63" s="86" t="s">
        <v>1097</v>
      </c>
      <c r="H63" s="86">
        <v>31239.0</v>
      </c>
      <c r="I63" s="86">
        <v>3771770.0</v>
      </c>
      <c r="J63" s="86">
        <v>3803009.0</v>
      </c>
      <c r="K63" s="86">
        <v>134309.0</v>
      </c>
      <c r="L63" s="86" t="s">
        <v>1097</v>
      </c>
      <c r="M63" s="86" t="s">
        <v>1097</v>
      </c>
      <c r="N63" s="86">
        <v>32652.0</v>
      </c>
      <c r="O63" s="86" t="s">
        <v>1097</v>
      </c>
      <c r="P63" s="86">
        <v>3503.0</v>
      </c>
      <c r="Q63" s="86" t="s">
        <v>1097</v>
      </c>
      <c r="R63" s="86" t="s">
        <v>1097</v>
      </c>
      <c r="S63" s="86" t="s">
        <v>1097</v>
      </c>
      <c r="T63" s="86" t="s">
        <v>1097</v>
      </c>
      <c r="U63" s="86">
        <v>3601306.0</v>
      </c>
      <c r="V63" s="86" t="s">
        <v>1097</v>
      </c>
      <c r="W63" s="86" t="s">
        <v>1097</v>
      </c>
      <c r="X63" s="86" t="s">
        <v>1097</v>
      </c>
      <c r="Y63" s="86" t="s">
        <v>1097</v>
      </c>
      <c r="Z63" s="86" t="s">
        <v>1097</v>
      </c>
    </row>
    <row r="64">
      <c r="A64" s="72" t="s">
        <v>98</v>
      </c>
      <c r="B64" s="116" t="s">
        <v>268</v>
      </c>
      <c r="C64" s="72">
        <v>9577.0</v>
      </c>
      <c r="D64" s="72"/>
      <c r="E64" s="72">
        <v>2879.0</v>
      </c>
      <c r="F64" s="86">
        <v>80431.0</v>
      </c>
      <c r="G64" s="86">
        <v>92887.0</v>
      </c>
      <c r="H64" s="86">
        <v>12456.0</v>
      </c>
      <c r="I64" s="86">
        <v>80431.0</v>
      </c>
      <c r="J64" s="86">
        <v>92887.0</v>
      </c>
      <c r="K64" s="86" t="s">
        <v>1097</v>
      </c>
      <c r="L64" s="86" t="s">
        <v>1097</v>
      </c>
      <c r="M64" s="86" t="s">
        <v>1097</v>
      </c>
      <c r="N64" s="86">
        <v>63106.0</v>
      </c>
      <c r="O64" s="86" t="s">
        <v>1097</v>
      </c>
      <c r="P64" s="86">
        <v>4497.0</v>
      </c>
      <c r="Q64" s="86" t="s">
        <v>1097</v>
      </c>
      <c r="R64" s="86" t="s">
        <v>1097</v>
      </c>
      <c r="S64" s="86" t="s">
        <v>1097</v>
      </c>
      <c r="T64" s="86" t="s">
        <v>1097</v>
      </c>
      <c r="U64" s="86" t="s">
        <v>1097</v>
      </c>
      <c r="V64" s="86" t="s">
        <v>1097</v>
      </c>
      <c r="W64" s="86" t="s">
        <v>1097</v>
      </c>
      <c r="X64" s="86">
        <v>12828.0</v>
      </c>
      <c r="Y64" s="86" t="s">
        <v>1097</v>
      </c>
      <c r="Z64" s="86" t="s">
        <v>1097</v>
      </c>
    </row>
    <row r="65">
      <c r="A65" s="72" t="s">
        <v>99</v>
      </c>
      <c r="B65" s="116" t="s">
        <v>269</v>
      </c>
      <c r="C65" s="72">
        <v>61467.0</v>
      </c>
      <c r="D65" s="72">
        <v>17621.0</v>
      </c>
      <c r="E65" s="72">
        <v>283571.0</v>
      </c>
      <c r="F65" s="86" t="s">
        <v>1097</v>
      </c>
      <c r="G65" s="86">
        <v>2.37238E7</v>
      </c>
      <c r="H65" s="86">
        <v>79088.0</v>
      </c>
      <c r="I65" s="86">
        <v>2.3329091E7</v>
      </c>
      <c r="J65" s="86">
        <v>2.3408179E7</v>
      </c>
      <c r="K65" s="86">
        <v>1.3987358E7</v>
      </c>
      <c r="L65" s="86">
        <v>286463.0</v>
      </c>
      <c r="M65" s="86">
        <v>31325.0</v>
      </c>
      <c r="N65" s="86">
        <v>1006777.0</v>
      </c>
      <c r="O65" s="86">
        <v>34069.0</v>
      </c>
      <c r="P65" s="86">
        <v>52848.0</v>
      </c>
      <c r="Q65" s="86">
        <v>397390.0</v>
      </c>
      <c r="R65" s="86" t="s">
        <v>1097</v>
      </c>
      <c r="S65" s="86">
        <v>1811155.0</v>
      </c>
      <c r="T65" s="86" t="s">
        <v>1097</v>
      </c>
      <c r="U65" s="86">
        <v>3819585.0</v>
      </c>
      <c r="V65" s="86">
        <v>1480157.0</v>
      </c>
      <c r="W65" s="86" t="s">
        <v>1097</v>
      </c>
      <c r="X65" s="86">
        <v>421964.0</v>
      </c>
      <c r="Y65" s="86" t="s">
        <v>1097</v>
      </c>
      <c r="Z65" s="86" t="s">
        <v>1097</v>
      </c>
    </row>
    <row r="66">
      <c r="A66" s="72" t="s">
        <v>100</v>
      </c>
      <c r="B66" s="115" t="s">
        <v>270</v>
      </c>
      <c r="C66" s="72">
        <v>14.0</v>
      </c>
      <c r="D66" s="72">
        <v>8.0</v>
      </c>
      <c r="E66" s="72"/>
      <c r="F66" s="86">
        <v>16.0</v>
      </c>
      <c r="G66" s="86" t="s">
        <v>1097</v>
      </c>
      <c r="H66" s="86">
        <v>22.0</v>
      </c>
      <c r="I66" s="86">
        <v>16.0</v>
      </c>
      <c r="J66" s="86">
        <v>38.0</v>
      </c>
      <c r="K66" s="86" t="s">
        <v>1097</v>
      </c>
      <c r="L66" s="86" t="s">
        <v>1097</v>
      </c>
      <c r="M66" s="86" t="s">
        <v>1097</v>
      </c>
      <c r="N66" s="86" t="s">
        <v>1097</v>
      </c>
      <c r="O66" s="86" t="s">
        <v>1097</v>
      </c>
      <c r="P66" s="86" t="s">
        <v>1097</v>
      </c>
      <c r="Q66" s="86" t="s">
        <v>1097</v>
      </c>
      <c r="R66" s="86" t="s">
        <v>1097</v>
      </c>
      <c r="S66" s="86" t="s">
        <v>1097</v>
      </c>
      <c r="T66" s="86" t="s">
        <v>1097</v>
      </c>
      <c r="U66" s="86" t="s">
        <v>1097</v>
      </c>
      <c r="V66" s="86" t="s">
        <v>1097</v>
      </c>
      <c r="W66" s="86" t="s">
        <v>1097</v>
      </c>
      <c r="X66" s="86" t="s">
        <v>1097</v>
      </c>
      <c r="Y66" s="86" t="s">
        <v>1097</v>
      </c>
      <c r="Z66" s="86">
        <v>16.0</v>
      </c>
    </row>
    <row r="67">
      <c r="A67" s="72" t="s">
        <v>101</v>
      </c>
      <c r="B67" s="115" t="s">
        <v>271</v>
      </c>
      <c r="C67" s="72">
        <v>11102.0</v>
      </c>
      <c r="D67" s="72">
        <v>6636.0</v>
      </c>
      <c r="E67" s="72"/>
      <c r="F67" s="86" t="s">
        <v>1097</v>
      </c>
      <c r="G67" s="86" t="s">
        <v>1097</v>
      </c>
      <c r="H67" s="86">
        <v>17737.0</v>
      </c>
      <c r="I67" s="86" t="s">
        <v>1097</v>
      </c>
      <c r="J67" s="86">
        <v>17737.0</v>
      </c>
      <c r="K67" s="86" t="s">
        <v>1097</v>
      </c>
      <c r="L67" s="86" t="s">
        <v>1097</v>
      </c>
      <c r="M67" s="86" t="s">
        <v>1097</v>
      </c>
      <c r="N67" s="86" t="s">
        <v>1097</v>
      </c>
      <c r="O67" s="86" t="s">
        <v>1097</v>
      </c>
      <c r="P67" s="86" t="s">
        <v>1097</v>
      </c>
      <c r="Q67" s="86" t="s">
        <v>1097</v>
      </c>
      <c r="R67" s="86" t="s">
        <v>1097</v>
      </c>
      <c r="S67" s="86" t="s">
        <v>1097</v>
      </c>
      <c r="T67" s="86" t="s">
        <v>1097</v>
      </c>
      <c r="U67" s="86" t="s">
        <v>1097</v>
      </c>
      <c r="V67" s="86" t="s">
        <v>1097</v>
      </c>
      <c r="W67" s="86" t="s">
        <v>1097</v>
      </c>
      <c r="X67" s="86" t="s">
        <v>1097</v>
      </c>
      <c r="Y67" s="86" t="s">
        <v>1097</v>
      </c>
      <c r="Z67" s="86" t="s">
        <v>1097</v>
      </c>
    </row>
    <row r="68">
      <c r="A68" s="72" t="s">
        <v>191</v>
      </c>
      <c r="B68" s="115" t="s">
        <v>360</v>
      </c>
      <c r="C68" s="72">
        <v>7100.0</v>
      </c>
      <c r="D68" s="72">
        <v>790.0</v>
      </c>
      <c r="E68" s="72"/>
      <c r="F68" s="86" t="s">
        <v>1097</v>
      </c>
      <c r="G68" s="86" t="s">
        <v>1097</v>
      </c>
      <c r="H68" s="86">
        <v>7890.0</v>
      </c>
      <c r="I68" s="86" t="s">
        <v>1097</v>
      </c>
      <c r="J68" s="86">
        <v>7890.0</v>
      </c>
      <c r="K68" s="86" t="s">
        <v>1097</v>
      </c>
      <c r="L68" s="86" t="s">
        <v>1097</v>
      </c>
      <c r="M68" s="86" t="s">
        <v>1097</v>
      </c>
      <c r="N68" s="86" t="s">
        <v>1097</v>
      </c>
      <c r="O68" s="86" t="s">
        <v>1097</v>
      </c>
      <c r="P68" s="86" t="s">
        <v>1097</v>
      </c>
      <c r="Q68" s="86" t="s">
        <v>1097</v>
      </c>
      <c r="R68" s="86" t="s">
        <v>1097</v>
      </c>
      <c r="S68" s="86" t="s">
        <v>1097</v>
      </c>
      <c r="T68" s="86" t="s">
        <v>1097</v>
      </c>
      <c r="U68" s="86" t="s">
        <v>1097</v>
      </c>
      <c r="V68" s="86" t="s">
        <v>1097</v>
      </c>
      <c r="W68" s="86" t="s">
        <v>1097</v>
      </c>
      <c r="X68" s="86" t="s">
        <v>1097</v>
      </c>
      <c r="Y68" s="86" t="s">
        <v>1097</v>
      </c>
      <c r="Z68" s="86" t="s">
        <v>1097</v>
      </c>
    </row>
    <row r="69">
      <c r="A69" s="72" t="s">
        <v>102</v>
      </c>
      <c r="B69" s="115" t="s">
        <v>272</v>
      </c>
      <c r="C69" s="72"/>
      <c r="D69" s="72"/>
      <c r="E69" s="72"/>
      <c r="F69" s="86" t="s">
        <v>1097</v>
      </c>
      <c r="G69" s="86" t="s">
        <v>1097</v>
      </c>
      <c r="H69" s="86" t="s">
        <v>1097</v>
      </c>
      <c r="I69" s="86" t="s">
        <v>1097</v>
      </c>
      <c r="J69" s="86" t="s">
        <v>1097</v>
      </c>
      <c r="K69" s="86" t="s">
        <v>1097</v>
      </c>
      <c r="L69" s="86" t="s">
        <v>1097</v>
      </c>
      <c r="M69" s="86" t="s">
        <v>1097</v>
      </c>
      <c r="N69" s="86" t="s">
        <v>1097</v>
      </c>
      <c r="O69" s="86" t="s">
        <v>1097</v>
      </c>
      <c r="P69" s="86" t="s">
        <v>1097</v>
      </c>
      <c r="Q69" s="86" t="s">
        <v>1097</v>
      </c>
      <c r="R69" s="86" t="s">
        <v>1097</v>
      </c>
      <c r="S69" s="86" t="s">
        <v>1097</v>
      </c>
      <c r="T69" s="86" t="s">
        <v>1097</v>
      </c>
      <c r="U69" s="86" t="s">
        <v>1097</v>
      </c>
      <c r="V69" s="86" t="s">
        <v>1097</v>
      </c>
      <c r="W69" s="86" t="s">
        <v>1097</v>
      </c>
      <c r="X69" s="86" t="s">
        <v>1097</v>
      </c>
      <c r="Y69" s="86" t="s">
        <v>1097</v>
      </c>
      <c r="Z69" s="86" t="s">
        <v>1097</v>
      </c>
    </row>
    <row r="70">
      <c r="A70" s="86" t="s">
        <v>819</v>
      </c>
      <c r="B70" s="115" t="s">
        <v>820</v>
      </c>
      <c r="C70" s="72"/>
      <c r="D70" s="72"/>
      <c r="E70" s="72"/>
      <c r="F70" s="86" t="s">
        <v>1097</v>
      </c>
      <c r="G70" s="86" t="s">
        <v>1097</v>
      </c>
      <c r="H70" s="86">
        <v>915424.0</v>
      </c>
      <c r="I70" s="86">
        <v>28192.0</v>
      </c>
      <c r="J70" s="86">
        <v>943616.0</v>
      </c>
      <c r="K70" s="86" t="s">
        <v>1097</v>
      </c>
      <c r="L70" s="86" t="s">
        <v>1097</v>
      </c>
      <c r="M70" s="86" t="s">
        <v>1097</v>
      </c>
      <c r="N70" s="86" t="s">
        <v>1097</v>
      </c>
      <c r="O70" s="86" t="s">
        <v>1097</v>
      </c>
      <c r="P70" s="86" t="s">
        <v>1097</v>
      </c>
      <c r="Q70" s="86" t="s">
        <v>1097</v>
      </c>
      <c r="R70" s="86" t="s">
        <v>1097</v>
      </c>
      <c r="S70" s="86" t="s">
        <v>1097</v>
      </c>
      <c r="T70" s="86" t="s">
        <v>1097</v>
      </c>
      <c r="U70" s="86" t="s">
        <v>1097</v>
      </c>
      <c r="V70" s="86" t="s">
        <v>1097</v>
      </c>
      <c r="W70" s="86" t="s">
        <v>1097</v>
      </c>
      <c r="X70" s="86" t="s">
        <v>1097</v>
      </c>
      <c r="Y70" s="86" t="s">
        <v>1097</v>
      </c>
      <c r="Z70" s="86" t="s">
        <v>1097</v>
      </c>
    </row>
    <row r="71">
      <c r="A71" s="72" t="s">
        <v>103</v>
      </c>
      <c r="B71" s="115" t="s">
        <v>273</v>
      </c>
      <c r="C71" s="72">
        <v>37.0</v>
      </c>
      <c r="D71" s="72">
        <v>2299.0</v>
      </c>
      <c r="E71" s="72">
        <v>3030.0</v>
      </c>
      <c r="F71" s="86">
        <v>12220.0</v>
      </c>
      <c r="G71" s="86">
        <v>14556.0</v>
      </c>
      <c r="H71" s="86">
        <v>2336.0</v>
      </c>
      <c r="I71" s="86">
        <v>12220.0</v>
      </c>
      <c r="J71" s="86">
        <v>14556.0</v>
      </c>
      <c r="K71" s="86">
        <v>1657.0</v>
      </c>
      <c r="L71" s="86" t="s">
        <v>1097</v>
      </c>
      <c r="M71" s="86">
        <v>685.0</v>
      </c>
      <c r="N71" s="86" t="s">
        <v>1097</v>
      </c>
      <c r="O71" s="86" t="s">
        <v>1097</v>
      </c>
      <c r="P71" s="86" t="s">
        <v>1097</v>
      </c>
      <c r="Q71" s="86">
        <v>6703.0</v>
      </c>
      <c r="R71" s="86" t="s">
        <v>1097</v>
      </c>
      <c r="S71" s="86" t="s">
        <v>1097</v>
      </c>
      <c r="T71" s="86" t="s">
        <v>1097</v>
      </c>
      <c r="U71" s="86" t="s">
        <v>1097</v>
      </c>
      <c r="V71" s="86" t="s">
        <v>1097</v>
      </c>
      <c r="W71" s="86" t="s">
        <v>1097</v>
      </c>
      <c r="X71" s="86" t="s">
        <v>1097</v>
      </c>
      <c r="Y71" s="86" t="s">
        <v>1097</v>
      </c>
      <c r="Z71" s="86" t="s">
        <v>1097</v>
      </c>
    </row>
    <row r="72">
      <c r="A72" s="72" t="s">
        <v>104</v>
      </c>
      <c r="B72" s="115" t="s">
        <v>274</v>
      </c>
      <c r="C72" s="72">
        <v>11575.0</v>
      </c>
      <c r="D72" s="72">
        <v>7454.0</v>
      </c>
      <c r="E72" s="72"/>
      <c r="F72" s="86" t="s">
        <v>1097</v>
      </c>
      <c r="G72" s="86" t="s">
        <v>1097</v>
      </c>
      <c r="H72" s="86">
        <v>19029.0</v>
      </c>
      <c r="I72" s="86">
        <v>60139.0</v>
      </c>
      <c r="J72" s="86">
        <v>79168.0</v>
      </c>
      <c r="K72" s="86">
        <v>431.0</v>
      </c>
      <c r="L72" s="86" t="s">
        <v>1097</v>
      </c>
      <c r="M72" s="86" t="s">
        <v>1097</v>
      </c>
      <c r="N72" s="86" t="s">
        <v>1097</v>
      </c>
      <c r="O72" s="86" t="s">
        <v>1097</v>
      </c>
      <c r="P72" s="86">
        <v>96.0</v>
      </c>
      <c r="Q72" s="86">
        <v>8.0</v>
      </c>
      <c r="R72" s="86" t="s">
        <v>1097</v>
      </c>
      <c r="S72" s="86" t="s">
        <v>1097</v>
      </c>
      <c r="T72" s="86" t="s">
        <v>1097</v>
      </c>
      <c r="U72" s="86" t="s">
        <v>1097</v>
      </c>
      <c r="V72" s="86" t="s">
        <v>1097</v>
      </c>
      <c r="W72" s="86" t="s">
        <v>1097</v>
      </c>
      <c r="X72" s="86" t="s">
        <v>1097</v>
      </c>
      <c r="Y72" s="86">
        <v>59604.0</v>
      </c>
      <c r="Z72" s="86" t="s">
        <v>1097</v>
      </c>
    </row>
    <row r="73">
      <c r="A73" s="72" t="s">
        <v>829</v>
      </c>
      <c r="B73" s="115" t="s">
        <v>275</v>
      </c>
      <c r="C73" s="72">
        <v>11.0</v>
      </c>
      <c r="D73" s="72">
        <v>11.0</v>
      </c>
      <c r="E73" s="72">
        <v>123.0</v>
      </c>
      <c r="F73" s="86">
        <v>191335.0</v>
      </c>
      <c r="G73" s="86" t="s">
        <v>1097</v>
      </c>
      <c r="H73" s="86">
        <v>22.0</v>
      </c>
      <c r="I73" s="86">
        <v>191335.0</v>
      </c>
      <c r="J73" s="86">
        <v>191357.0</v>
      </c>
      <c r="K73" s="86">
        <v>15.0</v>
      </c>
      <c r="L73" s="86">
        <v>10.0</v>
      </c>
      <c r="M73" s="86">
        <v>20.0</v>
      </c>
      <c r="N73" s="86" t="s">
        <v>1097</v>
      </c>
      <c r="O73" s="86" t="s">
        <v>1097</v>
      </c>
      <c r="P73" s="86">
        <v>665.0</v>
      </c>
      <c r="Q73" s="86">
        <v>25.0</v>
      </c>
      <c r="R73" s="86" t="s">
        <v>1097</v>
      </c>
      <c r="S73" s="86" t="s">
        <v>1097</v>
      </c>
      <c r="T73" s="86" t="s">
        <v>1097</v>
      </c>
      <c r="U73" s="86" t="s">
        <v>1097</v>
      </c>
      <c r="V73" s="86" t="s">
        <v>1097</v>
      </c>
      <c r="W73" s="86" t="s">
        <v>1097</v>
      </c>
      <c r="X73" s="86" t="s">
        <v>1097</v>
      </c>
      <c r="Y73" s="86">
        <v>190600.0</v>
      </c>
      <c r="Z73" s="86" t="s">
        <v>1097</v>
      </c>
    </row>
    <row r="74">
      <c r="A74" s="72" t="s">
        <v>106</v>
      </c>
      <c r="B74" s="115" t="s">
        <v>276</v>
      </c>
      <c r="C74" s="72">
        <v>2753.0</v>
      </c>
      <c r="D74" s="72">
        <v>953.0</v>
      </c>
      <c r="E74" s="72">
        <v>1061.0</v>
      </c>
      <c r="F74" s="86">
        <v>66399.0</v>
      </c>
      <c r="G74" s="86">
        <v>70105.0</v>
      </c>
      <c r="H74" s="86">
        <v>3706.0</v>
      </c>
      <c r="I74" s="86">
        <v>66399.0</v>
      </c>
      <c r="J74" s="86">
        <v>70105.0</v>
      </c>
      <c r="K74" s="86">
        <v>54863.0</v>
      </c>
      <c r="L74" s="86" t="s">
        <v>1097</v>
      </c>
      <c r="M74" s="86">
        <v>1197.0</v>
      </c>
      <c r="N74" s="86">
        <v>4664.0</v>
      </c>
      <c r="O74" s="86">
        <v>169.0</v>
      </c>
      <c r="P74" s="86">
        <v>83.0</v>
      </c>
      <c r="Q74" s="86" t="s">
        <v>1097</v>
      </c>
      <c r="R74" s="86">
        <v>4584.0</v>
      </c>
      <c r="S74" s="86" t="s">
        <v>1097</v>
      </c>
      <c r="T74" s="86" t="s">
        <v>1097</v>
      </c>
      <c r="U74" s="86" t="s">
        <v>1097</v>
      </c>
      <c r="V74" s="86" t="s">
        <v>1097</v>
      </c>
      <c r="W74" s="86">
        <v>839.0</v>
      </c>
      <c r="X74" s="86" t="s">
        <v>1097</v>
      </c>
      <c r="Y74" s="86" t="s">
        <v>1097</v>
      </c>
      <c r="Z74" s="86" t="s">
        <v>1097</v>
      </c>
    </row>
    <row r="75">
      <c r="A75" s="72" t="s">
        <v>109</v>
      </c>
      <c r="B75" s="115" t="s">
        <v>279</v>
      </c>
      <c r="C75" s="72">
        <v>84.1</v>
      </c>
      <c r="D75" s="72">
        <v>467.0</v>
      </c>
      <c r="E75" s="72"/>
      <c r="F75" s="86">
        <v>4487.8</v>
      </c>
      <c r="G75" s="86">
        <v>5038.9</v>
      </c>
      <c r="H75" s="86">
        <v>551.1</v>
      </c>
      <c r="I75" s="86">
        <v>4487.8</v>
      </c>
      <c r="J75" s="86">
        <v>5038.900000000001</v>
      </c>
      <c r="K75" s="86" t="s">
        <v>1097</v>
      </c>
      <c r="L75" s="86" t="s">
        <v>1097</v>
      </c>
      <c r="M75" s="86" t="s">
        <v>1097</v>
      </c>
      <c r="N75" s="86" t="s">
        <v>1097</v>
      </c>
      <c r="O75" s="86" t="s">
        <v>1097</v>
      </c>
      <c r="P75" s="86" t="s">
        <v>1097</v>
      </c>
      <c r="Q75" s="86" t="s">
        <v>1097</v>
      </c>
      <c r="R75" s="86" t="s">
        <v>1097</v>
      </c>
      <c r="S75" s="86" t="s">
        <v>1097</v>
      </c>
      <c r="T75" s="86" t="s">
        <v>1097</v>
      </c>
      <c r="U75" s="86" t="s">
        <v>1097</v>
      </c>
      <c r="V75" s="86" t="s">
        <v>1097</v>
      </c>
      <c r="W75" s="86" t="s">
        <v>1097</v>
      </c>
      <c r="X75" s="86" t="s">
        <v>1097</v>
      </c>
      <c r="Y75" s="86" t="s">
        <v>1097</v>
      </c>
      <c r="Z75" s="86" t="s">
        <v>1097</v>
      </c>
    </row>
    <row r="76">
      <c r="A76" s="72" t="s">
        <v>838</v>
      </c>
      <c r="B76" s="115" t="s">
        <v>280</v>
      </c>
      <c r="C76" s="72">
        <v>4.0</v>
      </c>
      <c r="D76" s="72">
        <v>5.0</v>
      </c>
      <c r="E76" s="72">
        <v>357.0</v>
      </c>
      <c r="F76" s="86" t="s">
        <v>1097</v>
      </c>
      <c r="G76" s="86">
        <v>349.0</v>
      </c>
      <c r="H76" s="86">
        <v>9.0</v>
      </c>
      <c r="I76" s="86">
        <v>257550.0</v>
      </c>
      <c r="J76" s="86">
        <v>257559.0</v>
      </c>
      <c r="K76" s="86">
        <v>71.2</v>
      </c>
      <c r="L76" s="86" t="s">
        <v>1097</v>
      </c>
      <c r="M76" s="86">
        <v>4.2</v>
      </c>
      <c r="N76" s="86" t="s">
        <v>1097</v>
      </c>
      <c r="O76" s="86">
        <v>0.2</v>
      </c>
      <c r="P76" s="86">
        <v>257.8</v>
      </c>
      <c r="Q76" s="86">
        <v>4.6</v>
      </c>
      <c r="R76" s="86">
        <v>0.1</v>
      </c>
      <c r="S76" s="86" t="s">
        <v>1097</v>
      </c>
      <c r="T76" s="86" t="s">
        <v>1097</v>
      </c>
      <c r="U76" s="86" t="s">
        <v>1097</v>
      </c>
      <c r="V76" s="86" t="s">
        <v>1097</v>
      </c>
      <c r="W76" s="86">
        <v>0.7</v>
      </c>
      <c r="X76" s="86" t="s">
        <v>1097</v>
      </c>
      <c r="Y76" s="86">
        <v>257210.0</v>
      </c>
      <c r="Z76" s="86">
        <v>1.3</v>
      </c>
    </row>
    <row r="77">
      <c r="A77" s="72" t="s">
        <v>111</v>
      </c>
      <c r="B77" s="115" t="s">
        <v>844</v>
      </c>
      <c r="C77" s="72"/>
      <c r="D77" s="72"/>
      <c r="E77" s="72"/>
      <c r="F77" s="86" t="s">
        <v>1097</v>
      </c>
      <c r="G77" s="86" t="s">
        <v>1097</v>
      </c>
      <c r="H77" s="86">
        <v>5159.0</v>
      </c>
      <c r="I77" s="86">
        <v>15812.0</v>
      </c>
      <c r="J77" s="86">
        <v>20971.0</v>
      </c>
      <c r="K77" s="86" t="s">
        <v>1097</v>
      </c>
      <c r="L77" s="86" t="s">
        <v>1097</v>
      </c>
      <c r="M77" s="86" t="s">
        <v>1097</v>
      </c>
      <c r="N77" s="86" t="s">
        <v>1097</v>
      </c>
      <c r="O77" s="86" t="s">
        <v>1097</v>
      </c>
      <c r="P77" s="86" t="s">
        <v>1097</v>
      </c>
      <c r="Q77" s="86" t="s">
        <v>1097</v>
      </c>
      <c r="R77" s="86" t="s">
        <v>1097</v>
      </c>
      <c r="S77" s="86" t="s">
        <v>1097</v>
      </c>
      <c r="T77" s="86" t="s">
        <v>1097</v>
      </c>
      <c r="U77" s="86" t="s">
        <v>1097</v>
      </c>
      <c r="V77" s="86" t="s">
        <v>1097</v>
      </c>
      <c r="W77" s="86" t="s">
        <v>1097</v>
      </c>
      <c r="X77" s="86" t="s">
        <v>1097</v>
      </c>
      <c r="Y77" s="86" t="s">
        <v>1097</v>
      </c>
      <c r="Z77" s="86" t="s">
        <v>1097</v>
      </c>
    </row>
    <row r="78">
      <c r="A78" s="72" t="s">
        <v>112</v>
      </c>
      <c r="B78" s="116" t="s">
        <v>282</v>
      </c>
      <c r="C78" s="72">
        <v>59600.0</v>
      </c>
      <c r="D78" s="72">
        <v>19500.0</v>
      </c>
      <c r="E78" s="72"/>
      <c r="F78" s="86" t="s">
        <v>1097</v>
      </c>
      <c r="G78" s="86" t="s">
        <v>1097</v>
      </c>
      <c r="H78" s="86">
        <v>79100.0</v>
      </c>
      <c r="I78" s="86">
        <v>166500.0</v>
      </c>
      <c r="J78" s="86">
        <v>245600.0</v>
      </c>
      <c r="K78" s="86" t="s">
        <v>1097</v>
      </c>
      <c r="L78" s="86" t="s">
        <v>1097</v>
      </c>
      <c r="M78" s="86">
        <v>27600.0</v>
      </c>
      <c r="N78" s="86">
        <v>134000.0</v>
      </c>
      <c r="O78" s="86">
        <v>4900.0</v>
      </c>
      <c r="P78" s="86" t="s">
        <v>1097</v>
      </c>
      <c r="Q78" s="86" t="s">
        <v>1097</v>
      </c>
      <c r="R78" s="86" t="s">
        <v>1097</v>
      </c>
      <c r="S78" s="86" t="s">
        <v>1097</v>
      </c>
      <c r="T78" s="86" t="s">
        <v>1097</v>
      </c>
      <c r="U78" s="86" t="s">
        <v>1097</v>
      </c>
      <c r="V78" s="86" t="s">
        <v>1097</v>
      </c>
      <c r="W78" s="86" t="s">
        <v>1097</v>
      </c>
      <c r="X78" s="86" t="s">
        <v>1097</v>
      </c>
      <c r="Y78" s="86" t="s">
        <v>1097</v>
      </c>
      <c r="Z78" s="86" t="s">
        <v>1097</v>
      </c>
    </row>
    <row r="79">
      <c r="A79" s="72" t="s">
        <v>113</v>
      </c>
      <c r="B79" s="115" t="s">
        <v>283</v>
      </c>
      <c r="C79" s="72">
        <v>8609.0</v>
      </c>
      <c r="D79" s="72">
        <v>7424.0</v>
      </c>
      <c r="E79" s="72"/>
      <c r="F79" s="86">
        <v>13251.0</v>
      </c>
      <c r="G79" s="86">
        <v>29284.0</v>
      </c>
      <c r="H79" s="86">
        <v>16033.0</v>
      </c>
      <c r="I79" s="86">
        <v>13251.0</v>
      </c>
      <c r="J79" s="86">
        <v>29284.0</v>
      </c>
      <c r="K79" s="86" t="s">
        <v>1097</v>
      </c>
      <c r="L79" s="86" t="s">
        <v>1097</v>
      </c>
      <c r="M79" s="86">
        <v>3723.0</v>
      </c>
      <c r="N79" s="86" t="s">
        <v>1097</v>
      </c>
      <c r="O79" s="86" t="s">
        <v>1097</v>
      </c>
      <c r="P79" s="86">
        <v>2775.0</v>
      </c>
      <c r="Q79" s="86">
        <v>6753.0</v>
      </c>
      <c r="R79" s="86" t="s">
        <v>1097</v>
      </c>
      <c r="S79" s="86" t="s">
        <v>1097</v>
      </c>
      <c r="T79" s="86" t="s">
        <v>1097</v>
      </c>
      <c r="U79" s="86" t="s">
        <v>1097</v>
      </c>
      <c r="V79" s="86" t="s">
        <v>1097</v>
      </c>
      <c r="W79" s="86" t="s">
        <v>1097</v>
      </c>
      <c r="X79" s="86" t="s">
        <v>1097</v>
      </c>
      <c r="Y79" s="86" t="s">
        <v>1097</v>
      </c>
      <c r="Z79" s="86" t="s">
        <v>1097</v>
      </c>
    </row>
    <row r="80">
      <c r="A80" s="72" t="s">
        <v>114</v>
      </c>
      <c r="B80" s="115" t="s">
        <v>284</v>
      </c>
      <c r="C80" s="72">
        <v>11966.0</v>
      </c>
      <c r="D80" s="72">
        <v>9952.0</v>
      </c>
      <c r="E80" s="72"/>
      <c r="F80" s="86">
        <v>1137193.0</v>
      </c>
      <c r="G80" s="86" t="s">
        <v>1097</v>
      </c>
      <c r="H80" s="86">
        <v>21918.0</v>
      </c>
      <c r="I80" s="86">
        <v>1137193.0</v>
      </c>
      <c r="J80" s="86">
        <v>1159111.0</v>
      </c>
      <c r="K80" s="86" t="s">
        <v>1097</v>
      </c>
      <c r="L80" s="86" t="s">
        <v>1097</v>
      </c>
      <c r="M80" s="86" t="s">
        <v>1097</v>
      </c>
      <c r="N80" s="86" t="s">
        <v>1097</v>
      </c>
      <c r="O80" s="86" t="s">
        <v>1097</v>
      </c>
      <c r="P80" s="86" t="s">
        <v>1097</v>
      </c>
      <c r="Q80" s="86" t="s">
        <v>1097</v>
      </c>
      <c r="R80" s="86" t="s">
        <v>1097</v>
      </c>
      <c r="S80" s="86" t="s">
        <v>1097</v>
      </c>
      <c r="T80" s="86" t="s">
        <v>1097</v>
      </c>
      <c r="U80" s="86" t="s">
        <v>1097</v>
      </c>
      <c r="V80" s="86" t="s">
        <v>1097</v>
      </c>
      <c r="W80" s="86" t="s">
        <v>1097</v>
      </c>
      <c r="X80" s="86" t="s">
        <v>1097</v>
      </c>
      <c r="Y80" s="86" t="s">
        <v>1097</v>
      </c>
      <c r="Z80" s="86" t="s">
        <v>1097</v>
      </c>
    </row>
    <row r="81">
      <c r="A81" s="86" t="s">
        <v>178</v>
      </c>
      <c r="B81" s="116" t="s">
        <v>347</v>
      </c>
      <c r="C81" s="72">
        <v>637200.0</v>
      </c>
      <c r="D81" s="72">
        <v>8100.0</v>
      </c>
      <c r="E81" s="72"/>
      <c r="F81" s="86" t="s">
        <v>1097</v>
      </c>
      <c r="G81" s="86" t="s">
        <v>1097</v>
      </c>
      <c r="H81" s="86">
        <v>645300.0</v>
      </c>
      <c r="I81" s="86" t="s">
        <v>1097</v>
      </c>
      <c r="J81" s="86">
        <v>645300.0</v>
      </c>
      <c r="K81" s="86" t="s">
        <v>1097</v>
      </c>
      <c r="L81" s="86" t="s">
        <v>1097</v>
      </c>
      <c r="M81" s="86" t="s">
        <v>1097</v>
      </c>
      <c r="N81" s="86" t="s">
        <v>1097</v>
      </c>
      <c r="O81" s="86" t="s">
        <v>1097</v>
      </c>
      <c r="P81" s="86" t="s">
        <v>1097</v>
      </c>
      <c r="Q81" s="86" t="s">
        <v>1097</v>
      </c>
      <c r="R81" s="86" t="s">
        <v>1097</v>
      </c>
      <c r="S81" s="86" t="s">
        <v>1097</v>
      </c>
      <c r="T81" s="86" t="s">
        <v>1097</v>
      </c>
      <c r="U81" s="86" t="s">
        <v>1097</v>
      </c>
      <c r="V81" s="86" t="s">
        <v>1097</v>
      </c>
      <c r="W81" s="86" t="s">
        <v>1097</v>
      </c>
      <c r="X81" s="86" t="s">
        <v>1097</v>
      </c>
      <c r="Y81" s="86" t="s">
        <v>1097</v>
      </c>
      <c r="Z81" s="86" t="s">
        <v>1097</v>
      </c>
    </row>
    <row r="82">
      <c r="A82" s="72" t="s">
        <v>115</v>
      </c>
      <c r="B82" s="115" t="s">
        <v>285</v>
      </c>
      <c r="C82" s="72">
        <v>134075.0</v>
      </c>
      <c r="D82" s="72">
        <v>21150.0</v>
      </c>
      <c r="E82" s="72">
        <v>17536.0</v>
      </c>
      <c r="F82" s="86" t="s">
        <v>1097</v>
      </c>
      <c r="G82" s="86" t="s">
        <v>1097</v>
      </c>
      <c r="H82" s="86">
        <v>155225.0</v>
      </c>
      <c r="I82" s="86" t="s">
        <v>1097</v>
      </c>
      <c r="J82" s="86">
        <v>155225.0</v>
      </c>
      <c r="K82" s="86" t="s">
        <v>1097</v>
      </c>
      <c r="L82" s="86" t="s">
        <v>1097</v>
      </c>
      <c r="M82" s="86" t="s">
        <v>1097</v>
      </c>
      <c r="N82" s="86" t="s">
        <v>1097</v>
      </c>
      <c r="O82" s="86" t="s">
        <v>1097</v>
      </c>
      <c r="P82" s="86" t="s">
        <v>1097</v>
      </c>
      <c r="Q82" s="86" t="s">
        <v>1097</v>
      </c>
      <c r="R82" s="86" t="s">
        <v>1097</v>
      </c>
      <c r="S82" s="86" t="s">
        <v>1097</v>
      </c>
      <c r="T82" s="86" t="s">
        <v>1097</v>
      </c>
      <c r="U82" s="86" t="s">
        <v>1097</v>
      </c>
      <c r="V82" s="86" t="s">
        <v>1097</v>
      </c>
      <c r="W82" s="86" t="s">
        <v>1097</v>
      </c>
      <c r="X82" s="86" t="s">
        <v>1097</v>
      </c>
      <c r="Y82" s="86" t="s">
        <v>1097</v>
      </c>
      <c r="Z82" s="86" t="s">
        <v>1097</v>
      </c>
    </row>
    <row r="83">
      <c r="A83" s="72" t="s">
        <v>861</v>
      </c>
      <c r="B83" s="115" t="s">
        <v>286</v>
      </c>
      <c r="C83" s="72">
        <v>54361.0</v>
      </c>
      <c r="D83" s="72">
        <v>18761.0</v>
      </c>
      <c r="E83" s="72"/>
      <c r="F83" s="86">
        <v>629592.0</v>
      </c>
      <c r="G83" s="86">
        <v>702714.0</v>
      </c>
      <c r="H83" s="86">
        <v>73122.0</v>
      </c>
      <c r="I83" s="86">
        <v>629592.0</v>
      </c>
      <c r="J83" s="86">
        <v>702714.0</v>
      </c>
      <c r="K83" s="86" t="s">
        <v>1097</v>
      </c>
      <c r="L83" s="86" t="s">
        <v>1097</v>
      </c>
      <c r="M83" s="86" t="s">
        <v>1097</v>
      </c>
      <c r="N83" s="86" t="s">
        <v>1097</v>
      </c>
      <c r="O83" s="86" t="s">
        <v>1097</v>
      </c>
      <c r="P83" s="86" t="s">
        <v>1097</v>
      </c>
      <c r="Q83" s="86" t="s">
        <v>1097</v>
      </c>
      <c r="R83" s="86" t="s">
        <v>1097</v>
      </c>
      <c r="S83" s="86" t="s">
        <v>1097</v>
      </c>
      <c r="T83" s="86" t="s">
        <v>1097</v>
      </c>
      <c r="U83" s="86" t="s">
        <v>1097</v>
      </c>
      <c r="V83" s="86" t="s">
        <v>1097</v>
      </c>
      <c r="W83" s="86" t="s">
        <v>1097</v>
      </c>
      <c r="X83" s="86" t="s">
        <v>1097</v>
      </c>
      <c r="Y83" s="86" t="s">
        <v>1097</v>
      </c>
      <c r="Z83" s="86" t="s">
        <v>1097</v>
      </c>
    </row>
    <row r="84">
      <c r="A84" s="72" t="s">
        <v>865</v>
      </c>
      <c r="B84" s="72"/>
      <c r="C84" s="72">
        <v>30.0</v>
      </c>
      <c r="D84" s="72">
        <v>6114.0</v>
      </c>
      <c r="E84" s="72"/>
      <c r="F84" s="86">
        <v>15787.0</v>
      </c>
      <c r="G84" s="86">
        <v>21931.0</v>
      </c>
      <c r="H84" s="86">
        <v>6144.0</v>
      </c>
      <c r="I84" s="86">
        <v>15787.0</v>
      </c>
      <c r="J84" s="86">
        <v>21931.0</v>
      </c>
      <c r="K84" s="86" t="s">
        <v>1097</v>
      </c>
      <c r="L84" s="86" t="s">
        <v>1097</v>
      </c>
      <c r="M84" s="86" t="s">
        <v>1097</v>
      </c>
      <c r="N84" s="86" t="s">
        <v>1097</v>
      </c>
      <c r="O84" s="86" t="s">
        <v>1097</v>
      </c>
      <c r="P84" s="86" t="s">
        <v>1097</v>
      </c>
      <c r="Q84" s="86" t="s">
        <v>1097</v>
      </c>
      <c r="R84" s="86" t="s">
        <v>1097</v>
      </c>
      <c r="S84" s="86" t="s">
        <v>1097</v>
      </c>
      <c r="T84" s="86" t="s">
        <v>1097</v>
      </c>
      <c r="U84" s="86" t="s">
        <v>1097</v>
      </c>
      <c r="V84" s="86" t="s">
        <v>1097</v>
      </c>
      <c r="W84" s="86" t="s">
        <v>1097</v>
      </c>
      <c r="X84" s="86" t="s">
        <v>1097</v>
      </c>
      <c r="Y84" s="86" t="s">
        <v>1097</v>
      </c>
      <c r="Z84" s="86" t="s">
        <v>1097</v>
      </c>
    </row>
    <row r="85">
      <c r="A85" s="72" t="s">
        <v>118</v>
      </c>
      <c r="B85" s="115" t="s">
        <v>288</v>
      </c>
      <c r="C85" s="72"/>
      <c r="D85" s="72"/>
      <c r="E85" s="72"/>
      <c r="F85" s="86" t="s">
        <v>1097</v>
      </c>
      <c r="G85" s="86" t="s">
        <v>1097</v>
      </c>
      <c r="H85" s="86">
        <v>858117.0</v>
      </c>
      <c r="I85" s="86" t="s">
        <v>1097</v>
      </c>
      <c r="J85" s="86">
        <v>858117.0</v>
      </c>
      <c r="K85" s="86" t="s">
        <v>1097</v>
      </c>
      <c r="L85" s="86" t="s">
        <v>1097</v>
      </c>
      <c r="M85" s="86" t="s">
        <v>1097</v>
      </c>
      <c r="N85" s="86" t="s">
        <v>1097</v>
      </c>
      <c r="O85" s="86" t="s">
        <v>1097</v>
      </c>
      <c r="P85" s="86" t="s">
        <v>1097</v>
      </c>
      <c r="Q85" s="86" t="s">
        <v>1097</v>
      </c>
      <c r="R85" s="86" t="s">
        <v>1097</v>
      </c>
      <c r="S85" s="86" t="s">
        <v>1097</v>
      </c>
      <c r="T85" s="86" t="s">
        <v>1097</v>
      </c>
      <c r="U85" s="86" t="s">
        <v>1097</v>
      </c>
      <c r="V85" s="86" t="s">
        <v>1097</v>
      </c>
      <c r="W85" s="86" t="s">
        <v>1097</v>
      </c>
      <c r="X85" s="86" t="s">
        <v>1097</v>
      </c>
      <c r="Y85" s="86" t="s">
        <v>1097</v>
      </c>
      <c r="Z85" s="86" t="s">
        <v>1097</v>
      </c>
    </row>
    <row r="86">
      <c r="A86" s="72" t="s">
        <v>120</v>
      </c>
      <c r="B86" s="115" t="s">
        <v>289</v>
      </c>
      <c r="C86" s="72">
        <v>5762.0</v>
      </c>
      <c r="D86" s="72">
        <v>69027.0</v>
      </c>
      <c r="E86" s="72"/>
      <c r="F86" s="86">
        <v>360036.0</v>
      </c>
      <c r="G86" s="86">
        <v>434825.0</v>
      </c>
      <c r="H86" s="86">
        <v>74789.0</v>
      </c>
      <c r="I86" s="86">
        <v>360036.0</v>
      </c>
      <c r="J86" s="86">
        <v>434825.0</v>
      </c>
      <c r="K86" s="86">
        <v>294185.0</v>
      </c>
      <c r="L86" s="86">
        <v>9944.0</v>
      </c>
      <c r="M86" s="86" t="s">
        <v>1097</v>
      </c>
      <c r="N86" s="86">
        <v>22360.0</v>
      </c>
      <c r="O86" s="86" t="s">
        <v>1097</v>
      </c>
      <c r="P86" s="86" t="s">
        <v>1097</v>
      </c>
      <c r="Q86" s="86" t="s">
        <v>1097</v>
      </c>
      <c r="R86" s="86" t="s">
        <v>1097</v>
      </c>
      <c r="S86" s="86" t="s">
        <v>1097</v>
      </c>
      <c r="T86" s="86" t="s">
        <v>1097</v>
      </c>
      <c r="U86" s="86" t="s">
        <v>1097</v>
      </c>
      <c r="V86" s="86" t="s">
        <v>1097</v>
      </c>
      <c r="W86" s="86" t="s">
        <v>1097</v>
      </c>
      <c r="X86" s="86" t="s">
        <v>1097</v>
      </c>
      <c r="Y86" s="86" t="s">
        <v>1097</v>
      </c>
      <c r="Z86" s="86" t="s">
        <v>1097</v>
      </c>
    </row>
    <row r="87">
      <c r="A87" s="72" t="s">
        <v>121</v>
      </c>
      <c r="B87" s="115" t="s">
        <v>290</v>
      </c>
      <c r="C87" s="72">
        <v>30524.0</v>
      </c>
      <c r="D87" s="72">
        <v>146673.0</v>
      </c>
      <c r="E87" s="72">
        <v>159860.35</v>
      </c>
      <c r="F87" s="86">
        <v>1386091.0</v>
      </c>
      <c r="G87" s="86" t="s">
        <v>1097</v>
      </c>
      <c r="H87" s="86">
        <v>177197.0</v>
      </c>
      <c r="I87" s="86">
        <v>1386091.0</v>
      </c>
      <c r="J87" s="86">
        <v>1563288.0</v>
      </c>
      <c r="K87" s="86" t="s">
        <v>1097</v>
      </c>
      <c r="L87" s="86" t="s">
        <v>1097</v>
      </c>
      <c r="M87" s="86" t="s">
        <v>1097</v>
      </c>
      <c r="N87" s="86" t="s">
        <v>1097</v>
      </c>
      <c r="O87" s="86" t="s">
        <v>1097</v>
      </c>
      <c r="P87" s="86" t="s">
        <v>1097</v>
      </c>
      <c r="Q87" s="86" t="s">
        <v>1097</v>
      </c>
      <c r="R87" s="86" t="s">
        <v>1097</v>
      </c>
      <c r="S87" s="86" t="s">
        <v>1097</v>
      </c>
      <c r="T87" s="86" t="s">
        <v>1097</v>
      </c>
      <c r="U87" s="86" t="s">
        <v>1097</v>
      </c>
      <c r="V87" s="86" t="s">
        <v>1097</v>
      </c>
      <c r="W87" s="86" t="s">
        <v>1097</v>
      </c>
      <c r="X87" s="86" t="s">
        <v>1097</v>
      </c>
      <c r="Y87" s="86" t="s">
        <v>1097</v>
      </c>
      <c r="Z87" s="86" t="s">
        <v>1097</v>
      </c>
    </row>
    <row r="88">
      <c r="A88" s="72" t="s">
        <v>122</v>
      </c>
      <c r="B88" s="115" t="s">
        <v>291</v>
      </c>
      <c r="C88" s="72">
        <v>85.0</v>
      </c>
      <c r="D88" s="72">
        <v>28.0</v>
      </c>
      <c r="E88" s="72"/>
      <c r="F88" s="86">
        <v>4321.0</v>
      </c>
      <c r="G88" s="86">
        <v>4434.0</v>
      </c>
      <c r="H88" s="86">
        <v>113.0</v>
      </c>
      <c r="I88" s="86">
        <v>4321.0</v>
      </c>
      <c r="J88" s="86">
        <v>4434.0</v>
      </c>
      <c r="K88" s="86" t="s">
        <v>1097</v>
      </c>
      <c r="L88" s="86" t="s">
        <v>1097</v>
      </c>
      <c r="M88" s="86" t="s">
        <v>1097</v>
      </c>
      <c r="N88" s="86" t="s">
        <v>1097</v>
      </c>
      <c r="O88" s="86" t="s">
        <v>1097</v>
      </c>
      <c r="P88" s="86" t="s">
        <v>1097</v>
      </c>
      <c r="Q88" s="86" t="s">
        <v>1097</v>
      </c>
      <c r="R88" s="86" t="s">
        <v>1097</v>
      </c>
      <c r="S88" s="86" t="s">
        <v>1097</v>
      </c>
      <c r="T88" s="86" t="s">
        <v>1097</v>
      </c>
      <c r="U88" s="86" t="s">
        <v>1097</v>
      </c>
      <c r="V88" s="86" t="s">
        <v>1097</v>
      </c>
      <c r="W88" s="86" t="s">
        <v>1097</v>
      </c>
      <c r="X88" s="86" t="s">
        <v>1097</v>
      </c>
      <c r="Y88" s="86" t="s">
        <v>1097</v>
      </c>
      <c r="Z88" s="86" t="s">
        <v>1097</v>
      </c>
    </row>
    <row r="89">
      <c r="A89" s="86" t="s">
        <v>876</v>
      </c>
      <c r="B89" s="72"/>
      <c r="C89" s="72">
        <v>0.0</v>
      </c>
      <c r="D89" s="72">
        <v>231.7</v>
      </c>
      <c r="E89" s="72">
        <v>343.5</v>
      </c>
      <c r="F89" s="86">
        <v>1966.1</v>
      </c>
      <c r="G89" s="86">
        <v>2197.8</v>
      </c>
      <c r="H89" s="86">
        <v>231.7</v>
      </c>
      <c r="I89" s="86">
        <v>1966.1</v>
      </c>
      <c r="J89" s="86">
        <v>2197.7999999999997</v>
      </c>
      <c r="K89" s="86">
        <v>492.2</v>
      </c>
      <c r="L89" s="86" t="s">
        <v>1097</v>
      </c>
      <c r="M89" s="86">
        <v>208.9</v>
      </c>
      <c r="N89" s="86" t="s">
        <v>1097</v>
      </c>
      <c r="O89" s="86">
        <v>9.9</v>
      </c>
      <c r="P89" s="86">
        <v>752.9</v>
      </c>
      <c r="Q89" s="86">
        <v>349.2</v>
      </c>
      <c r="R89" s="86">
        <v>152.9</v>
      </c>
      <c r="S89" s="86" t="s">
        <v>1097</v>
      </c>
      <c r="T89" s="86" t="s">
        <v>1097</v>
      </c>
      <c r="U89" s="86" t="s">
        <v>1097</v>
      </c>
      <c r="V89" s="86" t="s">
        <v>1097</v>
      </c>
      <c r="W89" s="86" t="s">
        <v>1097</v>
      </c>
      <c r="X89" s="86" t="s">
        <v>1097</v>
      </c>
      <c r="Y89" s="86" t="s">
        <v>1097</v>
      </c>
      <c r="Z89" s="86" t="s">
        <v>1097</v>
      </c>
    </row>
    <row r="90">
      <c r="A90" s="72" t="s">
        <v>123</v>
      </c>
      <c r="B90" s="115" t="s">
        <v>292</v>
      </c>
      <c r="C90" s="72">
        <v>7198.0</v>
      </c>
      <c r="D90" s="72">
        <v>5782.0</v>
      </c>
      <c r="E90" s="72">
        <v>13743.0</v>
      </c>
      <c r="F90" s="86" t="s">
        <v>1097</v>
      </c>
      <c r="G90" s="86">
        <v>6492948.0</v>
      </c>
      <c r="H90" s="86">
        <v>12980.0</v>
      </c>
      <c r="I90" s="86">
        <v>6479968.0</v>
      </c>
      <c r="J90" s="86">
        <v>6492948.0</v>
      </c>
      <c r="K90" s="86" t="s">
        <v>1097</v>
      </c>
      <c r="L90" s="86" t="s">
        <v>1097</v>
      </c>
      <c r="M90" s="86" t="s">
        <v>1097</v>
      </c>
      <c r="N90" s="86" t="s">
        <v>1097</v>
      </c>
      <c r="O90" s="86" t="s">
        <v>1097</v>
      </c>
      <c r="P90" s="86" t="s">
        <v>1097</v>
      </c>
      <c r="Q90" s="86" t="s">
        <v>1097</v>
      </c>
      <c r="R90" s="86" t="s">
        <v>1097</v>
      </c>
      <c r="S90" s="86" t="s">
        <v>1097</v>
      </c>
      <c r="T90" s="86" t="s">
        <v>1097</v>
      </c>
      <c r="U90" s="86" t="s">
        <v>1097</v>
      </c>
      <c r="V90" s="86" t="s">
        <v>1097</v>
      </c>
      <c r="W90" s="86" t="s">
        <v>1097</v>
      </c>
      <c r="X90" s="86" t="s">
        <v>1097</v>
      </c>
      <c r="Y90" s="86" t="s">
        <v>1097</v>
      </c>
      <c r="Z90" s="86" t="s">
        <v>1097</v>
      </c>
    </row>
    <row r="91">
      <c r="A91" s="72" t="s">
        <v>124</v>
      </c>
      <c r="B91" s="115" t="s">
        <v>293</v>
      </c>
      <c r="C91" s="72">
        <v>489.0</v>
      </c>
      <c r="D91" s="72">
        <v>2846.0</v>
      </c>
      <c r="E91" s="72">
        <v>2799.0</v>
      </c>
      <c r="F91" s="86">
        <v>185633.0</v>
      </c>
      <c r="G91" s="86">
        <v>188968.0</v>
      </c>
      <c r="H91" s="86">
        <v>3335.0</v>
      </c>
      <c r="I91" s="86">
        <v>185633.0</v>
      </c>
      <c r="J91" s="86">
        <v>188968.0</v>
      </c>
      <c r="K91" s="86">
        <v>14606.0</v>
      </c>
      <c r="L91" s="86" t="s">
        <v>1097</v>
      </c>
      <c r="M91" s="86">
        <v>1030.0</v>
      </c>
      <c r="N91" s="86">
        <v>5938.0</v>
      </c>
      <c r="O91" s="86">
        <v>0.02</v>
      </c>
      <c r="P91" s="86">
        <v>5437.0</v>
      </c>
      <c r="Q91" s="86" t="s">
        <v>1097</v>
      </c>
      <c r="R91" s="86" t="s">
        <v>1097</v>
      </c>
      <c r="S91" s="86">
        <v>7627.0</v>
      </c>
      <c r="T91" s="86" t="s">
        <v>1097</v>
      </c>
      <c r="U91" s="86">
        <v>150994.0</v>
      </c>
      <c r="V91" s="86">
        <v>2.0</v>
      </c>
      <c r="W91" s="86" t="s">
        <v>1097</v>
      </c>
      <c r="X91" s="86" t="s">
        <v>1097</v>
      </c>
      <c r="Y91" s="86" t="s">
        <v>1097</v>
      </c>
      <c r="Z91" s="86" t="s">
        <v>1097</v>
      </c>
    </row>
    <row r="92">
      <c r="A92" s="72" t="s">
        <v>125</v>
      </c>
      <c r="B92" s="115" t="s">
        <v>294</v>
      </c>
      <c r="C92" s="72">
        <v>244.0</v>
      </c>
      <c r="D92" s="72">
        <v>319.0</v>
      </c>
      <c r="E92" s="72">
        <v>373.0</v>
      </c>
      <c r="F92" s="86">
        <v>115751.0</v>
      </c>
      <c r="G92" s="86">
        <v>116314.0</v>
      </c>
      <c r="H92" s="86">
        <v>563.0</v>
      </c>
      <c r="I92" s="86">
        <v>115751.0</v>
      </c>
      <c r="J92" s="86">
        <v>116314.0</v>
      </c>
      <c r="K92" s="86">
        <v>100.0</v>
      </c>
      <c r="L92" s="86" t="s">
        <v>1097</v>
      </c>
      <c r="M92" s="86" t="s">
        <v>1097</v>
      </c>
      <c r="N92" s="86">
        <v>18128.0</v>
      </c>
      <c r="O92" s="86" t="s">
        <v>1097</v>
      </c>
      <c r="P92" s="86">
        <v>1491.0</v>
      </c>
      <c r="Q92" s="86" t="s">
        <v>1097</v>
      </c>
      <c r="R92" s="86" t="s">
        <v>1097</v>
      </c>
      <c r="S92" s="86" t="s">
        <v>1097</v>
      </c>
      <c r="T92" s="86" t="s">
        <v>1097</v>
      </c>
      <c r="U92" s="86" t="s">
        <v>1097</v>
      </c>
      <c r="V92" s="86">
        <v>93.0</v>
      </c>
      <c r="W92" s="86" t="s">
        <v>1097</v>
      </c>
      <c r="X92" s="86" t="s">
        <v>1097</v>
      </c>
      <c r="Y92" s="86" t="s">
        <v>1097</v>
      </c>
      <c r="Z92" s="86" t="s">
        <v>1097</v>
      </c>
    </row>
    <row r="93">
      <c r="A93" s="72" t="s">
        <v>10</v>
      </c>
      <c r="B93" s="115" t="s">
        <v>295</v>
      </c>
      <c r="C93" s="72">
        <v>126000.0</v>
      </c>
      <c r="D93" s="72">
        <v>4000.0</v>
      </c>
      <c r="E93" s="72">
        <v>11000.0</v>
      </c>
      <c r="F93" s="86">
        <v>385000.0</v>
      </c>
      <c r="G93" s="86">
        <v>515000.0</v>
      </c>
      <c r="H93" s="86">
        <v>130000.0</v>
      </c>
      <c r="I93" s="86">
        <v>385000.0</v>
      </c>
      <c r="J93" s="86">
        <v>515000.0</v>
      </c>
      <c r="K93" s="86">
        <v>156000.0</v>
      </c>
      <c r="L93" s="86" t="s">
        <v>1097</v>
      </c>
      <c r="M93" s="86">
        <v>49000.0</v>
      </c>
      <c r="N93" s="86">
        <v>34000.0</v>
      </c>
      <c r="O93" s="86">
        <v>1000.0</v>
      </c>
      <c r="P93" s="86">
        <v>4000.0</v>
      </c>
      <c r="Q93" s="86" t="s">
        <v>1097</v>
      </c>
      <c r="R93" s="86" t="s">
        <v>1097</v>
      </c>
      <c r="S93" s="86" t="s">
        <v>1097</v>
      </c>
      <c r="T93" s="86" t="s">
        <v>1097</v>
      </c>
      <c r="U93" s="86">
        <v>142000.0</v>
      </c>
      <c r="V93" s="86" t="s">
        <v>1097</v>
      </c>
      <c r="W93" s="86" t="s">
        <v>1097</v>
      </c>
      <c r="X93" s="86" t="s">
        <v>1097</v>
      </c>
      <c r="Y93" s="86" t="s">
        <v>1097</v>
      </c>
      <c r="Z93" s="86" t="s">
        <v>1097</v>
      </c>
    </row>
    <row r="94">
      <c r="A94" s="86" t="s">
        <v>890</v>
      </c>
      <c r="B94" s="72"/>
      <c r="C94" s="72">
        <v>2849.0</v>
      </c>
      <c r="D94" s="72">
        <v>4096.0</v>
      </c>
      <c r="E94" s="72"/>
      <c r="F94" s="86">
        <v>352433.0</v>
      </c>
      <c r="G94" s="86" t="s">
        <v>1097</v>
      </c>
      <c r="H94" s="86">
        <v>6945.0</v>
      </c>
      <c r="I94" s="86">
        <v>352433.0</v>
      </c>
      <c r="J94" s="86">
        <v>359378.0</v>
      </c>
      <c r="K94" s="86">
        <v>323859.0</v>
      </c>
      <c r="L94" s="86" t="s">
        <v>1097</v>
      </c>
      <c r="M94" s="86" t="s">
        <v>1097</v>
      </c>
      <c r="N94" s="86">
        <v>17968.0</v>
      </c>
      <c r="O94" s="86" t="s">
        <v>1097</v>
      </c>
      <c r="P94" s="86">
        <v>10606.0</v>
      </c>
      <c r="Q94" s="86" t="s">
        <v>1097</v>
      </c>
      <c r="R94" s="86" t="s">
        <v>1097</v>
      </c>
      <c r="S94" s="86" t="s">
        <v>1097</v>
      </c>
      <c r="T94" s="86" t="s">
        <v>1097</v>
      </c>
      <c r="U94" s="86" t="s">
        <v>1097</v>
      </c>
      <c r="V94" s="86" t="s">
        <v>1097</v>
      </c>
      <c r="W94" s="86" t="s">
        <v>1097</v>
      </c>
      <c r="X94" s="86" t="s">
        <v>1097</v>
      </c>
      <c r="Y94" s="86" t="s">
        <v>1097</v>
      </c>
      <c r="Z94" s="86" t="s">
        <v>1097</v>
      </c>
    </row>
    <row r="95">
      <c r="A95" s="72" t="s">
        <v>126</v>
      </c>
      <c r="B95" s="115" t="s">
        <v>296</v>
      </c>
      <c r="C95" s="72">
        <v>32358.0</v>
      </c>
      <c r="D95" s="72">
        <v>1803.0</v>
      </c>
      <c r="E95" s="72">
        <v>57991.0</v>
      </c>
      <c r="F95" s="86">
        <v>4.2020907E7</v>
      </c>
      <c r="G95" s="86" t="s">
        <v>1097</v>
      </c>
      <c r="H95" s="86">
        <v>34161.0</v>
      </c>
      <c r="I95" s="86">
        <v>4.2020907E7</v>
      </c>
      <c r="J95" s="86">
        <v>4.2055068E7</v>
      </c>
      <c r="K95" s="86">
        <v>359001.0</v>
      </c>
      <c r="L95" s="86" t="s">
        <v>1097</v>
      </c>
      <c r="M95" s="86" t="s">
        <v>1097</v>
      </c>
      <c r="N95" s="86" t="s">
        <v>1097</v>
      </c>
      <c r="O95" s="86" t="s">
        <v>1097</v>
      </c>
      <c r="P95" s="86" t="s">
        <v>1097</v>
      </c>
      <c r="Q95" s="86" t="s">
        <v>1097</v>
      </c>
      <c r="R95" s="86" t="s">
        <v>1097</v>
      </c>
      <c r="S95" s="86" t="s">
        <v>1097</v>
      </c>
      <c r="T95" s="86" t="s">
        <v>1097</v>
      </c>
      <c r="U95" s="86">
        <v>4.1349641E7</v>
      </c>
      <c r="V95" s="86" t="s">
        <v>1097</v>
      </c>
      <c r="W95" s="86" t="s">
        <v>1097</v>
      </c>
      <c r="X95" s="86" t="s">
        <v>1097</v>
      </c>
      <c r="Y95" s="86" t="s">
        <v>1097</v>
      </c>
      <c r="Z95" s="86">
        <v>312265.0</v>
      </c>
    </row>
    <row r="96">
      <c r="A96" s="72" t="s">
        <v>127</v>
      </c>
      <c r="B96" s="115" t="s">
        <v>897</v>
      </c>
      <c r="C96" s="72">
        <v>1585.0</v>
      </c>
      <c r="D96" s="72">
        <v>10607.0</v>
      </c>
      <c r="E96" s="72">
        <v>40039.0</v>
      </c>
      <c r="F96" s="86">
        <v>315799.0</v>
      </c>
      <c r="G96" s="86">
        <v>327991.0</v>
      </c>
      <c r="H96" s="86">
        <v>34161.0</v>
      </c>
      <c r="I96" s="86">
        <v>315799.0</v>
      </c>
      <c r="J96" s="86">
        <v>349960.0</v>
      </c>
      <c r="K96" s="86">
        <v>244022.0</v>
      </c>
      <c r="L96" s="86">
        <v>10465.0</v>
      </c>
      <c r="M96" s="86">
        <v>3065.0</v>
      </c>
      <c r="N96" s="86">
        <v>5253.0</v>
      </c>
      <c r="O96" s="86">
        <v>680.0</v>
      </c>
      <c r="P96" s="86">
        <v>1638.0</v>
      </c>
      <c r="Q96" s="86">
        <v>7522.0</v>
      </c>
      <c r="R96" s="86">
        <v>1131.0</v>
      </c>
      <c r="S96" s="86">
        <v>32255.0</v>
      </c>
      <c r="T96" s="86">
        <v>6182.0</v>
      </c>
      <c r="U96" s="86">
        <v>395.0</v>
      </c>
      <c r="V96" s="86">
        <v>3182.0</v>
      </c>
      <c r="W96" s="86" t="s">
        <v>1097</v>
      </c>
      <c r="X96" s="86" t="s">
        <v>1097</v>
      </c>
      <c r="Y96" s="86">
        <v>10.0</v>
      </c>
      <c r="Z96" s="86" t="s">
        <v>1097</v>
      </c>
    </row>
    <row r="97">
      <c r="A97" s="72" t="s">
        <v>901</v>
      </c>
      <c r="B97" s="115" t="s">
        <v>297</v>
      </c>
      <c r="C97" s="72">
        <v>1142.0</v>
      </c>
      <c r="D97" s="72">
        <v>3116.0</v>
      </c>
      <c r="E97" s="72">
        <v>6401.0</v>
      </c>
      <c r="F97" s="86" t="s">
        <v>1097</v>
      </c>
      <c r="G97" s="86" t="s">
        <v>1097</v>
      </c>
      <c r="H97" s="86">
        <v>4258.0</v>
      </c>
      <c r="I97" s="86">
        <v>2.5006555E7</v>
      </c>
      <c r="J97" s="86">
        <v>2.5010813E7</v>
      </c>
      <c r="K97" s="86" t="s">
        <v>1097</v>
      </c>
      <c r="L97" s="86" t="s">
        <v>1097</v>
      </c>
      <c r="M97" s="86" t="s">
        <v>1097</v>
      </c>
      <c r="N97" s="86" t="s">
        <v>1097</v>
      </c>
      <c r="O97" s="86" t="s">
        <v>1097</v>
      </c>
      <c r="P97" s="86" t="s">
        <v>1097</v>
      </c>
      <c r="Q97" s="86" t="s">
        <v>1097</v>
      </c>
      <c r="R97" s="86" t="s">
        <v>1097</v>
      </c>
      <c r="S97" s="86" t="s">
        <v>1097</v>
      </c>
      <c r="T97" s="86" t="s">
        <v>1097</v>
      </c>
      <c r="U97" s="86" t="s">
        <v>1097</v>
      </c>
      <c r="V97" s="86" t="s">
        <v>1097</v>
      </c>
      <c r="W97" s="86" t="s">
        <v>1097</v>
      </c>
      <c r="X97" s="86" t="s">
        <v>1097</v>
      </c>
      <c r="Y97" s="86" t="s">
        <v>1097</v>
      </c>
      <c r="Z97" s="86" t="s">
        <v>1097</v>
      </c>
    </row>
    <row r="98">
      <c r="A98" s="72" t="s">
        <v>129</v>
      </c>
      <c r="B98" s="115" t="s">
        <v>298</v>
      </c>
      <c r="C98" s="72">
        <v>0.0</v>
      </c>
      <c r="D98" s="72">
        <v>58.0</v>
      </c>
      <c r="E98" s="72"/>
      <c r="F98" s="86">
        <v>645.0</v>
      </c>
      <c r="G98" s="86">
        <v>703.0</v>
      </c>
      <c r="H98" s="86">
        <v>58.0</v>
      </c>
      <c r="I98" s="86">
        <v>645.0</v>
      </c>
      <c r="J98" s="86">
        <v>703.0</v>
      </c>
      <c r="K98" s="86">
        <v>236.0</v>
      </c>
      <c r="L98" s="86" t="s">
        <v>1097</v>
      </c>
      <c r="M98" s="86">
        <v>66.0</v>
      </c>
      <c r="N98" s="86">
        <v>85.0</v>
      </c>
      <c r="O98" s="86" t="s">
        <v>1097</v>
      </c>
      <c r="P98" s="86">
        <v>189.0</v>
      </c>
      <c r="Q98" s="86">
        <v>69.0</v>
      </c>
      <c r="R98" s="86" t="s">
        <v>1097</v>
      </c>
      <c r="S98" s="86" t="s">
        <v>1097</v>
      </c>
      <c r="T98" s="86" t="s">
        <v>1097</v>
      </c>
      <c r="U98" s="86" t="s">
        <v>1097</v>
      </c>
      <c r="V98" s="86" t="s">
        <v>1097</v>
      </c>
      <c r="W98" s="86" t="s">
        <v>1097</v>
      </c>
      <c r="X98" s="86" t="s">
        <v>1097</v>
      </c>
      <c r="Y98" s="86" t="s">
        <v>1097</v>
      </c>
      <c r="Z98" s="86" t="s">
        <v>1097</v>
      </c>
    </row>
    <row r="99">
      <c r="A99" s="72" t="s">
        <v>130</v>
      </c>
      <c r="B99" s="115" t="s">
        <v>299</v>
      </c>
      <c r="C99" s="72">
        <v>135.0</v>
      </c>
      <c r="D99" s="72">
        <v>5099.0</v>
      </c>
      <c r="E99" s="72"/>
      <c r="F99" s="86">
        <v>6380.0</v>
      </c>
      <c r="G99" s="86">
        <v>11614.0</v>
      </c>
      <c r="H99" s="86">
        <v>5234.0</v>
      </c>
      <c r="I99" s="86">
        <v>6380.0</v>
      </c>
      <c r="J99" s="86">
        <v>11614.0</v>
      </c>
      <c r="K99" s="86">
        <v>69.0</v>
      </c>
      <c r="L99" s="86">
        <v>4413.0</v>
      </c>
      <c r="M99" s="86">
        <v>1888.0</v>
      </c>
      <c r="N99" s="86" t="s">
        <v>1097</v>
      </c>
      <c r="O99" s="86" t="s">
        <v>1097</v>
      </c>
      <c r="P99" s="86">
        <v>10.0</v>
      </c>
      <c r="Q99" s="86" t="s">
        <v>1097</v>
      </c>
      <c r="R99" s="86" t="s">
        <v>1097</v>
      </c>
      <c r="S99" s="86" t="s">
        <v>1097</v>
      </c>
      <c r="T99" s="86" t="s">
        <v>1097</v>
      </c>
      <c r="U99" s="86" t="s">
        <v>1097</v>
      </c>
      <c r="V99" s="86" t="s">
        <v>1097</v>
      </c>
      <c r="W99" s="86" t="s">
        <v>1097</v>
      </c>
      <c r="X99" s="86" t="s">
        <v>1097</v>
      </c>
      <c r="Y99" s="86" t="s">
        <v>1097</v>
      </c>
      <c r="Z99" s="86" t="s">
        <v>1097</v>
      </c>
    </row>
    <row r="100">
      <c r="A100" s="72" t="s">
        <v>131</v>
      </c>
      <c r="B100" s="115" t="s">
        <v>300</v>
      </c>
      <c r="C100" s="72">
        <v>845.0</v>
      </c>
      <c r="D100" s="72">
        <v>8771.0</v>
      </c>
      <c r="E100" s="72"/>
      <c r="F100" s="86">
        <v>1197.0</v>
      </c>
      <c r="G100" s="86" t="s">
        <v>1097</v>
      </c>
      <c r="H100" s="86">
        <v>9616.0</v>
      </c>
      <c r="I100" s="86">
        <v>1197.0</v>
      </c>
      <c r="J100" s="86">
        <v>10813.0</v>
      </c>
      <c r="K100" s="86" t="s">
        <v>1097</v>
      </c>
      <c r="L100" s="86" t="s">
        <v>1097</v>
      </c>
      <c r="M100" s="86">
        <v>1189.0</v>
      </c>
      <c r="N100" s="86" t="s">
        <v>1097</v>
      </c>
      <c r="O100" s="86" t="s">
        <v>1097</v>
      </c>
      <c r="P100" s="86">
        <v>8.0</v>
      </c>
      <c r="Q100" s="86" t="s">
        <v>1097</v>
      </c>
      <c r="R100" s="86" t="s">
        <v>1097</v>
      </c>
      <c r="S100" s="86" t="s">
        <v>1097</v>
      </c>
      <c r="T100" s="86" t="s">
        <v>1097</v>
      </c>
      <c r="U100" s="86" t="s">
        <v>1097</v>
      </c>
      <c r="V100" s="86" t="s">
        <v>1097</v>
      </c>
      <c r="W100" s="86" t="s">
        <v>1097</v>
      </c>
      <c r="X100" s="86" t="s">
        <v>1097</v>
      </c>
      <c r="Y100" s="86" t="s">
        <v>1097</v>
      </c>
      <c r="Z100" s="86" t="s">
        <v>1097</v>
      </c>
    </row>
    <row r="101">
      <c r="A101" s="72" t="s">
        <v>916</v>
      </c>
      <c r="B101" s="72"/>
      <c r="C101" s="72">
        <v>850.0</v>
      </c>
      <c r="D101" s="72">
        <v>915.0</v>
      </c>
      <c r="E101" s="72">
        <v>6034.0</v>
      </c>
      <c r="F101" s="86">
        <v>8670250.0</v>
      </c>
      <c r="G101" s="86">
        <v>8672015.0</v>
      </c>
      <c r="H101" s="86">
        <v>1765.0</v>
      </c>
      <c r="I101" s="86">
        <v>8670250.0</v>
      </c>
      <c r="J101" s="86">
        <v>8672015.0</v>
      </c>
      <c r="K101" s="86">
        <v>1895118.0</v>
      </c>
      <c r="L101" s="86" t="s">
        <v>1097</v>
      </c>
      <c r="M101" s="86">
        <v>2153.0</v>
      </c>
      <c r="N101" s="86">
        <v>6808.0</v>
      </c>
      <c r="O101" s="86">
        <v>1998.0</v>
      </c>
      <c r="P101" s="86">
        <v>145.0</v>
      </c>
      <c r="Q101" s="86" t="s">
        <v>1097</v>
      </c>
      <c r="R101" s="86" t="s">
        <v>1097</v>
      </c>
      <c r="S101" s="86" t="s">
        <v>1097</v>
      </c>
      <c r="T101" s="86" t="s">
        <v>1097</v>
      </c>
      <c r="U101" s="86">
        <v>6748024.0</v>
      </c>
      <c r="V101" s="86" t="s">
        <v>1097</v>
      </c>
      <c r="W101" s="86">
        <v>16003.0</v>
      </c>
      <c r="X101" s="86" t="s">
        <v>1097</v>
      </c>
      <c r="Y101" s="86" t="s">
        <v>1097</v>
      </c>
      <c r="Z101" s="86" t="s">
        <v>1097</v>
      </c>
    </row>
    <row r="102">
      <c r="A102" s="72" t="s">
        <v>133</v>
      </c>
      <c r="B102" s="115" t="s">
        <v>302</v>
      </c>
      <c r="C102" s="72">
        <v>20.0</v>
      </c>
      <c r="D102" s="72">
        <v>144.0</v>
      </c>
      <c r="E102" s="72">
        <v>119.0</v>
      </c>
      <c r="F102" s="86">
        <v>504395.0</v>
      </c>
      <c r="G102" s="86">
        <v>504559.0</v>
      </c>
      <c r="H102" s="86">
        <v>164.0</v>
      </c>
      <c r="I102" s="86">
        <v>504395.0</v>
      </c>
      <c r="J102" s="86">
        <v>504559.0</v>
      </c>
      <c r="K102" s="86">
        <v>409790.0</v>
      </c>
      <c r="L102" s="86" t="s">
        <v>1097</v>
      </c>
      <c r="M102" s="86">
        <v>23.0</v>
      </c>
      <c r="N102" s="86" t="s">
        <v>1097</v>
      </c>
      <c r="O102" s="86">
        <v>1.0</v>
      </c>
      <c r="P102" s="86">
        <v>774.0</v>
      </c>
      <c r="Q102" s="86">
        <v>30.0</v>
      </c>
      <c r="R102" s="86" t="s">
        <v>1097</v>
      </c>
      <c r="S102" s="86" t="s">
        <v>1097</v>
      </c>
      <c r="T102" s="86" t="s">
        <v>1097</v>
      </c>
      <c r="U102" s="86">
        <v>93777.0</v>
      </c>
      <c r="V102" s="86" t="s">
        <v>1097</v>
      </c>
      <c r="W102" s="86" t="s">
        <v>1097</v>
      </c>
      <c r="X102" s="86" t="s">
        <v>1097</v>
      </c>
      <c r="Y102" s="86" t="s">
        <v>1097</v>
      </c>
      <c r="Z102" s="86" t="s">
        <v>1097</v>
      </c>
    </row>
    <row r="103">
      <c r="A103" s="72" t="s">
        <v>134</v>
      </c>
      <c r="B103" s="115" t="s">
        <v>303</v>
      </c>
      <c r="C103" s="72">
        <v>5435.0</v>
      </c>
      <c r="D103" s="72">
        <v>4546.0</v>
      </c>
      <c r="E103" s="72">
        <v>7418.0</v>
      </c>
      <c r="F103" s="86">
        <v>95116.0</v>
      </c>
      <c r="G103" s="86">
        <v>105097.0</v>
      </c>
      <c r="H103" s="86">
        <v>9981.0</v>
      </c>
      <c r="I103" s="86">
        <v>95116.0</v>
      </c>
      <c r="J103" s="86">
        <v>105097.0</v>
      </c>
      <c r="K103" s="86">
        <v>42253.0</v>
      </c>
      <c r="L103" s="86" t="s">
        <v>1097</v>
      </c>
      <c r="M103" s="86">
        <v>2083.0</v>
      </c>
      <c r="N103" s="86" t="s">
        <v>1097</v>
      </c>
      <c r="O103" s="86" t="s">
        <v>1097</v>
      </c>
      <c r="P103" s="86" t="s">
        <v>1097</v>
      </c>
      <c r="Q103" s="86" t="s">
        <v>1097</v>
      </c>
      <c r="R103" s="86" t="s">
        <v>1097</v>
      </c>
      <c r="S103" s="86" t="s">
        <v>1097</v>
      </c>
      <c r="T103" s="86" t="s">
        <v>1097</v>
      </c>
      <c r="U103" s="86" t="s">
        <v>1097</v>
      </c>
      <c r="V103" s="86" t="s">
        <v>1097</v>
      </c>
      <c r="W103" s="86">
        <v>50774.0</v>
      </c>
      <c r="X103" s="86" t="s">
        <v>1097</v>
      </c>
      <c r="Y103" s="86" t="s">
        <v>1097</v>
      </c>
      <c r="Z103" s="86" t="s">
        <v>1097</v>
      </c>
    </row>
    <row r="104">
      <c r="A104" s="72" t="s">
        <v>7</v>
      </c>
      <c r="B104" s="115" t="s">
        <v>304</v>
      </c>
      <c r="C104" s="72">
        <v>173000.0</v>
      </c>
      <c r="D104" s="72">
        <v>15000.0</v>
      </c>
      <c r="E104" s="72">
        <v>6000.0</v>
      </c>
      <c r="F104" s="86">
        <v>950000.0</v>
      </c>
      <c r="G104" s="86" t="s">
        <v>1097</v>
      </c>
      <c r="H104" s="86">
        <v>188000.0</v>
      </c>
      <c r="I104" s="86">
        <v>950000.0</v>
      </c>
      <c r="J104" s="86">
        <v>1138000.0</v>
      </c>
      <c r="K104" s="86" t="s">
        <v>1097</v>
      </c>
      <c r="L104" s="86" t="s">
        <v>1097</v>
      </c>
      <c r="M104" s="86" t="s">
        <v>1097</v>
      </c>
      <c r="N104" s="86" t="s">
        <v>1097</v>
      </c>
      <c r="O104" s="86" t="s">
        <v>1097</v>
      </c>
      <c r="P104" s="86" t="s">
        <v>1097</v>
      </c>
      <c r="Q104" s="86" t="s">
        <v>1097</v>
      </c>
      <c r="R104" s="86" t="s">
        <v>1097</v>
      </c>
      <c r="S104" s="86" t="s">
        <v>1097</v>
      </c>
      <c r="T104" s="86" t="s">
        <v>1097</v>
      </c>
      <c r="U104" s="86" t="s">
        <v>1097</v>
      </c>
      <c r="V104" s="86" t="s">
        <v>1097</v>
      </c>
      <c r="W104" s="86" t="s">
        <v>1097</v>
      </c>
      <c r="X104" s="86" t="s">
        <v>1097</v>
      </c>
      <c r="Y104" s="86" t="s">
        <v>1097</v>
      </c>
      <c r="Z104" s="86" t="s">
        <v>1097</v>
      </c>
    </row>
    <row r="105">
      <c r="A105" s="86" t="s">
        <v>179</v>
      </c>
      <c r="B105" s="116" t="s">
        <v>348</v>
      </c>
      <c r="C105" s="72">
        <v>32072.0</v>
      </c>
      <c r="D105" s="72">
        <v>5608.0</v>
      </c>
      <c r="E105" s="72">
        <v>15612.0</v>
      </c>
      <c r="F105" s="86">
        <v>447101.0</v>
      </c>
      <c r="G105" s="86">
        <v>484781.0</v>
      </c>
      <c r="H105" s="86">
        <v>37680.0</v>
      </c>
      <c r="I105" s="86">
        <v>447101.0</v>
      </c>
      <c r="J105" s="86">
        <v>484781.0</v>
      </c>
      <c r="K105" s="86">
        <v>11216.0</v>
      </c>
      <c r="L105" s="86">
        <v>130375.0</v>
      </c>
      <c r="M105" s="86">
        <v>23370.0</v>
      </c>
      <c r="N105" s="86">
        <v>267830.0</v>
      </c>
      <c r="O105" s="86" t="s">
        <v>1097</v>
      </c>
      <c r="P105" s="86">
        <v>1400.0</v>
      </c>
      <c r="Q105" s="86">
        <v>12991.0</v>
      </c>
      <c r="R105" s="86" t="s">
        <v>1097</v>
      </c>
      <c r="S105" s="86" t="s">
        <v>1097</v>
      </c>
      <c r="T105" s="86" t="s">
        <v>1097</v>
      </c>
      <c r="U105" s="86" t="s">
        <v>1097</v>
      </c>
      <c r="V105" s="86" t="s">
        <v>1097</v>
      </c>
      <c r="W105" s="86" t="s">
        <v>1097</v>
      </c>
      <c r="X105" s="86" t="s">
        <v>1097</v>
      </c>
      <c r="Y105" s="86" t="s">
        <v>1097</v>
      </c>
      <c r="Z105" s="86" t="s">
        <v>1097</v>
      </c>
    </row>
    <row r="106">
      <c r="A106" s="72" t="s">
        <v>136</v>
      </c>
      <c r="B106" s="115" t="s">
        <v>306</v>
      </c>
      <c r="C106" s="72">
        <v>60757.0</v>
      </c>
      <c r="D106" s="72">
        <v>1335478.0</v>
      </c>
      <c r="E106" s="72">
        <v>94952.0</v>
      </c>
      <c r="F106" s="86" t="s">
        <v>1097</v>
      </c>
      <c r="G106" s="86" t="s">
        <v>1097</v>
      </c>
      <c r="H106" s="86">
        <v>1396235.0</v>
      </c>
      <c r="I106" s="86" t="s">
        <v>1097</v>
      </c>
      <c r="J106" s="86">
        <v>1396235.0</v>
      </c>
      <c r="K106" s="86" t="s">
        <v>1097</v>
      </c>
      <c r="L106" s="86" t="s">
        <v>1097</v>
      </c>
      <c r="M106" s="86" t="s">
        <v>1097</v>
      </c>
      <c r="N106" s="86" t="s">
        <v>1097</v>
      </c>
      <c r="O106" s="86" t="s">
        <v>1097</v>
      </c>
      <c r="P106" s="86" t="s">
        <v>1097</v>
      </c>
      <c r="Q106" s="86" t="s">
        <v>1097</v>
      </c>
      <c r="R106" s="86" t="s">
        <v>1097</v>
      </c>
      <c r="S106" s="86" t="s">
        <v>1097</v>
      </c>
      <c r="T106" s="86" t="s">
        <v>1097</v>
      </c>
      <c r="U106" s="86" t="s">
        <v>1097</v>
      </c>
      <c r="V106" s="86" t="s">
        <v>1097</v>
      </c>
      <c r="W106" s="86" t="s">
        <v>1097</v>
      </c>
      <c r="X106" s="86" t="s">
        <v>1097</v>
      </c>
      <c r="Y106" s="86" t="s">
        <v>1097</v>
      </c>
      <c r="Z106" s="86" t="s">
        <v>1097</v>
      </c>
    </row>
    <row r="107">
      <c r="A107" s="72" t="s">
        <v>137</v>
      </c>
      <c r="B107" s="115" t="s">
        <v>307</v>
      </c>
      <c r="C107" s="72">
        <v>13505.0</v>
      </c>
      <c r="D107" s="72">
        <v>8428.0</v>
      </c>
      <c r="E107" s="72">
        <v>16597.0</v>
      </c>
      <c r="F107" s="86" t="s">
        <v>1097</v>
      </c>
      <c r="G107" s="86" t="s">
        <v>1097</v>
      </c>
      <c r="H107" s="86">
        <v>21933.0</v>
      </c>
      <c r="I107" s="86">
        <v>645894.0</v>
      </c>
      <c r="J107" s="86">
        <v>667827.0</v>
      </c>
      <c r="K107" s="86">
        <v>433998.0</v>
      </c>
      <c r="L107" s="86" t="s">
        <v>1097</v>
      </c>
      <c r="M107" s="86" t="s">
        <v>1097</v>
      </c>
      <c r="N107" s="86" t="s">
        <v>1097</v>
      </c>
      <c r="O107" s="86" t="s">
        <v>1097</v>
      </c>
      <c r="P107" s="86" t="s">
        <v>1097</v>
      </c>
      <c r="Q107" s="86" t="s">
        <v>1097</v>
      </c>
      <c r="R107" s="86" t="s">
        <v>1097</v>
      </c>
      <c r="S107" s="86" t="s">
        <v>1097</v>
      </c>
      <c r="T107" s="86" t="s">
        <v>1097</v>
      </c>
      <c r="U107" s="86">
        <v>191500.0</v>
      </c>
      <c r="V107" s="86" t="s">
        <v>1097</v>
      </c>
      <c r="W107" s="86" t="s">
        <v>1097</v>
      </c>
      <c r="X107" s="86" t="s">
        <v>1097</v>
      </c>
      <c r="Y107" s="86" t="s">
        <v>1097</v>
      </c>
      <c r="Z107" s="86">
        <v>20406.0</v>
      </c>
    </row>
    <row r="108">
      <c r="A108" s="72" t="s">
        <v>138</v>
      </c>
      <c r="B108" s="115" t="s">
        <v>308</v>
      </c>
      <c r="C108" s="72">
        <v>6.0</v>
      </c>
      <c r="D108" s="72">
        <v>42.0</v>
      </c>
      <c r="E108" s="72">
        <v>37.0</v>
      </c>
      <c r="F108" s="86">
        <v>49498.0</v>
      </c>
      <c r="G108" s="86">
        <v>49542.0</v>
      </c>
      <c r="H108" s="86">
        <v>48.0</v>
      </c>
      <c r="I108" s="86">
        <v>49498.0</v>
      </c>
      <c r="J108" s="86">
        <v>49546.0</v>
      </c>
      <c r="K108" s="86">
        <v>2.0</v>
      </c>
      <c r="L108" s="86" t="s">
        <v>1097</v>
      </c>
      <c r="M108" s="86">
        <v>9.0</v>
      </c>
      <c r="N108" s="86" t="s">
        <v>1097</v>
      </c>
      <c r="O108" s="86" t="s">
        <v>1097</v>
      </c>
      <c r="P108" s="86">
        <v>97.0</v>
      </c>
      <c r="Q108" s="86" t="s">
        <v>1097</v>
      </c>
      <c r="R108" s="86" t="s">
        <v>1097</v>
      </c>
      <c r="S108" s="86" t="s">
        <v>1097</v>
      </c>
      <c r="T108" s="86" t="s">
        <v>1097</v>
      </c>
      <c r="U108" s="86" t="s">
        <v>1097</v>
      </c>
      <c r="V108" s="86" t="s">
        <v>1097</v>
      </c>
      <c r="W108" s="86">
        <v>49390.0</v>
      </c>
      <c r="X108" s="86" t="s">
        <v>1097</v>
      </c>
      <c r="Y108" s="86" t="s">
        <v>1097</v>
      </c>
      <c r="Z108" s="86" t="s">
        <v>1097</v>
      </c>
    </row>
    <row r="109">
      <c r="A109" s="72" t="s">
        <v>184</v>
      </c>
      <c r="B109" s="116" t="s">
        <v>353</v>
      </c>
      <c r="C109" s="72">
        <v>1281.0</v>
      </c>
      <c r="D109" s="72">
        <v>2975.0</v>
      </c>
      <c r="E109" s="72">
        <v>1534.0</v>
      </c>
      <c r="F109" s="86">
        <v>88831.0</v>
      </c>
      <c r="G109" s="86">
        <v>93087.0</v>
      </c>
      <c r="H109" s="86">
        <v>4256.0</v>
      </c>
      <c r="I109" s="86">
        <v>88831.0</v>
      </c>
      <c r="J109" s="86">
        <v>93087.0</v>
      </c>
      <c r="K109" s="86">
        <v>47870.0</v>
      </c>
      <c r="L109" s="86">
        <v>2952.0</v>
      </c>
      <c r="M109" s="86">
        <v>1104.0</v>
      </c>
      <c r="N109" s="86">
        <v>333.0</v>
      </c>
      <c r="O109" s="86">
        <v>25.0</v>
      </c>
      <c r="P109" s="86">
        <v>809.0</v>
      </c>
      <c r="Q109" s="86">
        <v>20080.0</v>
      </c>
      <c r="R109" s="86" t="s">
        <v>1097</v>
      </c>
      <c r="S109" s="86" t="s">
        <v>1097</v>
      </c>
      <c r="T109" s="86" t="s">
        <v>1097</v>
      </c>
      <c r="U109" s="86" t="s">
        <v>1097</v>
      </c>
      <c r="V109" s="86" t="s">
        <v>1097</v>
      </c>
      <c r="W109" s="86" t="s">
        <v>1097</v>
      </c>
      <c r="X109" s="86" t="s">
        <v>1097</v>
      </c>
      <c r="Y109" s="86">
        <v>15659.0</v>
      </c>
      <c r="Z109" s="86" t="s">
        <v>1097</v>
      </c>
    </row>
    <row r="110">
      <c r="A110" s="72" t="s">
        <v>943</v>
      </c>
      <c r="B110" s="115" t="s">
        <v>309</v>
      </c>
      <c r="C110" s="72">
        <v>988.0</v>
      </c>
      <c r="D110" s="72">
        <v>9468.0</v>
      </c>
      <c r="E110" s="72">
        <v>17381.0</v>
      </c>
      <c r="F110" s="86">
        <v>31719.0</v>
      </c>
      <c r="G110" s="86" t="s">
        <v>1097</v>
      </c>
      <c r="H110" s="86">
        <v>10456.0</v>
      </c>
      <c r="I110" s="86">
        <v>31719.0</v>
      </c>
      <c r="J110" s="86">
        <v>42175.0</v>
      </c>
      <c r="K110" s="86" t="s">
        <v>1097</v>
      </c>
      <c r="L110" s="86">
        <v>14213.0</v>
      </c>
      <c r="M110" s="86">
        <v>1292.0</v>
      </c>
      <c r="N110" s="86">
        <v>1983.0</v>
      </c>
      <c r="O110" s="86">
        <v>942.0</v>
      </c>
      <c r="P110" s="86" t="s">
        <v>1097</v>
      </c>
      <c r="Q110" s="86" t="s">
        <v>1097</v>
      </c>
      <c r="R110" s="86">
        <v>10.0</v>
      </c>
      <c r="S110" s="86" t="s">
        <v>1097</v>
      </c>
      <c r="T110" s="86" t="s">
        <v>1097</v>
      </c>
      <c r="U110" s="86" t="s">
        <v>1097</v>
      </c>
      <c r="V110" s="86" t="s">
        <v>1097</v>
      </c>
      <c r="W110" s="86">
        <v>12500.0</v>
      </c>
      <c r="X110" s="86" t="s">
        <v>1097</v>
      </c>
      <c r="Y110" s="86" t="s">
        <v>1097</v>
      </c>
      <c r="Z110" s="86" t="s">
        <v>1097</v>
      </c>
    </row>
    <row r="111">
      <c r="A111" s="86" t="s">
        <v>948</v>
      </c>
      <c r="B111" s="72"/>
      <c r="C111" s="72">
        <v>1059.8</v>
      </c>
      <c r="D111" s="72">
        <v>3585.3</v>
      </c>
      <c r="E111" s="72"/>
      <c r="F111" s="86">
        <v>18766.3</v>
      </c>
      <c r="G111" s="86">
        <v>23411.3</v>
      </c>
      <c r="H111" s="86">
        <v>4645.1</v>
      </c>
      <c r="I111" s="86">
        <v>18766.3</v>
      </c>
      <c r="J111" s="86">
        <v>23411.4</v>
      </c>
      <c r="K111" s="86">
        <v>1652.1</v>
      </c>
      <c r="L111" s="86">
        <v>2246.9</v>
      </c>
      <c r="M111" s="86">
        <v>1296.0</v>
      </c>
      <c r="N111" s="86">
        <v>52.3</v>
      </c>
      <c r="O111" s="86">
        <v>231.6</v>
      </c>
      <c r="P111" s="86">
        <v>6306.4</v>
      </c>
      <c r="Q111" s="86">
        <v>6842.4</v>
      </c>
      <c r="R111" s="86" t="s">
        <v>1097</v>
      </c>
      <c r="S111" s="86" t="s">
        <v>1097</v>
      </c>
      <c r="T111" s="86" t="s">
        <v>1097</v>
      </c>
      <c r="U111" s="86" t="s">
        <v>1097</v>
      </c>
      <c r="V111" s="86" t="s">
        <v>1097</v>
      </c>
      <c r="W111" s="86">
        <v>138.6</v>
      </c>
      <c r="X111" s="86" t="s">
        <v>1097</v>
      </c>
      <c r="Y111" s="86" t="s">
        <v>1097</v>
      </c>
      <c r="Z111" s="86" t="s">
        <v>1097</v>
      </c>
    </row>
    <row r="112">
      <c r="A112" s="72" t="s">
        <v>951</v>
      </c>
      <c r="B112" s="115" t="s">
        <v>310</v>
      </c>
      <c r="C112" s="72">
        <v>78000.0</v>
      </c>
      <c r="D112" s="72">
        <v>63000.0</v>
      </c>
      <c r="E112" s="72">
        <v>181000.0</v>
      </c>
      <c r="F112" s="86" t="s">
        <v>1097</v>
      </c>
      <c r="G112" s="86" t="s">
        <v>1097</v>
      </c>
      <c r="H112" s="86">
        <v>141000.0</v>
      </c>
      <c r="I112" s="86" t="s">
        <v>1097</v>
      </c>
      <c r="J112" s="86">
        <v>141000.0</v>
      </c>
      <c r="K112" s="86" t="s">
        <v>1097</v>
      </c>
      <c r="L112" s="86" t="s">
        <v>1097</v>
      </c>
      <c r="M112" s="86" t="s">
        <v>1097</v>
      </c>
      <c r="N112" s="86" t="s">
        <v>1097</v>
      </c>
      <c r="O112" s="86" t="s">
        <v>1097</v>
      </c>
      <c r="P112" s="86" t="s">
        <v>1097</v>
      </c>
      <c r="Q112" s="86" t="s">
        <v>1097</v>
      </c>
      <c r="R112" s="86" t="s">
        <v>1097</v>
      </c>
      <c r="S112" s="86" t="s">
        <v>1097</v>
      </c>
      <c r="T112" s="86" t="s">
        <v>1097</v>
      </c>
      <c r="U112" s="86" t="s">
        <v>1097</v>
      </c>
      <c r="V112" s="86" t="s">
        <v>1097</v>
      </c>
      <c r="W112" s="86" t="s">
        <v>1097</v>
      </c>
      <c r="X112" s="86" t="s">
        <v>1097</v>
      </c>
      <c r="Y112" s="86" t="s">
        <v>1097</v>
      </c>
      <c r="Z112" s="86" t="s">
        <v>1097</v>
      </c>
    </row>
    <row r="113">
      <c r="A113" s="72" t="s">
        <v>141</v>
      </c>
      <c r="B113" s="72"/>
      <c r="C113" s="72">
        <v>3093000.0</v>
      </c>
      <c r="D113" s="72">
        <v>5100.0</v>
      </c>
      <c r="E113" s="72"/>
      <c r="F113" s="86" t="s">
        <v>1097</v>
      </c>
      <c r="G113" s="86" t="s">
        <v>1097</v>
      </c>
      <c r="H113" s="86">
        <v>3098100.0</v>
      </c>
      <c r="I113" s="86" t="s">
        <v>1097</v>
      </c>
      <c r="J113" s="86">
        <v>3098100.0</v>
      </c>
      <c r="K113" s="86" t="s">
        <v>1097</v>
      </c>
      <c r="L113" s="86" t="s">
        <v>1097</v>
      </c>
      <c r="M113" s="86" t="s">
        <v>1097</v>
      </c>
      <c r="N113" s="86" t="s">
        <v>1097</v>
      </c>
      <c r="O113" s="86" t="s">
        <v>1097</v>
      </c>
      <c r="P113" s="86" t="s">
        <v>1097</v>
      </c>
      <c r="Q113" s="86" t="s">
        <v>1097</v>
      </c>
      <c r="R113" s="86" t="s">
        <v>1097</v>
      </c>
      <c r="S113" s="86" t="s">
        <v>1097</v>
      </c>
      <c r="T113" s="86" t="s">
        <v>1097</v>
      </c>
      <c r="U113" s="86" t="s">
        <v>1097</v>
      </c>
      <c r="V113" s="86" t="s">
        <v>1097</v>
      </c>
      <c r="W113" s="86" t="s">
        <v>1097</v>
      </c>
      <c r="X113" s="86" t="s">
        <v>1097</v>
      </c>
      <c r="Y113" s="86" t="s">
        <v>1097</v>
      </c>
      <c r="Z113" s="86" t="s">
        <v>1097</v>
      </c>
    </row>
    <row r="114">
      <c r="A114" s="72" t="s">
        <v>189</v>
      </c>
      <c r="B114" s="116" t="s">
        <v>358</v>
      </c>
      <c r="C114" s="72"/>
      <c r="D114" s="72"/>
      <c r="E114" s="72"/>
      <c r="F114" s="86" t="s">
        <v>1097</v>
      </c>
      <c r="G114" s="86">
        <v>525.0</v>
      </c>
      <c r="H114" s="86">
        <v>39.3</v>
      </c>
      <c r="I114" s="86">
        <v>485.5999999999999</v>
      </c>
      <c r="J114" s="86">
        <v>524.8999999999999</v>
      </c>
      <c r="K114" s="86" t="s">
        <v>1097</v>
      </c>
      <c r="L114" s="86" t="s">
        <v>1097</v>
      </c>
      <c r="M114" s="86" t="s">
        <v>1097</v>
      </c>
      <c r="N114" s="86" t="s">
        <v>1097</v>
      </c>
      <c r="O114" s="86">
        <v>0.1</v>
      </c>
      <c r="P114" s="86" t="s">
        <v>1097</v>
      </c>
      <c r="Q114" s="86" t="s">
        <v>1097</v>
      </c>
      <c r="R114" s="86">
        <v>22.3</v>
      </c>
      <c r="S114" s="86" t="s">
        <v>1097</v>
      </c>
      <c r="T114" s="86" t="s">
        <v>1097</v>
      </c>
      <c r="U114" s="86" t="s">
        <v>1097</v>
      </c>
      <c r="V114" s="86" t="s">
        <v>1097</v>
      </c>
      <c r="W114" s="86" t="s">
        <v>1097</v>
      </c>
      <c r="X114" s="86" t="s">
        <v>1097</v>
      </c>
      <c r="Y114" s="86" t="s">
        <v>1097</v>
      </c>
      <c r="Z114" s="86">
        <v>0.5</v>
      </c>
    </row>
    <row r="115">
      <c r="A115" s="72" t="s">
        <v>965</v>
      </c>
      <c r="B115" s="115" t="s">
        <v>312</v>
      </c>
      <c r="C115" s="72">
        <v>258000.0</v>
      </c>
      <c r="D115" s="72">
        <v>60000.0</v>
      </c>
      <c r="E115" s="72">
        <v>33000.0</v>
      </c>
      <c r="F115" s="86">
        <v>521000.0</v>
      </c>
      <c r="G115" s="86">
        <v>843000.0</v>
      </c>
      <c r="H115" s="86">
        <v>318000.0</v>
      </c>
      <c r="I115" s="86">
        <v>521000.0</v>
      </c>
      <c r="J115" s="86">
        <v>839000.0</v>
      </c>
      <c r="K115" s="86">
        <v>152000.0</v>
      </c>
      <c r="L115" s="86" t="s">
        <v>1097</v>
      </c>
      <c r="M115" s="86">
        <v>48000.0</v>
      </c>
      <c r="N115" s="86">
        <v>319.0</v>
      </c>
      <c r="O115" s="86">
        <v>3.0</v>
      </c>
      <c r="P115" s="86" t="s">
        <v>1097</v>
      </c>
      <c r="Q115" s="86" t="s">
        <v>1097</v>
      </c>
      <c r="R115" s="86" t="s">
        <v>1097</v>
      </c>
      <c r="S115" s="86" t="s">
        <v>1097</v>
      </c>
      <c r="T115" s="86" t="s">
        <v>1097</v>
      </c>
      <c r="U115" s="86" t="s">
        <v>1097</v>
      </c>
      <c r="V115" s="86" t="s">
        <v>1097</v>
      </c>
      <c r="W115" s="86" t="s">
        <v>1097</v>
      </c>
      <c r="X115" s="86" t="s">
        <v>1097</v>
      </c>
      <c r="Y115" s="86" t="s">
        <v>1097</v>
      </c>
      <c r="Z115" s="86" t="s">
        <v>1097</v>
      </c>
    </row>
    <row r="116">
      <c r="A116" s="72" t="s">
        <v>969</v>
      </c>
      <c r="B116" s="115" t="s">
        <v>314</v>
      </c>
      <c r="C116" s="72">
        <v>796.0</v>
      </c>
      <c r="D116" s="72">
        <v>777.0</v>
      </c>
      <c r="E116" s="72">
        <v>5375.0</v>
      </c>
      <c r="F116" s="86">
        <v>11678.0</v>
      </c>
      <c r="G116" s="86" t="s">
        <v>1097</v>
      </c>
      <c r="H116" s="86">
        <v>1573.0</v>
      </c>
      <c r="I116" s="86">
        <v>11678.0</v>
      </c>
      <c r="J116" s="86">
        <v>13251.0</v>
      </c>
      <c r="K116" s="86">
        <v>678.0</v>
      </c>
      <c r="L116" s="86" t="s">
        <v>1097</v>
      </c>
      <c r="M116" s="86">
        <v>620.0</v>
      </c>
      <c r="N116" s="86" t="s">
        <v>1097</v>
      </c>
      <c r="O116" s="86">
        <v>20.0</v>
      </c>
      <c r="P116" s="86" t="s">
        <v>1097</v>
      </c>
      <c r="Q116" s="86" t="s">
        <v>1097</v>
      </c>
      <c r="R116" s="86" t="s">
        <v>1097</v>
      </c>
      <c r="S116" s="86" t="s">
        <v>1097</v>
      </c>
      <c r="T116" s="86" t="s">
        <v>1097</v>
      </c>
      <c r="U116" s="86" t="s">
        <v>1097</v>
      </c>
      <c r="V116" s="86" t="s">
        <v>1097</v>
      </c>
      <c r="W116" s="86" t="s">
        <v>1097</v>
      </c>
      <c r="X116" s="86" t="s">
        <v>1097</v>
      </c>
      <c r="Y116" s="86" t="s">
        <v>1097</v>
      </c>
      <c r="Z116" s="86" t="s">
        <v>1097</v>
      </c>
    </row>
    <row r="117">
      <c r="A117" s="72" t="s">
        <v>145</v>
      </c>
      <c r="B117" s="115" t="s">
        <v>315</v>
      </c>
      <c r="C117" s="72"/>
      <c r="D117" s="72"/>
      <c r="E117" s="72"/>
      <c r="F117" s="86" t="s">
        <v>1097</v>
      </c>
      <c r="G117" s="86" t="s">
        <v>1097</v>
      </c>
      <c r="H117" s="86">
        <v>391.0</v>
      </c>
      <c r="I117" s="86">
        <v>135.0</v>
      </c>
      <c r="J117" s="86">
        <v>526.0</v>
      </c>
      <c r="K117" s="86" t="s">
        <v>1097</v>
      </c>
      <c r="L117" s="86" t="s">
        <v>1097</v>
      </c>
      <c r="M117" s="86" t="s">
        <v>1097</v>
      </c>
      <c r="N117" s="86" t="s">
        <v>1097</v>
      </c>
      <c r="O117" s="86" t="s">
        <v>1097</v>
      </c>
      <c r="P117" s="86" t="s">
        <v>1097</v>
      </c>
      <c r="Q117" s="86" t="s">
        <v>1097</v>
      </c>
      <c r="R117" s="86" t="s">
        <v>1097</v>
      </c>
      <c r="S117" s="86" t="s">
        <v>1097</v>
      </c>
      <c r="T117" s="86" t="s">
        <v>1097</v>
      </c>
      <c r="U117" s="86" t="s">
        <v>1097</v>
      </c>
      <c r="V117" s="86" t="s">
        <v>1097</v>
      </c>
      <c r="W117" s="86" t="s">
        <v>1097</v>
      </c>
      <c r="X117" s="86" t="s">
        <v>1097</v>
      </c>
      <c r="Y117" s="86" t="s">
        <v>1097</v>
      </c>
      <c r="Z117" s="86" t="s">
        <v>1097</v>
      </c>
    </row>
    <row r="118">
      <c r="A118" s="72" t="s">
        <v>146</v>
      </c>
      <c r="B118" s="115" t="s">
        <v>316</v>
      </c>
      <c r="C118" s="72">
        <v>126606.0</v>
      </c>
      <c r="D118" s="72">
        <v>21300.0</v>
      </c>
      <c r="E118" s="72"/>
      <c r="F118" s="86">
        <v>1768814.0</v>
      </c>
      <c r="G118" s="86">
        <v>1916720.0</v>
      </c>
      <c r="H118" s="86">
        <v>147906.0</v>
      </c>
      <c r="I118" s="86">
        <v>1768814.0</v>
      </c>
      <c r="J118" s="86">
        <v>1916720.0</v>
      </c>
      <c r="K118" s="86" t="s">
        <v>1097</v>
      </c>
      <c r="L118" s="86" t="s">
        <v>1097</v>
      </c>
      <c r="M118" s="86" t="s">
        <v>1097</v>
      </c>
      <c r="N118" s="86" t="s">
        <v>1097</v>
      </c>
      <c r="O118" s="86" t="s">
        <v>1097</v>
      </c>
      <c r="P118" s="86" t="s">
        <v>1097</v>
      </c>
      <c r="Q118" s="86" t="s">
        <v>1097</v>
      </c>
      <c r="R118" s="86" t="s">
        <v>1097</v>
      </c>
      <c r="S118" s="86" t="s">
        <v>1097</v>
      </c>
      <c r="T118" s="86" t="s">
        <v>1097</v>
      </c>
      <c r="U118" s="86" t="s">
        <v>1097</v>
      </c>
      <c r="V118" s="86" t="s">
        <v>1097</v>
      </c>
      <c r="W118" s="86" t="s">
        <v>1097</v>
      </c>
      <c r="X118" s="86" t="s">
        <v>1097</v>
      </c>
      <c r="Y118" s="86" t="s">
        <v>1097</v>
      </c>
      <c r="Z118" s="86" t="s">
        <v>1097</v>
      </c>
    </row>
    <row r="119">
      <c r="A119" s="72" t="s">
        <v>979</v>
      </c>
      <c r="B119" s="115" t="s">
        <v>317</v>
      </c>
      <c r="C119" s="72">
        <v>540.0</v>
      </c>
      <c r="D119" s="72">
        <v>7462.0</v>
      </c>
      <c r="E119" s="72">
        <v>7688.0</v>
      </c>
      <c r="F119" s="86">
        <v>134124.0</v>
      </c>
      <c r="G119" s="86" t="s">
        <v>1097</v>
      </c>
      <c r="H119" s="86">
        <v>8001.0</v>
      </c>
      <c r="I119" s="86">
        <v>134124.0</v>
      </c>
      <c r="J119" s="86">
        <v>142125.0</v>
      </c>
      <c r="K119" s="86" t="s">
        <v>1097</v>
      </c>
      <c r="L119" s="86" t="s">
        <v>1097</v>
      </c>
      <c r="M119" s="86" t="s">
        <v>1097</v>
      </c>
      <c r="N119" s="86" t="s">
        <v>1097</v>
      </c>
      <c r="O119" s="86" t="s">
        <v>1097</v>
      </c>
      <c r="P119" s="86" t="s">
        <v>1097</v>
      </c>
      <c r="Q119" s="86" t="s">
        <v>1097</v>
      </c>
      <c r="R119" s="86" t="s">
        <v>1097</v>
      </c>
      <c r="S119" s="86" t="s">
        <v>1097</v>
      </c>
      <c r="T119" s="86" t="s">
        <v>1097</v>
      </c>
      <c r="U119" s="86" t="s">
        <v>1097</v>
      </c>
      <c r="V119" s="86" t="s">
        <v>1097</v>
      </c>
      <c r="W119" s="86" t="s">
        <v>1097</v>
      </c>
      <c r="X119" s="86" t="s">
        <v>1097</v>
      </c>
      <c r="Y119" s="86" t="s">
        <v>1097</v>
      </c>
      <c r="Z119" s="86" t="s">
        <v>1097</v>
      </c>
    </row>
    <row r="120">
      <c r="A120" s="86" t="s">
        <v>183</v>
      </c>
      <c r="B120" s="116" t="s">
        <v>352</v>
      </c>
      <c r="C120" s="72"/>
      <c r="D120" s="72"/>
      <c r="E120" s="72"/>
      <c r="F120" s="86" t="s">
        <v>1097</v>
      </c>
      <c r="G120" s="86" t="s">
        <v>1097</v>
      </c>
      <c r="H120" s="86" t="s">
        <v>1097</v>
      </c>
      <c r="I120" s="86" t="s">
        <v>1097</v>
      </c>
      <c r="J120" s="86" t="s">
        <v>1097</v>
      </c>
      <c r="K120" s="86" t="s">
        <v>1097</v>
      </c>
      <c r="L120" s="86" t="s">
        <v>1097</v>
      </c>
      <c r="M120" s="86" t="s">
        <v>1097</v>
      </c>
      <c r="N120" s="86" t="s">
        <v>1097</v>
      </c>
      <c r="O120" s="86" t="s">
        <v>1097</v>
      </c>
      <c r="P120" s="86" t="s">
        <v>1097</v>
      </c>
      <c r="Q120" s="86" t="s">
        <v>1097</v>
      </c>
      <c r="R120" s="86" t="s">
        <v>1097</v>
      </c>
      <c r="S120" s="86" t="s">
        <v>1097</v>
      </c>
      <c r="T120" s="86" t="s">
        <v>1097</v>
      </c>
      <c r="U120" s="86" t="s">
        <v>1097</v>
      </c>
      <c r="V120" s="86" t="s">
        <v>1097</v>
      </c>
      <c r="W120" s="86" t="s">
        <v>1097</v>
      </c>
      <c r="X120" s="86" t="s">
        <v>1097</v>
      </c>
      <c r="Y120" s="86" t="s">
        <v>1097</v>
      </c>
      <c r="Z120" s="86" t="s">
        <v>1097</v>
      </c>
    </row>
    <row r="121">
      <c r="A121" s="72" t="s">
        <v>148</v>
      </c>
      <c r="B121" s="115" t="s">
        <v>318</v>
      </c>
      <c r="C121" s="72">
        <v>146000.0</v>
      </c>
      <c r="D121" s="72">
        <v>16000.0</v>
      </c>
      <c r="E121" s="72">
        <v>35000.0</v>
      </c>
      <c r="F121" s="86">
        <v>1014000.0</v>
      </c>
      <c r="G121" s="86" t="s">
        <v>1097</v>
      </c>
      <c r="H121" s="86">
        <v>162000.0</v>
      </c>
      <c r="I121" s="86">
        <v>1014000.0</v>
      </c>
      <c r="J121" s="86">
        <v>1176000.0</v>
      </c>
      <c r="K121" s="86" t="s">
        <v>1097</v>
      </c>
      <c r="L121" s="86" t="s">
        <v>1097</v>
      </c>
      <c r="M121" s="86" t="s">
        <v>1097</v>
      </c>
      <c r="N121" s="86" t="s">
        <v>1097</v>
      </c>
      <c r="O121" s="86" t="s">
        <v>1097</v>
      </c>
      <c r="P121" s="86" t="s">
        <v>1097</v>
      </c>
      <c r="Q121" s="86" t="s">
        <v>1097</v>
      </c>
      <c r="R121" s="86" t="s">
        <v>1097</v>
      </c>
      <c r="S121" s="86" t="s">
        <v>1097</v>
      </c>
      <c r="T121" s="86" t="s">
        <v>1097</v>
      </c>
      <c r="U121" s="86" t="s">
        <v>1097</v>
      </c>
      <c r="V121" s="86" t="s">
        <v>1097</v>
      </c>
      <c r="W121" s="86" t="s">
        <v>1097</v>
      </c>
      <c r="X121" s="86" t="s">
        <v>1097</v>
      </c>
      <c r="Y121" s="86" t="s">
        <v>1097</v>
      </c>
      <c r="Z121" s="86" t="s">
        <v>1097</v>
      </c>
    </row>
    <row r="122">
      <c r="A122" s="72" t="s">
        <v>149</v>
      </c>
      <c r="B122" s="115" t="s">
        <v>319</v>
      </c>
      <c r="C122" s="72">
        <v>49716.0</v>
      </c>
      <c r="D122" s="72">
        <v>204024.0</v>
      </c>
      <c r="E122" s="72">
        <v>447320.0</v>
      </c>
      <c r="F122" s="86" t="s">
        <v>1097</v>
      </c>
      <c r="G122" s="86" t="s">
        <v>1097</v>
      </c>
      <c r="H122" s="86">
        <v>253740.0</v>
      </c>
      <c r="I122" s="86">
        <v>1788833.0</v>
      </c>
      <c r="J122" s="86">
        <v>2042573.0</v>
      </c>
      <c r="K122" s="86">
        <v>1614721.0</v>
      </c>
      <c r="L122" s="86" t="s">
        <v>1097</v>
      </c>
      <c r="M122" s="86" t="s">
        <v>1097</v>
      </c>
      <c r="N122" s="86">
        <v>163726.0</v>
      </c>
      <c r="O122" s="86" t="s">
        <v>1097</v>
      </c>
      <c r="P122" s="86">
        <v>10386.0</v>
      </c>
      <c r="Q122" s="86" t="s">
        <v>1097</v>
      </c>
      <c r="R122" s="86" t="s">
        <v>1097</v>
      </c>
      <c r="S122" s="86" t="s">
        <v>1097</v>
      </c>
      <c r="T122" s="86" t="s">
        <v>1097</v>
      </c>
      <c r="U122" s="86" t="s">
        <v>1097</v>
      </c>
      <c r="V122" s="86" t="s">
        <v>1097</v>
      </c>
      <c r="W122" s="86" t="s">
        <v>1097</v>
      </c>
      <c r="X122" s="86" t="s">
        <v>1097</v>
      </c>
      <c r="Y122" s="86" t="s">
        <v>1097</v>
      </c>
      <c r="Z122" s="86" t="s">
        <v>1097</v>
      </c>
    </row>
    <row r="123">
      <c r="A123" s="72" t="s">
        <v>150</v>
      </c>
      <c r="B123" s="115" t="s">
        <v>320</v>
      </c>
      <c r="C123" s="72">
        <v>92000.0</v>
      </c>
      <c r="D123" s="72">
        <v>2700.0</v>
      </c>
      <c r="E123" s="72">
        <v>1000.0</v>
      </c>
      <c r="F123" s="86">
        <v>2245000.0</v>
      </c>
      <c r="G123" s="86" t="s">
        <v>1097</v>
      </c>
      <c r="H123" s="86">
        <v>94700.0</v>
      </c>
      <c r="I123" s="86">
        <v>2245000.0</v>
      </c>
      <c r="J123" s="86">
        <v>2339700.0</v>
      </c>
      <c r="K123" s="86">
        <v>251000.0</v>
      </c>
      <c r="L123" s="86">
        <v>70000.0</v>
      </c>
      <c r="M123" s="86">
        <v>22000.0</v>
      </c>
      <c r="N123" s="86">
        <v>344000.0</v>
      </c>
      <c r="O123" s="86">
        <v>200.0</v>
      </c>
      <c r="P123" s="86">
        <v>1200.0</v>
      </c>
      <c r="Q123" s="86">
        <v>11000.0</v>
      </c>
      <c r="R123" s="86" t="s">
        <v>1097</v>
      </c>
      <c r="S123" s="86" t="s">
        <v>1097</v>
      </c>
      <c r="T123" s="86">
        <v>1500000.0</v>
      </c>
      <c r="U123" s="86">
        <v>38000.0</v>
      </c>
      <c r="V123" s="86">
        <v>7500.0</v>
      </c>
      <c r="W123" s="86" t="s">
        <v>1097</v>
      </c>
      <c r="X123" s="86" t="s">
        <v>1097</v>
      </c>
      <c r="Y123" s="86">
        <v>400.0</v>
      </c>
      <c r="Z123" s="86" t="s">
        <v>1097</v>
      </c>
    </row>
    <row r="124">
      <c r="A124" s="72" t="s">
        <v>151</v>
      </c>
      <c r="B124" s="116" t="s">
        <v>321</v>
      </c>
      <c r="C124" s="72">
        <v>9915000.0</v>
      </c>
      <c r="D124" s="72">
        <v>1157000.0</v>
      </c>
      <c r="E124" s="72"/>
      <c r="F124" s="86" t="s">
        <v>1097</v>
      </c>
      <c r="G124" s="86" t="s">
        <v>1097</v>
      </c>
      <c r="H124" s="86">
        <v>1.1072E7</v>
      </c>
      <c r="I124" s="86" t="s">
        <v>1097</v>
      </c>
      <c r="J124" s="86">
        <v>1.1072E7</v>
      </c>
      <c r="K124" s="86" t="s">
        <v>1097</v>
      </c>
      <c r="L124" s="86" t="s">
        <v>1097</v>
      </c>
      <c r="M124" s="86" t="s">
        <v>1097</v>
      </c>
      <c r="N124" s="86" t="s">
        <v>1097</v>
      </c>
      <c r="O124" s="86" t="s">
        <v>1097</v>
      </c>
      <c r="P124" s="86" t="s">
        <v>1097</v>
      </c>
      <c r="Q124" s="86" t="s">
        <v>1097</v>
      </c>
      <c r="R124" s="86" t="s">
        <v>1097</v>
      </c>
      <c r="S124" s="86" t="s">
        <v>1097</v>
      </c>
      <c r="T124" s="86" t="s">
        <v>1097</v>
      </c>
      <c r="U124" s="86" t="s">
        <v>1097</v>
      </c>
      <c r="V124" s="86" t="s">
        <v>1097</v>
      </c>
      <c r="W124" s="86" t="s">
        <v>1097</v>
      </c>
      <c r="X124" s="86" t="s">
        <v>1097</v>
      </c>
      <c r="Y124" s="86" t="s">
        <v>1097</v>
      </c>
      <c r="Z124" s="86" t="s">
        <v>1097</v>
      </c>
    </row>
    <row r="125">
      <c r="A125" s="72" t="s">
        <v>153</v>
      </c>
      <c r="B125" s="116" t="s">
        <v>323</v>
      </c>
      <c r="C125" s="72">
        <v>1470000.0</v>
      </c>
      <c r="D125" s="72">
        <v>50000.0</v>
      </c>
      <c r="E125" s="72">
        <v>510000.0</v>
      </c>
      <c r="F125" s="86">
        <v>4950000.0</v>
      </c>
      <c r="G125" s="86">
        <v>6470000.0</v>
      </c>
      <c r="H125" s="86">
        <v>1520000.0</v>
      </c>
      <c r="I125" s="86">
        <v>4950000.0</v>
      </c>
      <c r="J125" s="86">
        <v>6470000.0</v>
      </c>
      <c r="K125" s="86">
        <v>1680000.0</v>
      </c>
      <c r="L125" s="86" t="s">
        <v>1097</v>
      </c>
      <c r="M125" s="86">
        <v>310000.0</v>
      </c>
      <c r="N125" s="86">
        <v>680000.0</v>
      </c>
      <c r="O125" s="86" t="s">
        <v>1097</v>
      </c>
      <c r="P125" s="86" t="s">
        <v>1097</v>
      </c>
      <c r="Q125" s="86" t="s">
        <v>1097</v>
      </c>
      <c r="R125" s="86" t="s">
        <v>1097</v>
      </c>
      <c r="S125" s="86" t="s">
        <v>1097</v>
      </c>
      <c r="T125" s="86">
        <v>1950000.0</v>
      </c>
      <c r="U125" s="86" t="s">
        <v>1097</v>
      </c>
      <c r="V125" s="86" t="s">
        <v>1097</v>
      </c>
      <c r="W125" s="86" t="s">
        <v>1097</v>
      </c>
      <c r="X125" s="86" t="s">
        <v>1097</v>
      </c>
      <c r="Y125" s="86" t="s">
        <v>1097</v>
      </c>
      <c r="Z125" s="86">
        <v>330000.0</v>
      </c>
    </row>
    <row r="126">
      <c r="A126" s="72" t="s">
        <v>154</v>
      </c>
      <c r="B126" s="116" t="s">
        <v>324</v>
      </c>
      <c r="C126" s="72">
        <v>36100.0</v>
      </c>
      <c r="D126" s="72">
        <v>7738.0</v>
      </c>
      <c r="E126" s="72"/>
      <c r="F126" s="86" t="s">
        <v>1097</v>
      </c>
      <c r="G126" s="86" t="s">
        <v>1097</v>
      </c>
      <c r="H126" s="86">
        <v>43838.0</v>
      </c>
      <c r="I126" s="86" t="s">
        <v>1097</v>
      </c>
      <c r="J126" s="86">
        <v>43838.0</v>
      </c>
      <c r="K126" s="86" t="s">
        <v>1097</v>
      </c>
      <c r="L126" s="86" t="s">
        <v>1097</v>
      </c>
      <c r="M126" s="86" t="s">
        <v>1097</v>
      </c>
      <c r="N126" s="86" t="s">
        <v>1097</v>
      </c>
      <c r="O126" s="86" t="s">
        <v>1097</v>
      </c>
      <c r="P126" s="86" t="s">
        <v>1097</v>
      </c>
      <c r="Q126" s="86" t="s">
        <v>1097</v>
      </c>
      <c r="R126" s="86" t="s">
        <v>1097</v>
      </c>
      <c r="S126" s="86" t="s">
        <v>1097</v>
      </c>
      <c r="T126" s="86" t="s">
        <v>1097</v>
      </c>
      <c r="U126" s="86" t="s">
        <v>1097</v>
      </c>
      <c r="V126" s="86" t="s">
        <v>1097</v>
      </c>
      <c r="W126" s="86" t="s">
        <v>1097</v>
      </c>
      <c r="X126" s="86" t="s">
        <v>1097</v>
      </c>
      <c r="Y126" s="86" t="s">
        <v>1097</v>
      </c>
      <c r="Z126" s="86" t="s">
        <v>1097</v>
      </c>
    </row>
    <row r="127">
      <c r="A127" s="72" t="s">
        <v>185</v>
      </c>
      <c r="B127" s="116" t="s">
        <v>354</v>
      </c>
      <c r="C127" s="72">
        <v>9300.0</v>
      </c>
      <c r="D127" s="72">
        <v>940.0</v>
      </c>
      <c r="E127" s="72"/>
      <c r="F127" s="86">
        <v>249900.0</v>
      </c>
      <c r="G127" s="86">
        <v>260200.0</v>
      </c>
      <c r="H127" s="86">
        <v>10240.0</v>
      </c>
      <c r="I127" s="86">
        <v>249900.0</v>
      </c>
      <c r="J127" s="86">
        <v>260140.0</v>
      </c>
      <c r="K127" s="86" t="s">
        <v>1097</v>
      </c>
      <c r="L127" s="86" t="s">
        <v>1097</v>
      </c>
      <c r="M127" s="86" t="s">
        <v>1097</v>
      </c>
      <c r="N127" s="86" t="s">
        <v>1097</v>
      </c>
      <c r="O127" s="86" t="s">
        <v>1097</v>
      </c>
      <c r="P127" s="86" t="s">
        <v>1097</v>
      </c>
      <c r="Q127" s="86" t="s">
        <v>1097</v>
      </c>
      <c r="R127" s="86" t="s">
        <v>1097</v>
      </c>
      <c r="S127" s="86" t="s">
        <v>1097</v>
      </c>
      <c r="T127" s="86" t="s">
        <v>1097</v>
      </c>
      <c r="U127" s="86" t="s">
        <v>1097</v>
      </c>
      <c r="V127" s="86" t="s">
        <v>1097</v>
      </c>
      <c r="W127" s="86" t="s">
        <v>1097</v>
      </c>
      <c r="X127" s="86" t="s">
        <v>1097</v>
      </c>
      <c r="Y127" s="86" t="s">
        <v>1097</v>
      </c>
      <c r="Z127" s="86" t="s">
        <v>1097</v>
      </c>
    </row>
    <row r="128">
      <c r="A128" s="72" t="s">
        <v>996</v>
      </c>
      <c r="B128" s="116" t="s">
        <v>325</v>
      </c>
      <c r="C128" s="72">
        <v>154.0</v>
      </c>
      <c r="D128" s="72">
        <v>2295.0</v>
      </c>
      <c r="E128" s="72">
        <v>4641.0</v>
      </c>
      <c r="F128" s="86">
        <v>6920.0</v>
      </c>
      <c r="G128" s="86">
        <v>9369.0</v>
      </c>
      <c r="H128" s="86">
        <v>2449.0</v>
      </c>
      <c r="I128" s="86">
        <v>6920.0</v>
      </c>
      <c r="J128" s="86">
        <v>9369.0</v>
      </c>
      <c r="K128" s="86" t="s">
        <v>1097</v>
      </c>
      <c r="L128" s="86" t="s">
        <v>1097</v>
      </c>
      <c r="M128" s="86" t="s">
        <v>1097</v>
      </c>
      <c r="N128" s="86" t="s">
        <v>1097</v>
      </c>
      <c r="O128" s="86" t="s">
        <v>1097</v>
      </c>
      <c r="P128" s="86" t="s">
        <v>1097</v>
      </c>
      <c r="Q128" s="86" t="s">
        <v>1097</v>
      </c>
      <c r="R128" s="86" t="s">
        <v>1097</v>
      </c>
      <c r="S128" s="86" t="s">
        <v>1097</v>
      </c>
      <c r="T128" s="86" t="s">
        <v>1097</v>
      </c>
      <c r="U128" s="86" t="s">
        <v>1097</v>
      </c>
      <c r="V128" s="86" t="s">
        <v>1097</v>
      </c>
      <c r="W128" s="86" t="s">
        <v>1097</v>
      </c>
      <c r="X128" s="86" t="s">
        <v>1097</v>
      </c>
      <c r="Y128" s="86" t="s">
        <v>1097</v>
      </c>
      <c r="Z128" s="86" t="s">
        <v>1097</v>
      </c>
    </row>
    <row r="129">
      <c r="A129" s="72" t="s">
        <v>187</v>
      </c>
      <c r="B129" s="116" t="s">
        <v>356</v>
      </c>
      <c r="C129" s="72">
        <v>308.0</v>
      </c>
      <c r="D129" s="72">
        <v>218.0</v>
      </c>
      <c r="E129" s="72">
        <v>2571.0</v>
      </c>
      <c r="F129" s="86">
        <v>15888.0</v>
      </c>
      <c r="G129" s="86">
        <v>16414.0</v>
      </c>
      <c r="H129" s="86">
        <v>526.0</v>
      </c>
      <c r="I129" s="86">
        <v>15888.0</v>
      </c>
      <c r="J129" s="86">
        <v>16414.0</v>
      </c>
      <c r="K129" s="86" t="s">
        <v>1097</v>
      </c>
      <c r="L129" s="86">
        <v>792.0</v>
      </c>
      <c r="M129" s="86">
        <v>84.0</v>
      </c>
      <c r="N129" s="86">
        <v>35.0</v>
      </c>
      <c r="O129" s="86">
        <v>5.0</v>
      </c>
      <c r="P129" s="86">
        <v>662.0</v>
      </c>
      <c r="Q129" s="86">
        <v>179.0</v>
      </c>
      <c r="R129" s="86">
        <v>13.0</v>
      </c>
      <c r="S129" s="86" t="s">
        <v>1097</v>
      </c>
      <c r="T129" s="86" t="s">
        <v>1097</v>
      </c>
      <c r="U129" s="86" t="s">
        <v>1097</v>
      </c>
      <c r="V129" s="86">
        <v>3.0</v>
      </c>
      <c r="W129" s="86">
        <v>791.0</v>
      </c>
      <c r="X129" s="86" t="s">
        <v>1097</v>
      </c>
      <c r="Y129" s="86" t="s">
        <v>1097</v>
      </c>
      <c r="Z129" s="86" t="s">
        <v>1097</v>
      </c>
    </row>
    <row r="130">
      <c r="A130" s="86" t="s">
        <v>182</v>
      </c>
      <c r="B130" s="116" t="s">
        <v>351</v>
      </c>
      <c r="C130" s="72">
        <v>22741.0</v>
      </c>
      <c r="D130" s="72">
        <v>3315.0</v>
      </c>
      <c r="E130" s="72">
        <v>800.0</v>
      </c>
      <c r="F130" s="86">
        <v>5022.0</v>
      </c>
      <c r="G130" s="86">
        <v>31078.0</v>
      </c>
      <c r="H130" s="86">
        <v>26056.0</v>
      </c>
      <c r="I130" s="86">
        <v>5022.0</v>
      </c>
      <c r="J130" s="86">
        <v>31078.0</v>
      </c>
      <c r="K130" s="86" t="s">
        <v>1097</v>
      </c>
      <c r="L130" s="86" t="s">
        <v>1097</v>
      </c>
      <c r="M130" s="86" t="s">
        <v>1097</v>
      </c>
      <c r="N130" s="86" t="s">
        <v>1097</v>
      </c>
      <c r="O130" s="86" t="s">
        <v>1097</v>
      </c>
      <c r="P130" s="86" t="s">
        <v>1097</v>
      </c>
      <c r="Q130" s="86" t="s">
        <v>1097</v>
      </c>
      <c r="R130" s="86" t="s">
        <v>1097</v>
      </c>
      <c r="S130" s="86" t="s">
        <v>1097</v>
      </c>
      <c r="T130" s="86" t="s">
        <v>1097</v>
      </c>
      <c r="U130" s="86" t="s">
        <v>1097</v>
      </c>
      <c r="V130" s="86" t="s">
        <v>1097</v>
      </c>
      <c r="W130" s="86" t="s">
        <v>1097</v>
      </c>
      <c r="X130" s="86" t="s">
        <v>1097</v>
      </c>
      <c r="Y130" s="86" t="s">
        <v>1097</v>
      </c>
      <c r="Z130" s="86" t="s">
        <v>1097</v>
      </c>
    </row>
    <row r="131">
      <c r="A131" s="72" t="s">
        <v>156</v>
      </c>
      <c r="B131" s="116" t="s">
        <v>326</v>
      </c>
      <c r="C131" s="72">
        <v>8707.0</v>
      </c>
      <c r="D131" s="72">
        <v>6426.0</v>
      </c>
      <c r="E131" s="72">
        <v>5393.0</v>
      </c>
      <c r="F131" s="86">
        <v>51317.0</v>
      </c>
      <c r="G131" s="86">
        <v>6449.0</v>
      </c>
      <c r="H131" s="86">
        <v>15133.0</v>
      </c>
      <c r="I131" s="86">
        <v>51317.0</v>
      </c>
      <c r="J131" s="86">
        <v>66450.0</v>
      </c>
      <c r="K131" s="86">
        <v>26821.0</v>
      </c>
      <c r="L131" s="86">
        <v>3971.0</v>
      </c>
      <c r="M131" s="86">
        <v>3109.0</v>
      </c>
      <c r="N131" s="86" t="s">
        <v>1097</v>
      </c>
      <c r="O131" s="86">
        <v>774.0</v>
      </c>
      <c r="P131" s="86">
        <v>8008.0</v>
      </c>
      <c r="Q131" s="86">
        <v>8634.0</v>
      </c>
      <c r="R131" s="86" t="s">
        <v>1097</v>
      </c>
      <c r="S131" s="86" t="s">
        <v>1097</v>
      </c>
      <c r="T131" s="86" t="s">
        <v>1097</v>
      </c>
      <c r="U131" s="86" t="s">
        <v>1097</v>
      </c>
      <c r="V131" s="86" t="s">
        <v>1097</v>
      </c>
      <c r="W131" s="86" t="s">
        <v>1097</v>
      </c>
      <c r="X131" s="86" t="s">
        <v>1097</v>
      </c>
      <c r="Y131" s="86" t="s">
        <v>1097</v>
      </c>
      <c r="Z131" s="86" t="s">
        <v>1097</v>
      </c>
    </row>
    <row r="132">
      <c r="A132" s="72" t="s">
        <v>188</v>
      </c>
      <c r="B132" s="116" t="s">
        <v>357</v>
      </c>
      <c r="C132" s="72"/>
      <c r="D132" s="72"/>
      <c r="E132" s="72"/>
      <c r="F132" s="86" t="s">
        <v>1097</v>
      </c>
      <c r="G132" s="86" t="s">
        <v>1097</v>
      </c>
      <c r="H132" s="86" t="s">
        <v>1097</v>
      </c>
      <c r="I132" s="86" t="s">
        <v>1097</v>
      </c>
      <c r="J132" s="86" t="s">
        <v>1097</v>
      </c>
      <c r="K132" s="86" t="s">
        <v>1097</v>
      </c>
      <c r="L132" s="86" t="s">
        <v>1097</v>
      </c>
      <c r="M132" s="86" t="s">
        <v>1097</v>
      </c>
      <c r="N132" s="86" t="s">
        <v>1097</v>
      </c>
      <c r="O132" s="86" t="s">
        <v>1097</v>
      </c>
      <c r="P132" s="86" t="s">
        <v>1097</v>
      </c>
      <c r="Q132" s="86" t="s">
        <v>1097</v>
      </c>
      <c r="R132" s="86" t="s">
        <v>1097</v>
      </c>
      <c r="S132" s="86" t="s">
        <v>1097</v>
      </c>
      <c r="T132" s="86" t="s">
        <v>1097</v>
      </c>
      <c r="U132" s="86" t="s">
        <v>1097</v>
      </c>
      <c r="V132" s="86" t="s">
        <v>1097</v>
      </c>
      <c r="W132" s="86" t="s">
        <v>1097</v>
      </c>
      <c r="X132" s="86" t="s">
        <v>1097</v>
      </c>
      <c r="Y132" s="86" t="s">
        <v>1097</v>
      </c>
      <c r="Z132" s="86" t="s">
        <v>1097</v>
      </c>
    </row>
    <row r="133">
      <c r="A133" s="72" t="s">
        <v>1009</v>
      </c>
      <c r="B133" s="116" t="s">
        <v>327</v>
      </c>
      <c r="C133" s="72">
        <v>692.0</v>
      </c>
      <c r="D133" s="72">
        <v>3678.0</v>
      </c>
      <c r="E133" s="72"/>
      <c r="F133" s="86">
        <v>15407.0</v>
      </c>
      <c r="G133" s="86">
        <v>19777.0</v>
      </c>
      <c r="H133" s="86">
        <v>4370.0</v>
      </c>
      <c r="I133" s="86">
        <v>15407.0</v>
      </c>
      <c r="J133" s="86">
        <v>19777.0</v>
      </c>
      <c r="K133" s="86" t="s">
        <v>1097</v>
      </c>
      <c r="L133" s="86" t="s">
        <v>1097</v>
      </c>
      <c r="M133" s="86" t="s">
        <v>1097</v>
      </c>
      <c r="N133" s="86" t="s">
        <v>1097</v>
      </c>
      <c r="O133" s="86" t="s">
        <v>1097</v>
      </c>
      <c r="P133" s="86" t="s">
        <v>1097</v>
      </c>
      <c r="Q133" s="86" t="s">
        <v>1097</v>
      </c>
      <c r="R133" s="86" t="s">
        <v>1097</v>
      </c>
      <c r="S133" s="86" t="s">
        <v>1097</v>
      </c>
      <c r="T133" s="86" t="s">
        <v>1097</v>
      </c>
      <c r="U133" s="86" t="s">
        <v>1097</v>
      </c>
      <c r="V133" s="86" t="s">
        <v>1097</v>
      </c>
      <c r="W133" s="86" t="s">
        <v>1097</v>
      </c>
      <c r="X133" s="86" t="s">
        <v>1097</v>
      </c>
      <c r="Y133" s="86" t="s">
        <v>1097</v>
      </c>
      <c r="Z133" s="86" t="s">
        <v>1097</v>
      </c>
    </row>
    <row r="134">
      <c r="A134" s="72" t="s">
        <v>159</v>
      </c>
      <c r="B134" s="116" t="s">
        <v>329</v>
      </c>
      <c r="C134" s="72">
        <v>904.0</v>
      </c>
      <c r="D134" s="72">
        <v>648.0</v>
      </c>
      <c r="E134" s="72"/>
      <c r="F134" s="86">
        <v>124565.0</v>
      </c>
      <c r="G134" s="86" t="s">
        <v>1097</v>
      </c>
      <c r="H134" s="86">
        <v>1551.0</v>
      </c>
      <c r="I134" s="86">
        <v>124565.0</v>
      </c>
      <c r="J134" s="86">
        <v>126116.0</v>
      </c>
      <c r="K134" s="86">
        <v>103001.0</v>
      </c>
      <c r="L134" s="86">
        <v>2595.0</v>
      </c>
      <c r="M134" s="86">
        <v>193.0</v>
      </c>
      <c r="N134" s="86">
        <v>7970.0</v>
      </c>
      <c r="O134" s="86">
        <v>11.0</v>
      </c>
      <c r="P134" s="86">
        <v>9895.0</v>
      </c>
      <c r="Q134" s="86">
        <v>871.0</v>
      </c>
      <c r="R134" s="86" t="s">
        <v>1097</v>
      </c>
      <c r="S134" s="86" t="s">
        <v>1097</v>
      </c>
      <c r="T134" s="86" t="s">
        <v>1097</v>
      </c>
      <c r="U134" s="86" t="s">
        <v>1097</v>
      </c>
      <c r="V134" s="86">
        <v>29.0</v>
      </c>
      <c r="W134" s="86" t="s">
        <v>1097</v>
      </c>
      <c r="X134" s="86" t="s">
        <v>1097</v>
      </c>
      <c r="Y134" s="86" t="s">
        <v>1097</v>
      </c>
      <c r="Z134" s="86" t="s">
        <v>1097</v>
      </c>
    </row>
    <row r="135">
      <c r="A135" s="72" t="s">
        <v>160</v>
      </c>
      <c r="B135" s="116" t="s">
        <v>330</v>
      </c>
      <c r="C135" s="72">
        <v>8181.0</v>
      </c>
      <c r="D135" s="72">
        <v>9620.0</v>
      </c>
      <c r="E135" s="72">
        <v>8385.0</v>
      </c>
      <c r="F135" s="86">
        <v>1401706.0</v>
      </c>
      <c r="G135" s="86" t="s">
        <v>1097</v>
      </c>
      <c r="H135" s="86">
        <v>17801.0</v>
      </c>
      <c r="I135" s="86">
        <v>1401706.0</v>
      </c>
      <c r="J135" s="86">
        <v>1419507.0</v>
      </c>
      <c r="K135" s="86">
        <v>470375.0</v>
      </c>
      <c r="L135" s="86">
        <v>20952.0</v>
      </c>
      <c r="M135" s="86">
        <v>3969.0</v>
      </c>
      <c r="N135" s="86">
        <v>17250.0</v>
      </c>
      <c r="O135" s="86">
        <v>1553.0</v>
      </c>
      <c r="P135" s="86">
        <v>4331.0</v>
      </c>
      <c r="Q135" s="86">
        <v>6077.0</v>
      </c>
      <c r="R135" s="86" t="s">
        <v>1097</v>
      </c>
      <c r="S135" s="86" t="s">
        <v>1097</v>
      </c>
      <c r="T135" s="86" t="s">
        <v>1097</v>
      </c>
      <c r="U135" s="86">
        <v>858706.0</v>
      </c>
      <c r="V135" s="86" t="s">
        <v>1097</v>
      </c>
      <c r="W135" s="86" t="s">
        <v>1097</v>
      </c>
      <c r="X135" s="86" t="s">
        <v>1097</v>
      </c>
      <c r="Y135" s="86" t="s">
        <v>1097</v>
      </c>
      <c r="Z135" s="86">
        <v>18493.0</v>
      </c>
    </row>
    <row r="136">
      <c r="A136" s="86" t="s">
        <v>180</v>
      </c>
      <c r="B136" s="116" t="s">
        <v>349</v>
      </c>
      <c r="C136" s="72"/>
      <c r="D136" s="72">
        <v>2602.0</v>
      </c>
      <c r="E136" s="72">
        <v>1925.0</v>
      </c>
      <c r="F136" s="86" t="s">
        <v>1097</v>
      </c>
      <c r="G136" s="86">
        <v>180631.0</v>
      </c>
      <c r="H136" s="86">
        <v>2761.0</v>
      </c>
      <c r="I136" s="86">
        <v>177870.0</v>
      </c>
      <c r="J136" s="86">
        <v>180631.0</v>
      </c>
      <c r="K136" s="86" t="s">
        <v>1097</v>
      </c>
      <c r="L136" s="86" t="s">
        <v>1097</v>
      </c>
      <c r="M136" s="86" t="s">
        <v>1097</v>
      </c>
      <c r="N136" s="86">
        <v>11369.0</v>
      </c>
      <c r="O136" s="86">
        <v>85.0</v>
      </c>
      <c r="P136" s="86">
        <v>667.0</v>
      </c>
      <c r="Q136" s="86" t="s">
        <v>1097</v>
      </c>
      <c r="R136" s="86">
        <v>509.0</v>
      </c>
      <c r="S136" s="86" t="s">
        <v>1097</v>
      </c>
      <c r="T136" s="86" t="s">
        <v>1097</v>
      </c>
      <c r="U136" s="86" t="s">
        <v>1097</v>
      </c>
      <c r="V136" s="86" t="s">
        <v>1097</v>
      </c>
      <c r="W136" s="86" t="s">
        <v>1097</v>
      </c>
      <c r="X136" s="86" t="s">
        <v>1097</v>
      </c>
      <c r="Y136" s="86" t="s">
        <v>1097</v>
      </c>
      <c r="Z136" s="86">
        <v>165240.0</v>
      </c>
    </row>
    <row r="137">
      <c r="A137" s="72" t="s">
        <v>1022</v>
      </c>
      <c r="B137" s="116" t="s">
        <v>331</v>
      </c>
      <c r="C137" s="72">
        <v>1347.0</v>
      </c>
      <c r="D137" s="72">
        <v>167.0</v>
      </c>
      <c r="E137" s="72">
        <v>47786.0</v>
      </c>
      <c r="F137" s="86">
        <v>273217.0</v>
      </c>
      <c r="G137" s="86">
        <v>274731.0</v>
      </c>
      <c r="H137" s="86">
        <v>1514.0</v>
      </c>
      <c r="I137" s="86">
        <v>273217.0</v>
      </c>
      <c r="J137" s="86">
        <v>274731.0</v>
      </c>
      <c r="K137" s="86">
        <v>164782.0</v>
      </c>
      <c r="L137" s="86">
        <v>78621.0</v>
      </c>
      <c r="M137" s="86">
        <v>2973.0</v>
      </c>
      <c r="N137" s="86">
        <v>2063.0</v>
      </c>
      <c r="O137" s="86">
        <v>17.0</v>
      </c>
      <c r="P137" s="86">
        <v>1307.0</v>
      </c>
      <c r="Q137" s="86">
        <v>2734.0</v>
      </c>
      <c r="R137" s="86" t="s">
        <v>1097</v>
      </c>
      <c r="S137" s="86" t="s">
        <v>1097</v>
      </c>
      <c r="T137" s="86" t="s">
        <v>1097</v>
      </c>
      <c r="U137" s="86">
        <v>20672.0</v>
      </c>
      <c r="V137" s="86">
        <v>48.0</v>
      </c>
      <c r="W137" s="86" t="s">
        <v>1097</v>
      </c>
      <c r="X137" s="86" t="s">
        <v>1097</v>
      </c>
      <c r="Y137" s="86" t="s">
        <v>1097</v>
      </c>
      <c r="Z137" s="86" t="s">
        <v>1097</v>
      </c>
    </row>
    <row r="138">
      <c r="A138" s="72" t="s">
        <v>1026</v>
      </c>
      <c r="B138" s="115" t="s">
        <v>332</v>
      </c>
      <c r="C138" s="72">
        <v>27029.0</v>
      </c>
      <c r="D138" s="72">
        <v>42251.0</v>
      </c>
      <c r="E138" s="72">
        <v>136628.0</v>
      </c>
      <c r="F138" s="86">
        <v>3.7182157E7</v>
      </c>
      <c r="G138" s="86">
        <v>3.7251437E7</v>
      </c>
      <c r="H138" s="86">
        <v>69280.0</v>
      </c>
      <c r="I138" s="86">
        <v>3.7182157E7</v>
      </c>
      <c r="J138" s="86">
        <v>3.7251437E7</v>
      </c>
      <c r="K138" s="86">
        <v>1751600.0</v>
      </c>
      <c r="L138" s="86">
        <v>37800.0</v>
      </c>
      <c r="M138" s="86">
        <v>19700.0</v>
      </c>
      <c r="N138" s="86">
        <v>164800.0</v>
      </c>
      <c r="O138" s="86">
        <v>1000.0</v>
      </c>
      <c r="P138" s="86">
        <v>52599.0</v>
      </c>
      <c r="Q138" s="86">
        <v>49000.0</v>
      </c>
      <c r="R138" s="86" t="s">
        <v>1097</v>
      </c>
      <c r="S138" s="86">
        <v>21158.0</v>
      </c>
      <c r="T138" s="86" t="s">
        <v>1097</v>
      </c>
      <c r="U138" s="86">
        <v>3.50572E7</v>
      </c>
      <c r="V138" s="86">
        <v>27300.0</v>
      </c>
      <c r="W138" s="86" t="s">
        <v>1097</v>
      </c>
      <c r="X138" s="86" t="s">
        <v>1097</v>
      </c>
      <c r="Y138" s="86" t="s">
        <v>1097</v>
      </c>
      <c r="Z138" s="86" t="s">
        <v>1097</v>
      </c>
    </row>
    <row r="139">
      <c r="A139" s="72" t="s">
        <v>1029</v>
      </c>
      <c r="B139" s="116" t="s">
        <v>333</v>
      </c>
      <c r="C139" s="72">
        <v>5438.0</v>
      </c>
      <c r="D139" s="72">
        <v>3189.0</v>
      </c>
      <c r="E139" s="72">
        <v>90626.0</v>
      </c>
      <c r="F139" s="86" t="s">
        <v>1097</v>
      </c>
      <c r="G139" s="86" t="s">
        <v>1097</v>
      </c>
      <c r="H139" s="86">
        <v>8627.0</v>
      </c>
      <c r="I139" s="86" t="s">
        <v>1097</v>
      </c>
      <c r="J139" s="86">
        <v>8627.0</v>
      </c>
      <c r="K139" s="86" t="s">
        <v>1097</v>
      </c>
      <c r="L139" s="86" t="s">
        <v>1097</v>
      </c>
      <c r="M139" s="86" t="s">
        <v>1097</v>
      </c>
      <c r="N139" s="86" t="s">
        <v>1097</v>
      </c>
      <c r="O139" s="86" t="s">
        <v>1097</v>
      </c>
      <c r="P139" s="86" t="s">
        <v>1097</v>
      </c>
      <c r="Q139" s="86" t="s">
        <v>1097</v>
      </c>
      <c r="R139" s="86" t="s">
        <v>1097</v>
      </c>
      <c r="S139" s="86" t="s">
        <v>1097</v>
      </c>
      <c r="T139" s="86" t="s">
        <v>1097</v>
      </c>
      <c r="U139" s="86" t="s">
        <v>1097</v>
      </c>
      <c r="V139" s="86" t="s">
        <v>1097</v>
      </c>
      <c r="W139" s="86" t="s">
        <v>1097</v>
      </c>
      <c r="X139" s="86" t="s">
        <v>1097</v>
      </c>
      <c r="Y139" s="86" t="s">
        <v>1097</v>
      </c>
      <c r="Z139" s="86" t="s">
        <v>1097</v>
      </c>
    </row>
    <row r="140">
      <c r="A140" s="72" t="s">
        <v>164</v>
      </c>
      <c r="B140" s="116" t="s">
        <v>334</v>
      </c>
      <c r="C140" s="72">
        <v>3173.0</v>
      </c>
      <c r="D140" s="72">
        <v>215.0</v>
      </c>
      <c r="E140" s="72"/>
      <c r="F140" s="86">
        <v>169931.0</v>
      </c>
      <c r="G140" s="86">
        <v>173319.0</v>
      </c>
      <c r="H140" s="86">
        <v>3388.0</v>
      </c>
      <c r="I140" s="86">
        <v>169931.0</v>
      </c>
      <c r="J140" s="86">
        <v>173319.0</v>
      </c>
      <c r="K140" s="86" t="s">
        <v>1097</v>
      </c>
      <c r="L140" s="86" t="s">
        <v>1097</v>
      </c>
      <c r="M140" s="86" t="s">
        <v>1097</v>
      </c>
      <c r="N140" s="86" t="s">
        <v>1097</v>
      </c>
      <c r="O140" s="86" t="s">
        <v>1097</v>
      </c>
      <c r="P140" s="86" t="s">
        <v>1097</v>
      </c>
      <c r="Q140" s="86" t="s">
        <v>1097</v>
      </c>
      <c r="R140" s="86" t="s">
        <v>1097</v>
      </c>
      <c r="S140" s="86" t="s">
        <v>1097</v>
      </c>
      <c r="T140" s="86" t="s">
        <v>1097</v>
      </c>
      <c r="U140" s="86" t="s">
        <v>1097</v>
      </c>
      <c r="V140" s="86" t="s">
        <v>1097</v>
      </c>
      <c r="W140" s="86" t="s">
        <v>1097</v>
      </c>
      <c r="X140" s="86" t="s">
        <v>1097</v>
      </c>
      <c r="Y140" s="86" t="s">
        <v>1097</v>
      </c>
      <c r="Z140" s="86" t="s">
        <v>1097</v>
      </c>
    </row>
    <row r="141">
      <c r="A141" s="72" t="s">
        <v>165</v>
      </c>
      <c r="B141" s="116" t="s">
        <v>335</v>
      </c>
      <c r="C141" s="72">
        <v>195.0</v>
      </c>
      <c r="D141" s="72">
        <v>1406.0</v>
      </c>
      <c r="E141" s="72">
        <v>7877.0</v>
      </c>
      <c r="F141" s="86">
        <v>205417.0</v>
      </c>
      <c r="G141" s="86">
        <v>207018.0</v>
      </c>
      <c r="H141" s="86">
        <v>1601.0</v>
      </c>
      <c r="I141" s="86">
        <v>205417.0</v>
      </c>
      <c r="J141" s="86">
        <v>207018.0</v>
      </c>
      <c r="K141" s="86">
        <v>189227.0</v>
      </c>
      <c r="L141" s="86" t="s">
        <v>1097</v>
      </c>
      <c r="M141" s="86">
        <v>3131.0</v>
      </c>
      <c r="N141" s="86" t="s">
        <v>1097</v>
      </c>
      <c r="O141" s="86">
        <v>97.0</v>
      </c>
      <c r="P141" s="86">
        <v>4639.0</v>
      </c>
      <c r="Q141" s="86">
        <v>4380.0</v>
      </c>
      <c r="R141" s="86">
        <v>59.0</v>
      </c>
      <c r="S141" s="86" t="s">
        <v>1097</v>
      </c>
      <c r="T141" s="86" t="s">
        <v>1097</v>
      </c>
      <c r="U141" s="86">
        <v>3884.0</v>
      </c>
      <c r="V141" s="86" t="s">
        <v>1097</v>
      </c>
      <c r="W141" s="86" t="s">
        <v>1097</v>
      </c>
      <c r="X141" s="86" t="s">
        <v>1097</v>
      </c>
      <c r="Y141" s="86" t="s">
        <v>1097</v>
      </c>
      <c r="Z141" s="86" t="s">
        <v>1097</v>
      </c>
    </row>
    <row r="142">
      <c r="A142" s="72" t="s">
        <v>166</v>
      </c>
      <c r="B142" s="116" t="s">
        <v>336</v>
      </c>
      <c r="C142" s="72"/>
      <c r="D142" s="72"/>
      <c r="E142" s="72"/>
      <c r="F142" s="86" t="s">
        <v>1097</v>
      </c>
      <c r="G142" s="86" t="s">
        <v>1097</v>
      </c>
      <c r="H142" s="86" t="s">
        <v>1097</v>
      </c>
      <c r="I142" s="86" t="s">
        <v>1097</v>
      </c>
      <c r="J142" s="86" t="s">
        <v>1097</v>
      </c>
      <c r="K142" s="86" t="s">
        <v>1097</v>
      </c>
      <c r="L142" s="86" t="s">
        <v>1097</v>
      </c>
      <c r="M142" s="86" t="s">
        <v>1097</v>
      </c>
      <c r="N142" s="86" t="s">
        <v>1097</v>
      </c>
      <c r="O142" s="86" t="s">
        <v>1097</v>
      </c>
      <c r="P142" s="86" t="s">
        <v>1097</v>
      </c>
      <c r="Q142" s="86" t="s">
        <v>1097</v>
      </c>
      <c r="R142" s="86" t="s">
        <v>1097</v>
      </c>
      <c r="S142" s="86" t="s">
        <v>1097</v>
      </c>
      <c r="T142" s="86" t="s">
        <v>1097</v>
      </c>
      <c r="U142" s="86" t="s">
        <v>1097</v>
      </c>
      <c r="V142" s="86" t="s">
        <v>1097</v>
      </c>
      <c r="W142" s="86" t="s">
        <v>1097</v>
      </c>
      <c r="X142" s="86" t="s">
        <v>1097</v>
      </c>
      <c r="Y142" s="86" t="s">
        <v>1097</v>
      </c>
      <c r="Z142" s="86" t="s">
        <v>1097</v>
      </c>
    </row>
    <row r="143">
      <c r="A143" s="72" t="s">
        <v>167</v>
      </c>
      <c r="B143" s="115" t="s">
        <v>1040</v>
      </c>
      <c r="C143" s="72"/>
      <c r="D143" s="72"/>
      <c r="E143" s="72"/>
      <c r="F143" s="86">
        <v>54070.0</v>
      </c>
      <c r="G143" s="86">
        <v>91305.0</v>
      </c>
      <c r="H143" s="86">
        <v>37235.0</v>
      </c>
      <c r="I143" s="86">
        <v>54070.0</v>
      </c>
      <c r="J143" s="86">
        <v>91305.0</v>
      </c>
      <c r="K143" s="86" t="s">
        <v>1097</v>
      </c>
      <c r="L143" s="86" t="s">
        <v>1097</v>
      </c>
      <c r="M143" s="86" t="s">
        <v>1097</v>
      </c>
      <c r="N143" s="86" t="s">
        <v>1097</v>
      </c>
      <c r="O143" s="86" t="s">
        <v>1097</v>
      </c>
      <c r="P143" s="86" t="s">
        <v>1097</v>
      </c>
      <c r="Q143" s="86" t="s">
        <v>1097</v>
      </c>
      <c r="R143" s="86" t="s">
        <v>1097</v>
      </c>
      <c r="S143" s="86" t="s">
        <v>1097</v>
      </c>
      <c r="T143" s="86" t="s">
        <v>1097</v>
      </c>
      <c r="U143" s="86" t="s">
        <v>1097</v>
      </c>
      <c r="V143" s="86" t="s">
        <v>1097</v>
      </c>
      <c r="W143" s="86" t="s">
        <v>1097</v>
      </c>
      <c r="X143" s="86" t="s">
        <v>1097</v>
      </c>
      <c r="Y143" s="86" t="s">
        <v>1097</v>
      </c>
      <c r="Z143" s="86" t="s">
        <v>1097</v>
      </c>
    </row>
    <row r="144">
      <c r="A144" s="72" t="s">
        <v>168</v>
      </c>
      <c r="B144" s="115" t="s">
        <v>338</v>
      </c>
      <c r="C144" s="72">
        <v>1591.0</v>
      </c>
      <c r="D144" s="72">
        <v>3278.0</v>
      </c>
      <c r="E144" s="72"/>
      <c r="F144" s="86" t="s">
        <v>1097</v>
      </c>
      <c r="G144" s="86" t="s">
        <v>1097</v>
      </c>
      <c r="H144" s="86">
        <v>4869.0</v>
      </c>
      <c r="I144" s="86">
        <v>94409.0</v>
      </c>
      <c r="J144" s="86">
        <v>99278.0</v>
      </c>
      <c r="K144" s="86">
        <v>92069.0</v>
      </c>
      <c r="L144" s="86" t="s">
        <v>1097</v>
      </c>
      <c r="M144" s="86" t="s">
        <v>1097</v>
      </c>
      <c r="N144" s="86">
        <v>1695.0</v>
      </c>
      <c r="O144" s="86" t="s">
        <v>1097</v>
      </c>
      <c r="P144" s="86" t="s">
        <v>1097</v>
      </c>
      <c r="Q144" s="86" t="s">
        <v>1097</v>
      </c>
      <c r="R144" s="86" t="s">
        <v>1097</v>
      </c>
      <c r="S144" s="86" t="s">
        <v>1097</v>
      </c>
      <c r="T144" s="86" t="s">
        <v>1097</v>
      </c>
      <c r="U144" s="86" t="s">
        <v>1097</v>
      </c>
      <c r="V144" s="86" t="s">
        <v>1097</v>
      </c>
      <c r="W144" s="86" t="s">
        <v>1097</v>
      </c>
      <c r="X144" s="86" t="s">
        <v>1097</v>
      </c>
      <c r="Y144" s="86" t="s">
        <v>1097</v>
      </c>
      <c r="Z144" s="86">
        <v>645.0</v>
      </c>
    </row>
    <row r="145">
      <c r="A145" s="72" t="s">
        <v>169</v>
      </c>
      <c r="B145" s="115" t="s">
        <v>339</v>
      </c>
      <c r="C145" s="72">
        <v>0.0</v>
      </c>
      <c r="D145" s="72"/>
      <c r="E145" s="72">
        <v>2518.0</v>
      </c>
      <c r="F145" s="86" t="s">
        <v>1097</v>
      </c>
      <c r="G145" s="86">
        <v>4113.0</v>
      </c>
      <c r="H145" s="86">
        <v>2518.0</v>
      </c>
      <c r="I145" s="86">
        <v>1594.0</v>
      </c>
      <c r="J145" s="86">
        <v>4112.0</v>
      </c>
      <c r="K145" s="86" t="s">
        <v>1097</v>
      </c>
      <c r="L145" s="86" t="s">
        <v>1097</v>
      </c>
      <c r="M145" s="86">
        <v>1359.0</v>
      </c>
      <c r="N145" s="86" t="s">
        <v>1097</v>
      </c>
      <c r="O145" s="86">
        <v>130.0</v>
      </c>
      <c r="P145" s="86">
        <v>105.0</v>
      </c>
      <c r="Q145" s="86" t="s">
        <v>1097</v>
      </c>
      <c r="R145" s="86" t="s">
        <v>1097</v>
      </c>
      <c r="S145" s="86" t="s">
        <v>1097</v>
      </c>
      <c r="T145" s="86" t="s">
        <v>1097</v>
      </c>
      <c r="U145" s="86" t="s">
        <v>1097</v>
      </c>
      <c r="V145" s="86" t="s">
        <v>1097</v>
      </c>
      <c r="W145" s="86" t="s">
        <v>1097</v>
      </c>
      <c r="X145" s="86" t="s">
        <v>1097</v>
      </c>
      <c r="Y145" s="86" t="s">
        <v>1097</v>
      </c>
      <c r="Z145" s="86" t="s">
        <v>1097</v>
      </c>
    </row>
    <row r="146">
      <c r="A146" s="86" t="s">
        <v>177</v>
      </c>
      <c r="B146" s="116" t="s">
        <v>346</v>
      </c>
      <c r="C146" s="72">
        <v>7920000.0</v>
      </c>
      <c r="D146" s="72">
        <v>70000.0</v>
      </c>
      <c r="E146" s="72"/>
      <c r="F146" s="86">
        <v>1.5E7</v>
      </c>
      <c r="G146" s="86">
        <v>2.3E7</v>
      </c>
      <c r="H146" s="86">
        <v>7990000.0</v>
      </c>
      <c r="I146" s="86">
        <v>1.5E7</v>
      </c>
      <c r="J146" s="86">
        <v>2.299E7</v>
      </c>
      <c r="K146" s="86">
        <v>1200000.0</v>
      </c>
      <c r="L146" s="86" t="s">
        <v>1097</v>
      </c>
      <c r="M146" s="86">
        <v>4600000.0</v>
      </c>
      <c r="N146" s="86" t="s">
        <v>1097</v>
      </c>
      <c r="O146" s="86">
        <v>100000.0</v>
      </c>
      <c r="P146" s="86">
        <v>11000.0</v>
      </c>
      <c r="Q146" s="86" t="s">
        <v>1097</v>
      </c>
      <c r="R146" s="86" t="s">
        <v>1097</v>
      </c>
      <c r="S146" s="86" t="s">
        <v>1097</v>
      </c>
      <c r="T146" s="86" t="s">
        <v>1097</v>
      </c>
      <c r="U146" s="86">
        <v>9000000.0</v>
      </c>
      <c r="V146" s="86" t="s">
        <v>1097</v>
      </c>
      <c r="W146" s="86" t="s">
        <v>1097</v>
      </c>
      <c r="X146" s="86" t="s">
        <v>1097</v>
      </c>
      <c r="Y146" s="86" t="s">
        <v>1097</v>
      </c>
      <c r="Z146" s="86" t="s">
        <v>1097</v>
      </c>
    </row>
    <row r="147">
      <c r="A147" s="72" t="s">
        <v>171</v>
      </c>
      <c r="B147" s="115" t="s">
        <v>341</v>
      </c>
      <c r="C147" s="72">
        <v>199.1</v>
      </c>
      <c r="D147" s="72"/>
      <c r="E147" s="72"/>
      <c r="F147" s="86" t="s">
        <v>1097</v>
      </c>
      <c r="G147" s="86">
        <v>1259.7</v>
      </c>
      <c r="H147" s="86">
        <v>338.59999999999997</v>
      </c>
      <c r="I147" s="86">
        <v>921.1</v>
      </c>
      <c r="J147" s="86">
        <v>1259.7</v>
      </c>
      <c r="K147" s="86">
        <v>144.9</v>
      </c>
      <c r="L147" s="86">
        <v>315.0</v>
      </c>
      <c r="M147" s="86" t="s">
        <v>1097</v>
      </c>
      <c r="N147" s="86" t="s">
        <v>1097</v>
      </c>
      <c r="O147" s="86">
        <v>13.2</v>
      </c>
      <c r="P147" s="86" t="s">
        <v>1097</v>
      </c>
      <c r="Q147" s="86" t="s">
        <v>1097</v>
      </c>
      <c r="R147" s="86" t="s">
        <v>1097</v>
      </c>
      <c r="S147" s="86" t="s">
        <v>1097</v>
      </c>
      <c r="T147" s="86" t="s">
        <v>1097</v>
      </c>
      <c r="U147" s="86" t="s">
        <v>1097</v>
      </c>
      <c r="V147" s="86" t="s">
        <v>1097</v>
      </c>
      <c r="W147" s="86" t="s">
        <v>1097</v>
      </c>
      <c r="X147" s="86" t="s">
        <v>1097</v>
      </c>
      <c r="Y147" s="86" t="s">
        <v>1097</v>
      </c>
      <c r="Z147" s="86" t="s">
        <v>1097</v>
      </c>
    </row>
    <row r="148">
      <c r="A148" s="72" t="s">
        <v>172</v>
      </c>
      <c r="B148" s="115" t="s">
        <v>342</v>
      </c>
      <c r="C148" s="72">
        <v>727.0</v>
      </c>
      <c r="D148" s="72">
        <v>1360.0</v>
      </c>
      <c r="E148" s="72"/>
      <c r="F148" s="86">
        <v>19667.0</v>
      </c>
      <c r="G148" s="86" t="s">
        <v>1097</v>
      </c>
      <c r="H148" s="86">
        <v>2087.0</v>
      </c>
      <c r="I148" s="86">
        <v>19667.0</v>
      </c>
      <c r="J148" s="86">
        <v>21754.0</v>
      </c>
      <c r="K148" s="86">
        <v>3755.0</v>
      </c>
      <c r="L148" s="86">
        <v>2153.0</v>
      </c>
      <c r="M148" s="86">
        <v>432.0</v>
      </c>
      <c r="N148" s="86">
        <v>4385.0</v>
      </c>
      <c r="O148" s="86">
        <v>220.0</v>
      </c>
      <c r="P148" s="86">
        <v>2724.0</v>
      </c>
      <c r="Q148" s="86">
        <v>2070.0</v>
      </c>
      <c r="R148" s="86">
        <v>9.0</v>
      </c>
      <c r="S148" s="86">
        <v>2041.0</v>
      </c>
      <c r="T148" s="86" t="s">
        <v>1097</v>
      </c>
      <c r="U148" s="86">
        <v>931.0</v>
      </c>
      <c r="V148" s="86">
        <v>947.0</v>
      </c>
      <c r="W148" s="86" t="s">
        <v>1097</v>
      </c>
      <c r="X148" s="86" t="s">
        <v>1097</v>
      </c>
      <c r="Y148" s="86" t="s">
        <v>1097</v>
      </c>
      <c r="Z148" s="86" t="s">
        <v>1097</v>
      </c>
    </row>
    <row r="149">
      <c r="A149" s="72" t="s">
        <v>174</v>
      </c>
      <c r="B149" s="115" t="s">
        <v>213</v>
      </c>
      <c r="C149" s="72">
        <v>73000.0</v>
      </c>
      <c r="D149" s="72">
        <v>7000.0</v>
      </c>
      <c r="E149" s="72">
        <v>179000.0</v>
      </c>
      <c r="F149" s="86" t="s">
        <v>1097</v>
      </c>
      <c r="G149" s="86">
        <v>4.3059E7</v>
      </c>
      <c r="H149" s="86">
        <v>80000.0</v>
      </c>
      <c r="I149" s="86">
        <v>4.2979E7</v>
      </c>
      <c r="J149" s="86">
        <v>4.3059E7</v>
      </c>
      <c r="K149" s="86">
        <v>1.4588E7</v>
      </c>
      <c r="L149" s="86" t="s">
        <v>1097</v>
      </c>
      <c r="M149" s="86" t="s">
        <v>1097</v>
      </c>
      <c r="N149" s="86">
        <v>620000.0</v>
      </c>
      <c r="O149" s="86">
        <v>9000.0</v>
      </c>
      <c r="P149" s="86">
        <v>62000.0</v>
      </c>
      <c r="Q149" s="86">
        <v>47000.0</v>
      </c>
      <c r="R149" s="86" t="s">
        <v>1097</v>
      </c>
      <c r="S149" s="86">
        <v>540000.0</v>
      </c>
      <c r="T149" s="86" t="s">
        <v>1097</v>
      </c>
      <c r="U149" s="86">
        <v>2.6135E7</v>
      </c>
      <c r="V149" s="86">
        <v>472000.0</v>
      </c>
      <c r="W149" s="86">
        <v>4000.0</v>
      </c>
      <c r="X149" s="86">
        <v>502000.0</v>
      </c>
      <c r="Y149" s="86" t="s">
        <v>1097</v>
      </c>
      <c r="Z149" s="86" t="s">
        <v>1097</v>
      </c>
    </row>
    <row r="150">
      <c r="A150" s="72" t="s">
        <v>175</v>
      </c>
      <c r="B150" s="115" t="s">
        <v>344</v>
      </c>
      <c r="C150" s="72">
        <v>444.0</v>
      </c>
      <c r="D150" s="72">
        <v>3888.0</v>
      </c>
      <c r="E150" s="72"/>
      <c r="F150" s="86">
        <v>11560.0</v>
      </c>
      <c r="G150" s="86" t="s">
        <v>1097</v>
      </c>
      <c r="H150" s="86">
        <v>4332.0</v>
      </c>
      <c r="I150" s="86">
        <v>11560.0</v>
      </c>
      <c r="J150" s="86">
        <v>15892.0</v>
      </c>
      <c r="K150" s="86">
        <v>10923.0</v>
      </c>
      <c r="L150" s="86" t="s">
        <v>1097</v>
      </c>
      <c r="M150" s="86">
        <v>573.0</v>
      </c>
      <c r="N150" s="86" t="s">
        <v>1097</v>
      </c>
      <c r="O150" s="86" t="s">
        <v>1097</v>
      </c>
      <c r="P150" s="86" t="s">
        <v>1097</v>
      </c>
      <c r="Q150" s="86" t="s">
        <v>1097</v>
      </c>
      <c r="R150" s="86" t="s">
        <v>1097</v>
      </c>
      <c r="S150" s="86" t="s">
        <v>1097</v>
      </c>
      <c r="T150" s="86" t="s">
        <v>1097</v>
      </c>
      <c r="U150" s="86" t="s">
        <v>1097</v>
      </c>
      <c r="V150" s="86" t="s">
        <v>1097</v>
      </c>
      <c r="W150" s="86">
        <v>49.0</v>
      </c>
      <c r="X150" s="86" t="s">
        <v>1097</v>
      </c>
      <c r="Y150" s="86" t="s">
        <v>1097</v>
      </c>
      <c r="Z150" s="86" t="s">
        <v>1097</v>
      </c>
    </row>
    <row r="151">
      <c r="A151" s="72" t="s">
        <v>176</v>
      </c>
      <c r="B151" s="115" t="s">
        <v>345</v>
      </c>
      <c r="C151" s="72">
        <v>615.0</v>
      </c>
      <c r="D151" s="72">
        <v>2296.0</v>
      </c>
      <c r="E151" s="72">
        <v>11032.0</v>
      </c>
      <c r="F151" s="86">
        <v>22877.0</v>
      </c>
      <c r="G151" s="86">
        <v>25787.0</v>
      </c>
      <c r="H151" s="86">
        <v>2911.0</v>
      </c>
      <c r="I151" s="86">
        <v>22877.0</v>
      </c>
      <c r="J151" s="86">
        <v>25788.0</v>
      </c>
      <c r="K151" s="86">
        <v>5027.0</v>
      </c>
      <c r="L151" s="86">
        <v>12068.0</v>
      </c>
      <c r="M151" s="86">
        <v>1916.0</v>
      </c>
      <c r="N151" s="86" t="s">
        <v>1097</v>
      </c>
      <c r="O151" s="86" t="s">
        <v>1097</v>
      </c>
      <c r="P151" s="86">
        <v>35.0</v>
      </c>
      <c r="Q151" s="86" t="s">
        <v>1097</v>
      </c>
      <c r="R151" s="86" t="s">
        <v>1097</v>
      </c>
      <c r="S151" s="86" t="s">
        <v>1097</v>
      </c>
      <c r="T151" s="86" t="s">
        <v>1097</v>
      </c>
      <c r="U151" s="86" t="s">
        <v>1097</v>
      </c>
      <c r="V151" s="86" t="s">
        <v>1097</v>
      </c>
      <c r="W151" s="86">
        <v>3830.0</v>
      </c>
      <c r="X151" s="86" t="s">
        <v>1097</v>
      </c>
      <c r="Y151" s="86" t="s">
        <v>1097</v>
      </c>
      <c r="Z151" s="86" t="s">
        <v>1097</v>
      </c>
    </row>
  </sheetData>
  <hyperlinks>
    <hyperlink r:id="rId1" ref="B3"/>
    <hyperlink r:id="rId2" ref="B4"/>
    <hyperlink r:id="rId3" ref="B5"/>
    <hyperlink r:id="rId4" ref="B7"/>
    <hyperlink r:id="rId5" ref="B8"/>
    <hyperlink r:id="rId6" ref="B9"/>
    <hyperlink r:id="rId7" ref="B10"/>
    <hyperlink r:id="rId8" ref="B12"/>
    <hyperlink r:id="rId9" ref="B13"/>
    <hyperlink r:id="rId10" ref="B14"/>
    <hyperlink r:id="rId11" ref="B15"/>
    <hyperlink r:id="rId12" ref="B16"/>
    <hyperlink r:id="rId13" ref="B17"/>
    <hyperlink r:id="rId14" ref="B18"/>
    <hyperlink r:id="rId15" ref="B19"/>
    <hyperlink r:id="rId16" ref="B20"/>
    <hyperlink r:id="rId17" ref="B21"/>
    <hyperlink r:id="rId18" ref="B22"/>
    <hyperlink r:id="rId19" ref="B23"/>
    <hyperlink r:id="rId20" ref="B26"/>
    <hyperlink r:id="rId21" ref="B27"/>
    <hyperlink r:id="rId22" ref="B29"/>
    <hyperlink r:id="rId23" ref="B30"/>
    <hyperlink r:id="rId24" ref="B31"/>
    <hyperlink r:id="rId25" ref="B32"/>
    <hyperlink r:id="rId26" ref="B34"/>
    <hyperlink r:id="rId27" ref="B35"/>
    <hyperlink r:id="rId28" ref="B36"/>
    <hyperlink r:id="rId29" ref="B37"/>
    <hyperlink r:id="rId30" ref="B38"/>
    <hyperlink r:id="rId31" ref="B40"/>
    <hyperlink r:id="rId32" ref="B41"/>
    <hyperlink r:id="rId33" ref="B42"/>
    <hyperlink r:id="rId34" ref="B43"/>
    <hyperlink r:id="rId35" ref="B45"/>
    <hyperlink r:id="rId36" ref="B46"/>
    <hyperlink r:id="rId37" ref="B47"/>
    <hyperlink r:id="rId38" ref="B48"/>
    <hyperlink r:id="rId39" ref="B49"/>
    <hyperlink r:id="rId40" ref="B50"/>
    <hyperlink r:id="rId41" ref="B51"/>
    <hyperlink r:id="rId42" ref="B52"/>
    <hyperlink r:id="rId43" ref="B53"/>
    <hyperlink r:id="rId44" ref="B54"/>
    <hyperlink r:id="rId45" ref="B55"/>
    <hyperlink r:id="rId46" ref="B56"/>
    <hyperlink r:id="rId47" ref="B57"/>
    <hyperlink r:id="rId48" ref="B58"/>
    <hyperlink r:id="rId49" ref="B59"/>
    <hyperlink r:id="rId50" ref="B60"/>
    <hyperlink r:id="rId51" ref="B61"/>
    <hyperlink r:id="rId52" ref="B62"/>
    <hyperlink r:id="rId53" ref="B63"/>
    <hyperlink r:id="rId54" ref="B64"/>
    <hyperlink r:id="rId55" ref="B65"/>
    <hyperlink r:id="rId56" ref="B66"/>
    <hyperlink r:id="rId57" ref="B67"/>
    <hyperlink r:id="rId58" ref="B68"/>
    <hyperlink r:id="rId59" ref="B69"/>
    <hyperlink r:id="rId60" ref="B70"/>
    <hyperlink r:id="rId61" ref="B71"/>
    <hyperlink r:id="rId62" ref="B72"/>
    <hyperlink r:id="rId63" ref="B73"/>
    <hyperlink r:id="rId64" ref="B74"/>
    <hyperlink r:id="rId65" ref="B75"/>
    <hyperlink r:id="rId66" ref="B76"/>
    <hyperlink r:id="rId67" ref="B77"/>
    <hyperlink r:id="rId68" ref="B78"/>
    <hyperlink r:id="rId69" ref="B79"/>
    <hyperlink r:id="rId70" ref="B80"/>
    <hyperlink r:id="rId71" ref="B81"/>
    <hyperlink r:id="rId72" ref="B82"/>
    <hyperlink r:id="rId73" ref="B83"/>
    <hyperlink r:id="rId74" ref="B85"/>
    <hyperlink r:id="rId75" ref="B86"/>
    <hyperlink r:id="rId76" ref="B87"/>
    <hyperlink r:id="rId77" ref="B88"/>
    <hyperlink r:id="rId78" ref="B90"/>
    <hyperlink r:id="rId79" ref="B91"/>
    <hyperlink r:id="rId80" ref="B92"/>
    <hyperlink r:id="rId81" ref="B93"/>
    <hyperlink r:id="rId82" ref="B95"/>
    <hyperlink r:id="rId83" ref="B96"/>
    <hyperlink r:id="rId84" ref="B97"/>
    <hyperlink r:id="rId85" ref="B98"/>
    <hyperlink r:id="rId86" ref="B99"/>
    <hyperlink r:id="rId87" ref="B100"/>
    <hyperlink r:id="rId88" ref="B102"/>
    <hyperlink r:id="rId89" ref="B103"/>
    <hyperlink r:id="rId90" ref="B104"/>
    <hyperlink r:id="rId91" ref="B105"/>
    <hyperlink r:id="rId92" ref="B106"/>
    <hyperlink r:id="rId93" ref="B107"/>
    <hyperlink r:id="rId94" ref="B108"/>
    <hyperlink r:id="rId95" ref="B109"/>
    <hyperlink r:id="rId96" ref="B110"/>
    <hyperlink r:id="rId97" ref="B112"/>
    <hyperlink r:id="rId98" ref="B114"/>
    <hyperlink r:id="rId99" ref="B115"/>
    <hyperlink r:id="rId100" ref="B116"/>
    <hyperlink r:id="rId101" ref="B117"/>
    <hyperlink r:id="rId102" ref="B118"/>
    <hyperlink r:id="rId103" ref="B119"/>
    <hyperlink r:id="rId104" ref="B120"/>
    <hyperlink r:id="rId105" ref="B121"/>
    <hyperlink r:id="rId106" ref="B122"/>
    <hyperlink r:id="rId107" ref="B123"/>
    <hyperlink r:id="rId108" ref="B124"/>
    <hyperlink r:id="rId109" ref="B125"/>
    <hyperlink r:id="rId110" ref="B126"/>
    <hyperlink r:id="rId111" ref="B127"/>
    <hyperlink r:id="rId112" ref="B128"/>
    <hyperlink r:id="rId113" ref="B129"/>
    <hyperlink r:id="rId114" ref="B130"/>
    <hyperlink r:id="rId115" ref="B131"/>
    <hyperlink r:id="rId116" ref="B132"/>
    <hyperlink r:id="rId117" ref="B133"/>
    <hyperlink r:id="rId118" ref="B134"/>
    <hyperlink r:id="rId119" ref="B135"/>
    <hyperlink r:id="rId120" ref="B136"/>
    <hyperlink r:id="rId121" ref="B137"/>
    <hyperlink r:id="rId122" ref="B138"/>
    <hyperlink r:id="rId123" ref="B139"/>
    <hyperlink r:id="rId124" ref="B140"/>
    <hyperlink r:id="rId125" ref="B141"/>
    <hyperlink r:id="rId126" ref="B142"/>
    <hyperlink r:id="rId127" ref="B143"/>
    <hyperlink r:id="rId128" ref="B144"/>
    <hyperlink r:id="rId129" ref="B145"/>
    <hyperlink r:id="rId130" ref="B146"/>
    <hyperlink r:id="rId131" ref="B147"/>
    <hyperlink r:id="rId132" ref="B148"/>
    <hyperlink r:id="rId133" ref="B149"/>
    <hyperlink r:id="rId134" ref="B150"/>
    <hyperlink r:id="rId135" ref="B151"/>
  </hyperlinks>
  <drawing r:id="rId13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47.75"/>
    <col customWidth="1" min="3" max="3" width="32.5"/>
    <col customWidth="1" min="4" max="4" width="54.38"/>
    <col customWidth="1" min="5" max="5" width="30.13"/>
    <col customWidth="1" min="6" max="7" width="21.38"/>
  </cols>
  <sheetData>
    <row r="1">
      <c r="A1" s="8" t="s">
        <v>41</v>
      </c>
      <c r="B1" s="8" t="s">
        <v>521</v>
      </c>
      <c r="C1" s="8" t="s">
        <v>522</v>
      </c>
      <c r="D1" s="7" t="s">
        <v>1098</v>
      </c>
      <c r="E1" s="7" t="s">
        <v>1099</v>
      </c>
      <c r="F1" s="7" t="s">
        <v>1100</v>
      </c>
      <c r="G1" s="7" t="s">
        <v>1101</v>
      </c>
    </row>
    <row r="2">
      <c r="A2" s="71" t="s">
        <v>69</v>
      </c>
      <c r="B2" s="71" t="s">
        <v>607</v>
      </c>
      <c r="C2" s="71"/>
      <c r="D2" s="41" t="s">
        <v>1102</v>
      </c>
      <c r="E2" s="41"/>
    </row>
    <row r="3" hidden="1">
      <c r="A3" s="71" t="s">
        <v>563</v>
      </c>
      <c r="B3" s="71" t="s">
        <v>564</v>
      </c>
      <c r="C3" s="71"/>
      <c r="D3" s="71"/>
      <c r="E3" s="71"/>
      <c r="F3" s="71"/>
      <c r="G3" s="71"/>
    </row>
    <row r="4" hidden="1">
      <c r="A4" s="71" t="s">
        <v>572</v>
      </c>
      <c r="B4" s="71" t="s">
        <v>573</v>
      </c>
      <c r="C4" s="71"/>
      <c r="D4" s="71"/>
      <c r="E4" s="71"/>
      <c r="F4" s="71"/>
      <c r="G4" s="71"/>
    </row>
    <row r="5">
      <c r="A5" s="71" t="s">
        <v>72</v>
      </c>
      <c r="B5" s="71" t="s">
        <v>607</v>
      </c>
      <c r="C5" s="71"/>
      <c r="D5" s="71"/>
      <c r="E5" s="71"/>
      <c r="F5" s="71"/>
      <c r="G5" s="71"/>
    </row>
    <row r="6" hidden="1">
      <c r="A6" s="59" t="s">
        <v>583</v>
      </c>
      <c r="B6" s="71" t="s">
        <v>554</v>
      </c>
      <c r="C6" s="71"/>
      <c r="D6" s="71"/>
      <c r="E6" s="71"/>
      <c r="F6" s="71"/>
      <c r="G6" s="71"/>
    </row>
    <row r="7">
      <c r="A7" s="71" t="s">
        <v>80</v>
      </c>
      <c r="B7" s="71" t="s">
        <v>607</v>
      </c>
      <c r="C7" s="71"/>
      <c r="D7" s="71"/>
      <c r="E7" s="71"/>
      <c r="F7" s="71"/>
      <c r="G7" s="71"/>
    </row>
    <row r="8">
      <c r="A8" s="71" t="s">
        <v>782</v>
      </c>
      <c r="B8" s="71" t="s">
        <v>607</v>
      </c>
      <c r="C8" s="71"/>
      <c r="D8" s="71"/>
      <c r="E8" s="71"/>
      <c r="F8" s="71"/>
      <c r="G8" s="71"/>
    </row>
    <row r="9" hidden="1">
      <c r="A9" s="71" t="s">
        <v>186</v>
      </c>
      <c r="B9" s="71" t="s">
        <v>598</v>
      </c>
      <c r="C9" s="71"/>
      <c r="D9" s="71"/>
      <c r="E9" s="71"/>
      <c r="F9" s="71"/>
      <c r="G9" s="71"/>
    </row>
    <row r="10" hidden="1">
      <c r="A10" s="71" t="s">
        <v>600</v>
      </c>
      <c r="B10" s="71" t="s">
        <v>601</v>
      </c>
      <c r="C10" s="71"/>
      <c r="D10" s="71"/>
      <c r="E10" s="71"/>
      <c r="F10" s="71"/>
      <c r="G10" s="71"/>
    </row>
    <row r="11">
      <c r="A11" s="71" t="s">
        <v>111</v>
      </c>
      <c r="B11" s="71" t="s">
        <v>607</v>
      </c>
      <c r="C11" s="71" t="s">
        <v>845</v>
      </c>
      <c r="D11" s="71"/>
      <c r="E11" s="71"/>
      <c r="F11" s="71"/>
      <c r="G11" s="71"/>
    </row>
    <row r="12">
      <c r="A12" s="71" t="s">
        <v>133</v>
      </c>
      <c r="B12" s="71" t="s">
        <v>607</v>
      </c>
      <c r="C12" s="71"/>
      <c r="D12" s="71"/>
      <c r="E12" s="71"/>
      <c r="F12" s="71"/>
      <c r="G12" s="71"/>
    </row>
    <row r="13" hidden="1">
      <c r="A13" s="71" t="s">
        <v>49</v>
      </c>
      <c r="B13" s="71" t="s">
        <v>613</v>
      </c>
      <c r="C13" s="71"/>
      <c r="D13" s="71"/>
      <c r="E13" s="71"/>
      <c r="F13" s="71"/>
      <c r="G13" s="71"/>
    </row>
    <row r="14" hidden="1">
      <c r="A14" s="71" t="s">
        <v>50</v>
      </c>
      <c r="B14" s="71" t="s">
        <v>598</v>
      </c>
      <c r="C14" s="71"/>
      <c r="D14" s="71"/>
      <c r="E14" s="71"/>
      <c r="F14" s="71"/>
      <c r="G14" s="71"/>
    </row>
    <row r="15">
      <c r="A15" s="71" t="s">
        <v>154</v>
      </c>
      <c r="B15" s="71" t="s">
        <v>607</v>
      </c>
      <c r="C15" s="71"/>
      <c r="D15" s="71"/>
      <c r="E15" s="71"/>
      <c r="F15" s="71"/>
      <c r="G15" s="71"/>
    </row>
    <row r="16">
      <c r="A16" s="71" t="s">
        <v>187</v>
      </c>
      <c r="B16" s="71" t="s">
        <v>607</v>
      </c>
      <c r="C16" s="71"/>
      <c r="D16" s="71"/>
      <c r="E16" s="71"/>
      <c r="F16" s="71"/>
      <c r="G16" s="71"/>
    </row>
    <row r="17">
      <c r="A17" s="71" t="s">
        <v>171</v>
      </c>
      <c r="B17" s="71" t="s">
        <v>607</v>
      </c>
      <c r="C17" s="71"/>
      <c r="D17" s="71"/>
      <c r="E17" s="71"/>
      <c r="F17" s="71"/>
      <c r="G17" s="71"/>
    </row>
    <row r="18">
      <c r="A18" s="59" t="s">
        <v>180</v>
      </c>
      <c r="B18" s="59" t="s">
        <v>1019</v>
      </c>
    </row>
    <row r="19">
      <c r="A19" s="71" t="s">
        <v>134</v>
      </c>
      <c r="B19" s="71" t="s">
        <v>925</v>
      </c>
      <c r="C19" s="71"/>
      <c r="D19" s="71"/>
      <c r="E19" s="71"/>
      <c r="F19" s="71"/>
      <c r="G19" s="71"/>
    </row>
    <row r="20" hidden="1">
      <c r="A20" s="71" t="s">
        <v>645</v>
      </c>
      <c r="B20" s="71" t="s">
        <v>598</v>
      </c>
      <c r="C20" s="71"/>
      <c r="D20" s="71"/>
      <c r="E20" s="71"/>
      <c r="F20" s="71"/>
      <c r="G20" s="71"/>
    </row>
    <row r="21" hidden="1">
      <c r="A21" s="71" t="s">
        <v>57</v>
      </c>
      <c r="B21" s="71" t="s">
        <v>598</v>
      </c>
      <c r="C21" s="71"/>
      <c r="D21" s="71"/>
      <c r="E21" s="71"/>
      <c r="F21" s="71"/>
      <c r="G21" s="71"/>
    </row>
    <row r="22" hidden="1">
      <c r="A22" s="71" t="s">
        <v>58</v>
      </c>
      <c r="B22" s="71" t="s">
        <v>598</v>
      </c>
      <c r="C22" s="71"/>
      <c r="D22" s="71"/>
      <c r="E22" s="71"/>
      <c r="F22" s="71"/>
      <c r="G22" s="71"/>
    </row>
    <row r="23">
      <c r="A23" s="71" t="s">
        <v>969</v>
      </c>
      <c r="B23" s="71" t="s">
        <v>971</v>
      </c>
      <c r="C23" s="71"/>
      <c r="D23" s="71"/>
      <c r="E23" s="71"/>
      <c r="F23" s="71"/>
      <c r="G23" s="71"/>
    </row>
    <row r="24">
      <c r="A24" s="71" t="s">
        <v>174</v>
      </c>
      <c r="B24" s="71" t="s">
        <v>1061</v>
      </c>
      <c r="C24" s="71"/>
      <c r="D24" s="71"/>
      <c r="E24" s="71"/>
      <c r="F24" s="71"/>
      <c r="G24" s="71"/>
    </row>
    <row r="25">
      <c r="A25" s="59" t="s">
        <v>664</v>
      </c>
      <c r="B25" s="71" t="s">
        <v>666</v>
      </c>
      <c r="C25" s="71" t="s">
        <v>666</v>
      </c>
      <c r="D25" s="41" t="s">
        <v>1103</v>
      </c>
      <c r="E25" s="41"/>
      <c r="F25" s="71"/>
      <c r="G25" s="71"/>
    </row>
    <row r="26" hidden="1">
      <c r="A26" s="71" t="s">
        <v>62</v>
      </c>
      <c r="B26" s="71" t="s">
        <v>598</v>
      </c>
      <c r="C26" s="71"/>
      <c r="D26" s="71"/>
      <c r="E26" s="71"/>
      <c r="F26" s="71"/>
      <c r="G26" s="71"/>
    </row>
    <row r="27">
      <c r="A27" s="71" t="s">
        <v>625</v>
      </c>
      <c r="B27" s="71" t="s">
        <v>626</v>
      </c>
      <c r="C27" s="71"/>
      <c r="D27" s="41" t="s">
        <v>1104</v>
      </c>
      <c r="E27" s="71"/>
      <c r="F27" s="71"/>
      <c r="G27" s="71"/>
    </row>
    <row r="28">
      <c r="A28" s="71" t="s">
        <v>85</v>
      </c>
      <c r="B28" s="71" t="s">
        <v>756</v>
      </c>
      <c r="C28" s="71"/>
      <c r="D28" s="41" t="s">
        <v>1105</v>
      </c>
      <c r="E28" s="41" t="s">
        <v>1106</v>
      </c>
      <c r="F28" s="71"/>
      <c r="G28" s="71"/>
    </row>
    <row r="29" hidden="1">
      <c r="A29" s="71" t="s">
        <v>64</v>
      </c>
      <c r="B29" s="71" t="s">
        <v>554</v>
      </c>
      <c r="C29" s="71"/>
      <c r="D29" s="71"/>
      <c r="E29" s="71"/>
      <c r="F29" s="71"/>
      <c r="G29" s="71"/>
    </row>
    <row r="30" hidden="1">
      <c r="A30" s="71" t="s">
        <v>684</v>
      </c>
      <c r="B30" s="71" t="s">
        <v>554</v>
      </c>
      <c r="C30" s="71"/>
      <c r="D30" s="71"/>
      <c r="E30" s="71"/>
      <c r="F30" s="71"/>
      <c r="G30" s="71"/>
    </row>
    <row r="31">
      <c r="A31" s="71" t="s">
        <v>47</v>
      </c>
      <c r="B31" s="71" t="s">
        <v>587</v>
      </c>
      <c r="C31" s="71"/>
      <c r="D31" s="41" t="s">
        <v>1107</v>
      </c>
      <c r="E31" s="41" t="s">
        <v>1108</v>
      </c>
      <c r="F31" s="71"/>
      <c r="G31" s="71"/>
    </row>
    <row r="32">
      <c r="A32" s="71" t="s">
        <v>149</v>
      </c>
      <c r="B32" s="71" t="s">
        <v>587</v>
      </c>
      <c r="C32" s="71"/>
      <c r="D32" s="41" t="s">
        <v>1109</v>
      </c>
      <c r="E32" s="71"/>
      <c r="F32" s="10" t="s">
        <v>1110</v>
      </c>
      <c r="G32" s="41" t="s">
        <v>1111</v>
      </c>
    </row>
    <row r="33" hidden="1">
      <c r="A33" s="59" t="s">
        <v>694</v>
      </c>
      <c r="B33" s="71" t="s">
        <v>696</v>
      </c>
      <c r="C33" s="71"/>
      <c r="D33" s="71"/>
      <c r="E33" s="71"/>
      <c r="F33" s="71"/>
      <c r="G33" s="71"/>
    </row>
    <row r="34">
      <c r="A34" s="71" t="s">
        <v>1009</v>
      </c>
      <c r="B34" s="71" t="s">
        <v>587</v>
      </c>
      <c r="C34" s="71"/>
      <c r="D34" s="71"/>
      <c r="E34" s="71"/>
      <c r="F34" s="71"/>
      <c r="G34" s="71"/>
    </row>
    <row r="35">
      <c r="A35" s="59" t="s">
        <v>177</v>
      </c>
      <c r="B35" s="59" t="s">
        <v>587</v>
      </c>
    </row>
    <row r="36">
      <c r="A36" s="71" t="s">
        <v>779</v>
      </c>
      <c r="B36" s="71" t="s">
        <v>774</v>
      </c>
      <c r="C36" s="71"/>
      <c r="D36" s="71"/>
      <c r="E36" s="71"/>
      <c r="F36" s="71"/>
      <c r="G36" s="71"/>
    </row>
    <row r="37">
      <c r="A37" s="71" t="s">
        <v>96</v>
      </c>
      <c r="B37" s="71" t="s">
        <v>774</v>
      </c>
      <c r="C37" s="71"/>
      <c r="D37" s="71"/>
      <c r="E37" s="71"/>
      <c r="F37" s="71"/>
      <c r="G37" s="71"/>
    </row>
    <row r="38" hidden="1">
      <c r="A38" s="71" t="s">
        <v>75</v>
      </c>
      <c r="B38" s="71" t="s">
        <v>554</v>
      </c>
      <c r="C38" s="71"/>
      <c r="D38" s="71"/>
      <c r="E38" s="71"/>
      <c r="F38" s="71"/>
      <c r="G38" s="71"/>
    </row>
    <row r="39" hidden="1">
      <c r="A39" s="59" t="s">
        <v>718</v>
      </c>
      <c r="B39" s="71" t="s">
        <v>696</v>
      </c>
      <c r="C39" s="71"/>
      <c r="D39" s="71"/>
      <c r="E39" s="71"/>
      <c r="F39" s="71"/>
      <c r="G39" s="71"/>
    </row>
    <row r="40" hidden="1">
      <c r="A40" s="71" t="s">
        <v>76</v>
      </c>
      <c r="B40" s="71" t="s">
        <v>598</v>
      </c>
      <c r="C40" s="71"/>
      <c r="D40" s="71"/>
      <c r="E40" s="71"/>
      <c r="F40" s="71"/>
      <c r="G40" s="71"/>
    </row>
    <row r="41">
      <c r="A41" s="71" t="s">
        <v>112</v>
      </c>
      <c r="B41" s="71" t="s">
        <v>847</v>
      </c>
      <c r="C41" s="71"/>
      <c r="D41" s="71"/>
      <c r="E41" s="71"/>
      <c r="F41" s="71"/>
      <c r="G41" s="71"/>
    </row>
    <row r="42">
      <c r="A42" s="71" t="s">
        <v>123</v>
      </c>
      <c r="B42" s="71" t="s">
        <v>880</v>
      </c>
      <c r="C42" s="71"/>
      <c r="D42" s="71"/>
      <c r="E42" s="71"/>
      <c r="F42" s="71"/>
      <c r="G42" s="71"/>
    </row>
    <row r="43" hidden="1">
      <c r="A43" s="71" t="s">
        <v>79</v>
      </c>
      <c r="B43" s="71" t="s">
        <v>598</v>
      </c>
      <c r="C43" s="71"/>
      <c r="D43" s="71"/>
      <c r="E43" s="71"/>
      <c r="F43" s="71"/>
      <c r="G43" s="71"/>
    </row>
    <row r="44" hidden="1">
      <c r="A44" s="59" t="s">
        <v>735</v>
      </c>
      <c r="B44" s="71" t="s">
        <v>696</v>
      </c>
      <c r="C44" s="71"/>
      <c r="D44" s="71"/>
      <c r="E44" s="71"/>
      <c r="F44" s="71"/>
      <c r="G44" s="71"/>
    </row>
    <row r="45">
      <c r="A45" s="71" t="s">
        <v>126</v>
      </c>
      <c r="B45" s="71" t="s">
        <v>895</v>
      </c>
      <c r="C45" s="71"/>
      <c r="D45" s="71"/>
      <c r="E45" s="71"/>
      <c r="F45" s="71"/>
      <c r="G45" s="71"/>
    </row>
    <row r="46">
      <c r="A46" s="71" t="s">
        <v>67</v>
      </c>
      <c r="B46" s="71" t="s">
        <v>687</v>
      </c>
      <c r="C46" s="71"/>
      <c r="D46" s="71"/>
      <c r="E46" s="71"/>
      <c r="F46" s="71"/>
      <c r="G46" s="71"/>
    </row>
    <row r="47" hidden="1">
      <c r="A47" s="71" t="s">
        <v>745</v>
      </c>
      <c r="B47" s="71" t="s">
        <v>554</v>
      </c>
      <c r="C47" s="71"/>
      <c r="D47" s="71"/>
      <c r="E47" s="71"/>
      <c r="F47" s="71"/>
      <c r="G47" s="71"/>
    </row>
    <row r="48">
      <c r="A48" s="71" t="s">
        <v>189</v>
      </c>
      <c r="B48" s="59" t="s">
        <v>960</v>
      </c>
    </row>
    <row r="49">
      <c r="A49" s="71" t="s">
        <v>115</v>
      </c>
      <c r="B49" s="71" t="s">
        <v>858</v>
      </c>
      <c r="C49" s="71"/>
      <c r="D49" s="71"/>
      <c r="E49" s="71"/>
      <c r="F49" s="71"/>
      <c r="G49" s="71"/>
    </row>
    <row r="50">
      <c r="A50" s="71" t="s">
        <v>120</v>
      </c>
      <c r="B50" s="71" t="s">
        <v>870</v>
      </c>
      <c r="C50" s="71"/>
      <c r="D50" s="71"/>
      <c r="E50" s="71"/>
      <c r="F50" s="71"/>
      <c r="G50" s="71"/>
    </row>
    <row r="51">
      <c r="A51" s="71" t="s">
        <v>46</v>
      </c>
      <c r="B51" s="71" t="s">
        <v>586</v>
      </c>
      <c r="C51" s="71"/>
      <c r="D51" s="71"/>
      <c r="E51" s="71"/>
      <c r="F51" s="71"/>
      <c r="G51" s="71"/>
    </row>
    <row r="52">
      <c r="A52" s="71" t="s">
        <v>131</v>
      </c>
      <c r="B52" s="71" t="s">
        <v>913</v>
      </c>
      <c r="C52" s="71"/>
      <c r="D52" s="71"/>
      <c r="E52" s="71"/>
      <c r="F52" s="71"/>
      <c r="G52" s="71"/>
    </row>
    <row r="53">
      <c r="A53" s="71" t="s">
        <v>81</v>
      </c>
      <c r="B53" s="71" t="s">
        <v>741</v>
      </c>
      <c r="C53" s="71"/>
      <c r="D53" s="71"/>
      <c r="E53" s="71"/>
      <c r="F53" s="71"/>
      <c r="G53" s="71"/>
    </row>
    <row r="54" hidden="1">
      <c r="A54" s="71" t="s">
        <v>768</v>
      </c>
      <c r="B54" s="71" t="s">
        <v>554</v>
      </c>
      <c r="C54" s="71"/>
      <c r="D54" s="71"/>
      <c r="E54" s="71"/>
      <c r="F54" s="71"/>
      <c r="G54" s="71"/>
    </row>
    <row r="55">
      <c r="A55" s="71" t="s">
        <v>71</v>
      </c>
      <c r="B55" s="71" t="s">
        <v>699</v>
      </c>
      <c r="C55" s="71"/>
      <c r="D55" s="71"/>
      <c r="E55" s="71"/>
      <c r="F55" s="71"/>
      <c r="G55" s="71"/>
    </row>
    <row r="56" hidden="1">
      <c r="A56" s="71" t="s">
        <v>90</v>
      </c>
      <c r="B56" s="71" t="s">
        <v>598</v>
      </c>
      <c r="C56" s="71"/>
      <c r="D56" s="71"/>
      <c r="E56" s="71"/>
      <c r="F56" s="71"/>
      <c r="G56" s="71"/>
    </row>
    <row r="57">
      <c r="A57" s="71" t="s">
        <v>965</v>
      </c>
      <c r="B57" s="71" t="s">
        <v>966</v>
      </c>
      <c r="C57" s="71"/>
      <c r="D57" s="71"/>
      <c r="E57" s="71"/>
      <c r="F57" s="71"/>
      <c r="G57" s="71"/>
    </row>
    <row r="58">
      <c r="A58" s="71" t="s">
        <v>63</v>
      </c>
      <c r="B58" s="71" t="s">
        <v>673</v>
      </c>
      <c r="C58" s="71" t="s">
        <v>554</v>
      </c>
      <c r="D58" s="71"/>
      <c r="E58" s="71"/>
      <c r="F58" s="71"/>
      <c r="G58" s="71"/>
    </row>
    <row r="59">
      <c r="A59" s="71" t="s">
        <v>130</v>
      </c>
      <c r="B59" s="71" t="s">
        <v>910</v>
      </c>
      <c r="C59" s="71"/>
      <c r="D59" s="71"/>
      <c r="E59" s="71"/>
      <c r="F59" s="71"/>
      <c r="G59" s="71"/>
    </row>
    <row r="60" hidden="1">
      <c r="A60" s="71" t="s">
        <v>94</v>
      </c>
      <c r="B60" s="71" t="s">
        <v>598</v>
      </c>
      <c r="C60" s="71"/>
      <c r="D60" s="71"/>
      <c r="E60" s="71"/>
      <c r="F60" s="71"/>
      <c r="G60" s="71"/>
    </row>
    <row r="61">
      <c r="A61" s="71" t="s">
        <v>42</v>
      </c>
      <c r="B61" s="71" t="s">
        <v>553</v>
      </c>
      <c r="C61" s="71" t="s">
        <v>554</v>
      </c>
      <c r="D61" s="71"/>
      <c r="E61" s="71"/>
      <c r="F61" s="71"/>
      <c r="G61" s="71"/>
    </row>
    <row r="62">
      <c r="A62" s="71" t="s">
        <v>45</v>
      </c>
      <c r="B62" s="71" t="s">
        <v>581</v>
      </c>
      <c r="C62" s="71" t="s">
        <v>554</v>
      </c>
      <c r="D62" s="71"/>
      <c r="E62" s="71"/>
      <c r="F62" s="71"/>
      <c r="G62" s="71"/>
    </row>
    <row r="63">
      <c r="A63" s="71" t="s">
        <v>156</v>
      </c>
      <c r="B63" s="71" t="s">
        <v>1006</v>
      </c>
      <c r="C63" s="71"/>
      <c r="D63" s="71"/>
      <c r="E63" s="71"/>
      <c r="F63" s="71"/>
      <c r="G63" s="71"/>
    </row>
    <row r="64" hidden="1">
      <c r="A64" s="71" t="s">
        <v>98</v>
      </c>
      <c r="B64" s="71" t="s">
        <v>598</v>
      </c>
      <c r="C64" s="71"/>
      <c r="D64" s="71"/>
      <c r="E64" s="71"/>
      <c r="F64" s="71"/>
      <c r="G64" s="71"/>
    </row>
    <row r="65">
      <c r="A65" s="71" t="s">
        <v>51</v>
      </c>
      <c r="B65" s="71" t="s">
        <v>620</v>
      </c>
      <c r="C65" s="71"/>
      <c r="D65" s="71"/>
      <c r="E65" s="71"/>
      <c r="F65" s="71"/>
      <c r="G65" s="71"/>
    </row>
    <row r="66" hidden="1">
      <c r="A66" s="71" t="s">
        <v>100</v>
      </c>
      <c r="B66" s="71" t="s">
        <v>598</v>
      </c>
      <c r="C66" s="71"/>
      <c r="D66" s="71"/>
      <c r="E66" s="71"/>
      <c r="F66" s="71"/>
      <c r="G66" s="71"/>
    </row>
    <row r="67" hidden="1">
      <c r="A67" s="71" t="s">
        <v>101</v>
      </c>
      <c r="B67" s="71" t="s">
        <v>554</v>
      </c>
      <c r="C67" s="71"/>
      <c r="D67" s="71"/>
      <c r="E67" s="71"/>
      <c r="F67" s="71"/>
      <c r="G67" s="71"/>
    </row>
    <row r="68" hidden="1">
      <c r="A68" s="71" t="s">
        <v>191</v>
      </c>
      <c r="B68" s="71" t="s">
        <v>554</v>
      </c>
      <c r="C68" s="71"/>
      <c r="D68" s="71"/>
      <c r="E68" s="71"/>
      <c r="F68" s="71"/>
      <c r="G68" s="71"/>
    </row>
    <row r="69" hidden="1">
      <c r="A69" s="71" t="s">
        <v>102</v>
      </c>
      <c r="B69" s="71" t="s">
        <v>554</v>
      </c>
      <c r="C69" s="71"/>
      <c r="D69" s="71"/>
      <c r="E69" s="71"/>
      <c r="F69" s="71"/>
      <c r="G69" s="71"/>
    </row>
    <row r="70">
      <c r="A70" s="71" t="s">
        <v>86</v>
      </c>
      <c r="B70" s="71" t="s">
        <v>620</v>
      </c>
      <c r="C70" s="71"/>
      <c r="D70" s="71"/>
      <c r="E70" s="71"/>
      <c r="F70" s="71"/>
      <c r="G70" s="71"/>
    </row>
    <row r="71">
      <c r="A71" s="71" t="s">
        <v>104</v>
      </c>
      <c r="B71" s="71" t="s">
        <v>826</v>
      </c>
      <c r="C71" s="71"/>
      <c r="D71" s="71"/>
      <c r="E71" s="71"/>
      <c r="F71" s="71"/>
      <c r="G71" s="71"/>
    </row>
    <row r="72">
      <c r="A72" s="71" t="s">
        <v>865</v>
      </c>
      <c r="B72" s="71" t="s">
        <v>866</v>
      </c>
      <c r="C72" s="71"/>
      <c r="D72" s="71"/>
      <c r="E72" s="71"/>
      <c r="F72" s="71"/>
      <c r="G72" s="71"/>
    </row>
    <row r="73">
      <c r="A73" s="59" t="s">
        <v>660</v>
      </c>
      <c r="B73" s="71" t="s">
        <v>662</v>
      </c>
      <c r="C73" s="71"/>
      <c r="D73" s="71"/>
      <c r="E73" s="71"/>
      <c r="F73" s="71"/>
      <c r="G73" s="71"/>
    </row>
    <row r="74" hidden="1">
      <c r="A74" s="71" t="s">
        <v>106</v>
      </c>
      <c r="B74" s="71" t="s">
        <v>598</v>
      </c>
      <c r="C74" s="71"/>
      <c r="D74" s="71"/>
      <c r="E74" s="71"/>
      <c r="F74" s="71"/>
      <c r="G74" s="71"/>
    </row>
    <row r="75" hidden="1">
      <c r="A75" s="71" t="s">
        <v>109</v>
      </c>
      <c r="B75" s="71" t="s">
        <v>598</v>
      </c>
      <c r="C75" s="71"/>
      <c r="D75" s="71"/>
      <c r="E75" s="71"/>
      <c r="F75" s="71"/>
      <c r="G75" s="71"/>
    </row>
    <row r="76" hidden="1">
      <c r="A76" s="71" t="s">
        <v>838</v>
      </c>
      <c r="B76" s="71" t="s">
        <v>840</v>
      </c>
      <c r="C76" s="71"/>
      <c r="D76" s="71"/>
      <c r="E76" s="71"/>
      <c r="F76" s="71"/>
      <c r="G76" s="71"/>
    </row>
    <row r="77">
      <c r="A77" s="71" t="s">
        <v>150</v>
      </c>
      <c r="B77" s="59" t="s">
        <v>987</v>
      </c>
    </row>
    <row r="78">
      <c r="A78" s="71" t="s">
        <v>88</v>
      </c>
      <c r="B78" s="71" t="s">
        <v>763</v>
      </c>
      <c r="C78" s="71"/>
      <c r="D78" s="71"/>
      <c r="E78" s="71"/>
      <c r="F78" s="71"/>
      <c r="G78" s="71"/>
    </row>
    <row r="79" hidden="1">
      <c r="A79" s="71" t="s">
        <v>113</v>
      </c>
      <c r="B79" s="71" t="s">
        <v>598</v>
      </c>
      <c r="C79" s="71"/>
      <c r="D79" s="71"/>
      <c r="E79" s="71"/>
      <c r="F79" s="71"/>
      <c r="G79" s="71"/>
    </row>
    <row r="80" hidden="1">
      <c r="A80" s="71" t="s">
        <v>114</v>
      </c>
      <c r="B80" s="71" t="s">
        <v>598</v>
      </c>
      <c r="C80" s="71"/>
      <c r="D80" s="71"/>
      <c r="E80" s="71"/>
      <c r="F80" s="71"/>
      <c r="G80" s="71"/>
    </row>
    <row r="81">
      <c r="A81" s="71" t="s">
        <v>190</v>
      </c>
      <c r="B81" s="71" t="s">
        <v>771</v>
      </c>
      <c r="C81" s="71"/>
      <c r="D81" s="41" t="s">
        <v>1112</v>
      </c>
      <c r="E81" s="41"/>
      <c r="F81" s="41" t="s">
        <v>1113</v>
      </c>
      <c r="G81" s="41" t="s">
        <v>1114</v>
      </c>
    </row>
    <row r="82">
      <c r="A82" s="71" t="s">
        <v>167</v>
      </c>
      <c r="B82" s="71" t="s">
        <v>1042</v>
      </c>
      <c r="C82" s="71"/>
      <c r="D82" s="71"/>
      <c r="E82" s="71"/>
      <c r="F82" s="71"/>
      <c r="G82" s="71"/>
    </row>
    <row r="83" hidden="1">
      <c r="A83" s="71" t="s">
        <v>861</v>
      </c>
      <c r="B83" s="71" t="s">
        <v>863</v>
      </c>
      <c r="C83" s="71"/>
      <c r="D83" s="71"/>
      <c r="E83" s="71"/>
      <c r="F83" s="71"/>
      <c r="G83" s="71"/>
    </row>
    <row r="84">
      <c r="A84" s="71" t="s">
        <v>55</v>
      </c>
      <c r="B84" s="71" t="s">
        <v>640</v>
      </c>
      <c r="C84" s="71"/>
      <c r="D84" s="71"/>
      <c r="E84" s="71"/>
      <c r="F84" s="71"/>
      <c r="G84" s="71"/>
    </row>
    <row r="85">
      <c r="A85" s="71" t="s">
        <v>141</v>
      </c>
      <c r="B85" s="71" t="s">
        <v>956</v>
      </c>
      <c r="C85" s="71"/>
      <c r="D85" s="71"/>
      <c r="E85" s="71"/>
      <c r="F85" s="71"/>
      <c r="G85" s="71"/>
    </row>
    <row r="86">
      <c r="A86" s="71" t="s">
        <v>145</v>
      </c>
      <c r="B86" s="71" t="s">
        <v>975</v>
      </c>
      <c r="C86" s="71"/>
      <c r="D86" s="71"/>
      <c r="E86" s="71"/>
      <c r="F86" s="71"/>
      <c r="G86" s="71"/>
    </row>
    <row r="87" hidden="1">
      <c r="A87" s="71" t="s">
        <v>121</v>
      </c>
      <c r="B87" s="71" t="s">
        <v>598</v>
      </c>
      <c r="C87" s="71"/>
      <c r="D87" s="71"/>
      <c r="E87" s="71"/>
      <c r="F87" s="71"/>
      <c r="G87" s="71"/>
    </row>
    <row r="88" hidden="1">
      <c r="A88" s="71" t="s">
        <v>122</v>
      </c>
      <c r="B88" s="71" t="s">
        <v>598</v>
      </c>
      <c r="C88" s="71"/>
      <c r="D88" s="71"/>
      <c r="E88" s="71"/>
      <c r="F88" s="71"/>
      <c r="G88" s="71"/>
    </row>
    <row r="89">
      <c r="A89" s="71" t="s">
        <v>87</v>
      </c>
      <c r="B89" s="71" t="s">
        <v>761</v>
      </c>
      <c r="C89" s="71"/>
      <c r="D89" s="71"/>
      <c r="E89" s="71"/>
      <c r="F89" s="71"/>
      <c r="G89" s="71"/>
    </row>
    <row r="90">
      <c r="A90" s="71" t="s">
        <v>916</v>
      </c>
      <c r="B90" s="71" t="s">
        <v>918</v>
      </c>
      <c r="C90" s="71"/>
      <c r="D90" s="71"/>
      <c r="E90" s="71"/>
      <c r="F90" s="71"/>
      <c r="G90" s="71"/>
    </row>
    <row r="91" hidden="1">
      <c r="A91" s="71" t="s">
        <v>124</v>
      </c>
      <c r="B91" s="71" t="s">
        <v>598</v>
      </c>
      <c r="C91" s="71"/>
      <c r="D91" s="71"/>
      <c r="E91" s="71"/>
      <c r="F91" s="71"/>
      <c r="G91" s="71"/>
    </row>
    <row r="92" hidden="1">
      <c r="A92" s="71" t="s">
        <v>125</v>
      </c>
      <c r="B92" s="71" t="s">
        <v>598</v>
      </c>
      <c r="C92" s="71"/>
      <c r="D92" s="71"/>
      <c r="E92" s="71"/>
      <c r="F92" s="71"/>
      <c r="G92" s="71"/>
    </row>
    <row r="93" hidden="1">
      <c r="A93" s="71" t="s">
        <v>10</v>
      </c>
      <c r="B93" s="71" t="s">
        <v>598</v>
      </c>
      <c r="C93" s="71"/>
      <c r="D93" s="71"/>
      <c r="E93" s="71"/>
      <c r="F93" s="71"/>
      <c r="G93" s="71"/>
    </row>
    <row r="94" hidden="1">
      <c r="A94" s="59" t="s">
        <v>890</v>
      </c>
      <c r="B94" s="71" t="s">
        <v>696</v>
      </c>
      <c r="C94" s="71"/>
      <c r="D94" s="71"/>
      <c r="E94" s="71"/>
      <c r="F94" s="71"/>
      <c r="G94" s="71"/>
    </row>
    <row r="95">
      <c r="A95" s="71" t="s">
        <v>160</v>
      </c>
      <c r="B95" s="59" t="s">
        <v>1015</v>
      </c>
    </row>
    <row r="96">
      <c r="A96" s="71" t="s">
        <v>95</v>
      </c>
      <c r="B96" s="71" t="s">
        <v>795</v>
      </c>
      <c r="C96" s="71"/>
      <c r="D96" s="71"/>
      <c r="E96" s="71"/>
      <c r="F96" s="71"/>
      <c r="G96" s="71"/>
    </row>
    <row r="97">
      <c r="A97" s="59" t="s">
        <v>676</v>
      </c>
      <c r="B97" s="71" t="s">
        <v>678</v>
      </c>
      <c r="C97" s="71" t="s">
        <v>554</v>
      </c>
      <c r="D97" s="71"/>
      <c r="E97" s="71"/>
      <c r="F97" s="71"/>
      <c r="G97" s="71"/>
    </row>
    <row r="98" hidden="1">
      <c r="A98" s="71" t="s">
        <v>129</v>
      </c>
      <c r="B98" s="71" t="s">
        <v>554</v>
      </c>
      <c r="C98" s="71"/>
      <c r="D98" s="71"/>
      <c r="E98" s="71"/>
      <c r="F98" s="71"/>
      <c r="G98" s="71"/>
    </row>
    <row r="99">
      <c r="A99" s="71" t="s">
        <v>99</v>
      </c>
      <c r="B99" s="71" t="s">
        <v>809</v>
      </c>
      <c r="C99" s="71"/>
      <c r="D99" s="71"/>
      <c r="E99" s="71"/>
      <c r="F99" s="71"/>
      <c r="G99" s="71"/>
    </row>
    <row r="100">
      <c r="A100" s="71" t="s">
        <v>1029</v>
      </c>
      <c r="B100" s="71" t="s">
        <v>1030</v>
      </c>
      <c r="C100" s="71"/>
      <c r="D100" s="71"/>
      <c r="E100" s="71"/>
      <c r="F100" s="71"/>
      <c r="G100" s="71"/>
    </row>
    <row r="101">
      <c r="A101" s="71" t="s">
        <v>97</v>
      </c>
      <c r="B101" s="71" t="s">
        <v>803</v>
      </c>
      <c r="C101" s="71"/>
      <c r="D101" s="71"/>
      <c r="E101" s="71"/>
      <c r="F101" s="71"/>
      <c r="G101" s="71"/>
    </row>
    <row r="102">
      <c r="A102" s="71" t="s">
        <v>127</v>
      </c>
      <c r="B102" s="71" t="s">
        <v>899</v>
      </c>
      <c r="C102" s="71"/>
      <c r="D102" s="71"/>
      <c r="E102" s="71"/>
      <c r="F102" s="71"/>
      <c r="G102" s="71"/>
    </row>
    <row r="103">
      <c r="A103" s="71" t="s">
        <v>93</v>
      </c>
      <c r="B103" s="71" t="s">
        <v>787</v>
      </c>
      <c r="C103" s="71" t="s">
        <v>554</v>
      </c>
      <c r="D103" s="71"/>
      <c r="E103" s="71"/>
      <c r="F103" s="71"/>
      <c r="G103" s="71"/>
    </row>
    <row r="104">
      <c r="A104" s="71" t="s">
        <v>901</v>
      </c>
      <c r="B104" s="71" t="s">
        <v>902</v>
      </c>
      <c r="C104" s="71"/>
      <c r="D104" s="71"/>
      <c r="E104" s="71"/>
      <c r="F104" s="71"/>
      <c r="G104" s="71"/>
    </row>
    <row r="105" hidden="1">
      <c r="A105" s="59" t="s">
        <v>179</v>
      </c>
      <c r="B105" s="71" t="s">
        <v>930</v>
      </c>
      <c r="C105" s="71"/>
      <c r="D105" s="71"/>
      <c r="E105" s="71"/>
      <c r="F105" s="71"/>
      <c r="G105" s="71"/>
    </row>
    <row r="106" hidden="1">
      <c r="A106" s="71" t="s">
        <v>136</v>
      </c>
      <c r="B106" s="71" t="s">
        <v>554</v>
      </c>
      <c r="C106" s="71"/>
      <c r="D106" s="71"/>
      <c r="E106" s="71"/>
      <c r="F106" s="71"/>
      <c r="G106" s="71"/>
    </row>
    <row r="107">
      <c r="A107" s="71" t="s">
        <v>724</v>
      </c>
      <c r="B107" s="71" t="s">
        <v>725</v>
      </c>
      <c r="C107" s="71"/>
      <c r="D107" s="71"/>
      <c r="E107" s="71"/>
      <c r="F107" s="71"/>
      <c r="G107" s="71"/>
    </row>
    <row r="108">
      <c r="A108" s="59" t="s">
        <v>604</v>
      </c>
      <c r="B108" s="71" t="s">
        <v>606</v>
      </c>
      <c r="C108" s="71" t="s">
        <v>607</v>
      </c>
      <c r="D108" s="71"/>
      <c r="E108" s="71"/>
      <c r="F108" s="71"/>
      <c r="G108" s="71"/>
    </row>
    <row r="109" hidden="1">
      <c r="A109" s="71" t="s">
        <v>184</v>
      </c>
      <c r="B109" s="71" t="s">
        <v>598</v>
      </c>
      <c r="C109" s="71"/>
      <c r="D109" s="71"/>
      <c r="E109" s="71"/>
      <c r="F109" s="71"/>
      <c r="G109" s="71"/>
    </row>
    <row r="110">
      <c r="A110" s="71" t="s">
        <v>84</v>
      </c>
      <c r="B110" s="71" t="s">
        <v>752</v>
      </c>
      <c r="C110" s="71"/>
      <c r="D110" s="41" t="s">
        <v>1115</v>
      </c>
      <c r="E110" s="41"/>
      <c r="F110" s="41" t="s">
        <v>1113</v>
      </c>
      <c r="G110" s="41" t="s">
        <v>1114</v>
      </c>
    </row>
    <row r="111" hidden="1">
      <c r="A111" s="59" t="s">
        <v>948</v>
      </c>
      <c r="B111" s="71" t="s">
        <v>696</v>
      </c>
      <c r="C111" s="71"/>
      <c r="D111" s="71"/>
      <c r="E111" s="71"/>
      <c r="F111" s="71"/>
      <c r="G111" s="71"/>
    </row>
    <row r="112" hidden="1">
      <c r="A112" s="71" t="s">
        <v>951</v>
      </c>
      <c r="B112" s="71" t="s">
        <v>554</v>
      </c>
      <c r="C112" s="71"/>
      <c r="D112" s="71"/>
      <c r="E112" s="71"/>
      <c r="F112" s="71"/>
      <c r="G112" s="71"/>
    </row>
    <row r="113">
      <c r="A113" s="59" t="s">
        <v>178</v>
      </c>
      <c r="B113" s="71" t="s">
        <v>855</v>
      </c>
      <c r="C113" s="71"/>
      <c r="D113" s="71"/>
      <c r="E113" s="71"/>
      <c r="F113" s="71"/>
      <c r="G113" s="71"/>
    </row>
    <row r="114">
      <c r="A114" s="71" t="s">
        <v>7</v>
      </c>
      <c r="B114" s="71" t="s">
        <v>855</v>
      </c>
      <c r="C114" s="71"/>
      <c r="D114" s="71"/>
      <c r="E114" s="71"/>
      <c r="F114" s="71"/>
      <c r="G114" s="71"/>
    </row>
    <row r="115">
      <c r="A115" s="59" t="s">
        <v>876</v>
      </c>
      <c r="B115" s="71" t="s">
        <v>878</v>
      </c>
      <c r="C115" s="71"/>
      <c r="D115" s="71"/>
      <c r="E115" s="71"/>
      <c r="F115" s="71"/>
      <c r="G115" s="71"/>
    </row>
    <row r="116">
      <c r="A116" s="71" t="s">
        <v>747</v>
      </c>
      <c r="B116" s="71" t="s">
        <v>749</v>
      </c>
      <c r="C116" s="71"/>
      <c r="D116" s="71"/>
      <c r="E116" s="71"/>
      <c r="F116" s="71"/>
      <c r="G116" s="71"/>
    </row>
    <row r="117">
      <c r="A117" s="71" t="s">
        <v>59</v>
      </c>
      <c r="B117" s="71" t="s">
        <v>655</v>
      </c>
      <c r="C117" s="71"/>
      <c r="D117" s="71"/>
      <c r="E117" s="71"/>
      <c r="F117" s="71"/>
      <c r="G117" s="71"/>
    </row>
    <row r="118" hidden="1">
      <c r="A118" s="71" t="s">
        <v>146</v>
      </c>
      <c r="B118" s="71" t="s">
        <v>598</v>
      </c>
      <c r="C118" s="71"/>
      <c r="D118" s="71"/>
      <c r="E118" s="71"/>
      <c r="F118" s="71"/>
      <c r="G118" s="71"/>
    </row>
    <row r="119" hidden="1">
      <c r="A119" s="71" t="s">
        <v>979</v>
      </c>
      <c r="B119" s="71" t="s">
        <v>598</v>
      </c>
      <c r="C119" s="71"/>
      <c r="D119" s="71"/>
      <c r="E119" s="71"/>
      <c r="F119" s="71"/>
      <c r="G119" s="71"/>
    </row>
    <row r="120" hidden="1">
      <c r="A120" s="59" t="s">
        <v>183</v>
      </c>
      <c r="B120" s="71" t="s">
        <v>554</v>
      </c>
      <c r="C120" s="71"/>
      <c r="D120" s="71"/>
      <c r="E120" s="71"/>
      <c r="F120" s="71"/>
      <c r="G120" s="71"/>
    </row>
    <row r="121" hidden="1">
      <c r="A121" s="71" t="s">
        <v>148</v>
      </c>
      <c r="B121" s="71" t="s">
        <v>598</v>
      </c>
      <c r="C121" s="71"/>
      <c r="D121" s="71"/>
      <c r="E121" s="71"/>
      <c r="F121" s="71"/>
      <c r="G121" s="71"/>
    </row>
    <row r="122">
      <c r="A122" s="71" t="s">
        <v>137</v>
      </c>
      <c r="B122" s="71" t="s">
        <v>934</v>
      </c>
      <c r="C122" s="71"/>
      <c r="D122" s="71"/>
      <c r="E122" s="71"/>
      <c r="F122" s="71"/>
      <c r="G122" s="71"/>
    </row>
    <row r="123">
      <c r="A123" s="71" t="s">
        <v>168</v>
      </c>
      <c r="B123" s="71" t="s">
        <v>1045</v>
      </c>
      <c r="C123" s="71"/>
      <c r="D123" s="71"/>
      <c r="E123" s="71"/>
      <c r="F123" s="71"/>
      <c r="G123" s="71"/>
    </row>
    <row r="124" hidden="1">
      <c r="A124" s="71" t="s">
        <v>151</v>
      </c>
      <c r="B124" s="59" t="s">
        <v>554</v>
      </c>
    </row>
    <row r="125" hidden="1">
      <c r="A125" s="71" t="s">
        <v>153</v>
      </c>
      <c r="B125" s="71" t="s">
        <v>598</v>
      </c>
      <c r="C125" s="71"/>
      <c r="D125" s="71"/>
      <c r="E125" s="71"/>
      <c r="F125" s="71"/>
      <c r="G125" s="71"/>
    </row>
    <row r="126">
      <c r="A126" s="71" t="s">
        <v>175</v>
      </c>
      <c r="B126" s="71" t="s">
        <v>1065</v>
      </c>
      <c r="C126" s="71"/>
      <c r="D126" s="71"/>
      <c r="E126" s="71"/>
      <c r="F126" s="71"/>
      <c r="G126" s="71"/>
    </row>
    <row r="127" hidden="1">
      <c r="A127" s="71" t="s">
        <v>185</v>
      </c>
      <c r="B127" s="71" t="s">
        <v>598</v>
      </c>
      <c r="C127" s="71"/>
      <c r="D127" s="71"/>
      <c r="E127" s="71"/>
      <c r="F127" s="71"/>
      <c r="G127" s="71"/>
    </row>
    <row r="128">
      <c r="A128" s="71" t="s">
        <v>74</v>
      </c>
      <c r="B128" s="71" t="s">
        <v>713</v>
      </c>
      <c r="C128" s="71"/>
      <c r="D128" s="71"/>
      <c r="E128" s="71"/>
      <c r="F128" s="10" t="s">
        <v>1110</v>
      </c>
      <c r="G128" s="41" t="s">
        <v>1116</v>
      </c>
    </row>
    <row r="129">
      <c r="A129" s="59" t="s">
        <v>181</v>
      </c>
      <c r="B129" s="71" t="s">
        <v>609</v>
      </c>
      <c r="C129" s="71"/>
      <c r="D129" s="71"/>
      <c r="E129" s="71"/>
      <c r="F129" s="71"/>
      <c r="G129" s="71"/>
    </row>
    <row r="130">
      <c r="A130" s="71" t="s">
        <v>633</v>
      </c>
      <c r="B130" s="71" t="s">
        <v>634</v>
      </c>
      <c r="C130" s="71" t="s">
        <v>635</v>
      </c>
      <c r="D130" s="71"/>
      <c r="E130" s="71"/>
      <c r="F130" s="71"/>
      <c r="G130" s="71"/>
    </row>
    <row r="131">
      <c r="A131" s="71" t="s">
        <v>829</v>
      </c>
      <c r="B131" s="71" t="s">
        <v>830</v>
      </c>
      <c r="C131" s="71"/>
      <c r="D131" s="71"/>
      <c r="E131" s="71"/>
      <c r="F131" s="71"/>
      <c r="G131" s="71"/>
    </row>
    <row r="132" hidden="1">
      <c r="A132" s="71" t="s">
        <v>188</v>
      </c>
      <c r="B132" s="71" t="s">
        <v>554</v>
      </c>
      <c r="C132" s="71"/>
      <c r="D132" s="71"/>
      <c r="E132" s="71"/>
      <c r="F132" s="71"/>
      <c r="G132" s="71"/>
    </row>
    <row r="133">
      <c r="A133" s="71" t="s">
        <v>138</v>
      </c>
      <c r="B133" s="71" t="s">
        <v>939</v>
      </c>
      <c r="C133" s="71"/>
      <c r="D133" s="71"/>
      <c r="E133" s="71"/>
      <c r="F133" s="71"/>
      <c r="G133" s="71"/>
    </row>
    <row r="134" hidden="1">
      <c r="A134" s="71" t="s">
        <v>159</v>
      </c>
      <c r="B134" s="71" t="s">
        <v>598</v>
      </c>
      <c r="C134" s="71"/>
      <c r="D134" s="71"/>
      <c r="E134" s="71"/>
      <c r="F134" s="71"/>
      <c r="G134" s="71"/>
    </row>
    <row r="135">
      <c r="A135" s="71" t="s">
        <v>996</v>
      </c>
      <c r="B135" s="71" t="s">
        <v>997</v>
      </c>
      <c r="C135" s="71"/>
      <c r="D135" s="71"/>
      <c r="E135" s="71"/>
      <c r="F135" s="71"/>
      <c r="G135" s="71"/>
    </row>
    <row r="136">
      <c r="A136" s="71" t="s">
        <v>165</v>
      </c>
      <c r="B136" s="71" t="s">
        <v>1036</v>
      </c>
      <c r="C136" s="71"/>
      <c r="D136" s="71"/>
      <c r="E136" s="71"/>
      <c r="F136" s="71"/>
      <c r="G136" s="71"/>
    </row>
    <row r="137" hidden="1">
      <c r="A137" s="71" t="s">
        <v>1022</v>
      </c>
      <c r="B137" s="71" t="s">
        <v>598</v>
      </c>
      <c r="C137" s="71"/>
      <c r="D137" s="71"/>
      <c r="E137" s="71"/>
      <c r="F137" s="71"/>
      <c r="G137" s="71"/>
    </row>
    <row r="138" hidden="1">
      <c r="A138" s="71" t="s">
        <v>1026</v>
      </c>
      <c r="B138" s="71" t="s">
        <v>598</v>
      </c>
      <c r="C138" s="71"/>
      <c r="D138" s="71"/>
      <c r="E138" s="71"/>
      <c r="F138" s="71"/>
      <c r="G138" s="71"/>
    </row>
    <row r="139">
      <c r="A139" s="71" t="s">
        <v>103</v>
      </c>
      <c r="B139" s="71" t="s">
        <v>823</v>
      </c>
      <c r="C139" s="71"/>
      <c r="D139" s="71"/>
      <c r="E139" s="71"/>
      <c r="F139" s="71"/>
      <c r="G139" s="71"/>
    </row>
    <row r="140" hidden="1">
      <c r="A140" s="71" t="s">
        <v>164</v>
      </c>
      <c r="B140" s="71" t="s">
        <v>598</v>
      </c>
      <c r="C140" s="71"/>
      <c r="D140" s="71"/>
      <c r="E140" s="71"/>
      <c r="F140" s="71"/>
      <c r="G140" s="71"/>
    </row>
    <row r="141">
      <c r="A141" s="71" t="s">
        <v>629</v>
      </c>
      <c r="B141" s="71"/>
      <c r="C141" s="71"/>
      <c r="D141" s="71"/>
      <c r="E141" s="71"/>
      <c r="F141" s="71"/>
      <c r="G141" s="71"/>
    </row>
    <row r="142" hidden="1">
      <c r="A142" s="71" t="s">
        <v>166</v>
      </c>
      <c r="B142" s="71" t="s">
        <v>554</v>
      </c>
      <c r="C142" s="71"/>
      <c r="D142" s="71"/>
      <c r="E142" s="71"/>
      <c r="F142" s="71"/>
      <c r="G142" s="71"/>
    </row>
    <row r="143">
      <c r="A143" s="71" t="s">
        <v>707</v>
      </c>
      <c r="B143" s="71"/>
      <c r="C143" s="71"/>
      <c r="D143" s="71"/>
      <c r="E143" s="71"/>
      <c r="F143" s="71"/>
      <c r="G143" s="71"/>
    </row>
    <row r="144">
      <c r="A144" s="71" t="s">
        <v>77</v>
      </c>
      <c r="B144" s="71"/>
      <c r="C144" s="71"/>
      <c r="D144" s="71"/>
      <c r="E144" s="71"/>
      <c r="F144" s="71"/>
      <c r="G144" s="71"/>
    </row>
    <row r="145">
      <c r="A145" s="59" t="s">
        <v>819</v>
      </c>
      <c r="B145" s="71"/>
      <c r="C145" s="71"/>
      <c r="D145" s="71"/>
      <c r="E145" s="71"/>
      <c r="F145" s="71"/>
      <c r="G145" s="71"/>
    </row>
    <row r="146">
      <c r="A146" s="71" t="s">
        <v>118</v>
      </c>
      <c r="B146" s="71"/>
      <c r="C146" s="71"/>
      <c r="D146" s="71"/>
      <c r="E146" s="71"/>
      <c r="F146" s="71"/>
      <c r="G146" s="71"/>
    </row>
    <row r="147">
      <c r="A147" s="71" t="s">
        <v>943</v>
      </c>
      <c r="B147" s="71"/>
      <c r="C147" s="71"/>
      <c r="D147" s="71"/>
      <c r="E147" s="71"/>
      <c r="F147" s="71"/>
      <c r="G147" s="71"/>
    </row>
    <row r="148" hidden="1">
      <c r="A148" s="71" t="s">
        <v>172</v>
      </c>
      <c r="B148" s="71" t="s">
        <v>598</v>
      </c>
      <c r="C148" s="71"/>
      <c r="D148" s="71"/>
      <c r="E148" s="71"/>
      <c r="F148" s="71"/>
      <c r="G148" s="71"/>
    </row>
    <row r="149">
      <c r="A149" s="59" t="s">
        <v>182</v>
      </c>
      <c r="B149" s="71"/>
      <c r="C149" s="71"/>
      <c r="D149" s="71"/>
      <c r="E149" s="71"/>
      <c r="F149" s="71"/>
      <c r="G149" s="71"/>
    </row>
    <row r="150">
      <c r="A150" s="71" t="s">
        <v>169</v>
      </c>
      <c r="B150" s="71"/>
      <c r="C150" s="71"/>
      <c r="D150" s="71"/>
      <c r="E150" s="71"/>
      <c r="F150" s="71"/>
      <c r="G150" s="71"/>
    </row>
    <row r="151" hidden="1">
      <c r="A151" s="71" t="s">
        <v>176</v>
      </c>
      <c r="B151" s="71" t="s">
        <v>598</v>
      </c>
      <c r="C151" s="71"/>
      <c r="D151" s="71"/>
      <c r="E151" s="71"/>
      <c r="F151" s="71"/>
      <c r="G151" s="71"/>
    </row>
  </sheetData>
  <autoFilter ref="$A$1:$C$151">
    <filterColumn colId="1">
      <filters blank="1">
        <filter val="Nja - S2 stämmer, hon läser skiljetecken fel i S3 och 2022 som 2023 i S1"/>
        <filter val="Nja - missar att det är brutet räkenskapsår. Tar bara CO2 och inte CO2e för S1"/>
        <filter val="Nej - hittar bara 2022"/>
        <filter val="Nej - hittar S1, inte S2 eller S3"/>
        <filter val="Nja - S1 och S2 stämmer, för S3 väljer hon ett värde."/>
        <filter val="Nja - S1 stämmer, S2 är fel"/>
        <filter val="Nja - S3 stämmer inte (tar underkategori)"/>
        <filter val="Nja - en siffra fel i S2. Inte hela namnet"/>
        <filter val="Nja - S1 och S2 stämmer, oklart vad som händer med S3"/>
        <filter val="Nja - S3 bara en andel"/>
        <filter val="Nja - Nästan alla kategorier i S3 stämmer"/>
        <filter val="Nja - S1 stämmer, hon lägger på en siffra på S2"/>
        <filter val="Nja - S2 stämmer, S3 är påhittad"/>
        <filter val="Nej - hittar inte S2, S3 är förväxlad med totalen"/>
        <filter val="Nja - S3 stämmer. Konstigt namn"/>
        <filter val="Nja - missar en siffra i S1"/>
        <filter val="Nej - rapporterar 2022 som 2023"/>
        <filter val="Nja - S1 och S2 stämmer, hittar på S3?"/>
        <filter val="Nja - rapporterar 2023 som 2022"/>
        <filter val="Nja - väljer S2 LB"/>
        <filter val="Nja - kallar 2023 för 2021"/>
        <filter val="Nej - S2 stämmer, noh hittar inte S3 och lägger till en siffra på S1 från cellen intill"/>
        <filter val="Nja - S1 och S3 stämmer, hittar ej S2"/>
        <filter val="Nej - hittar bara 2019"/>
        <filter val="Nja - hittar inte S3 eller finansierade utsläpp"/>
        <filter val="Nja - S1 stämmer inte. Hittar inte finansierade utsläpp"/>
        <filter val="Nej - återger 2021"/>
        <filter val="Nja - rapporterar 2022 som 2023"/>
        <filter val="Nja - lägger till en siffra på S3"/>
        <filter val="Nja - lägger till en siffra på S2"/>
        <filter val="Nja - S1 och S2 stämmer, hittar ej S3 (uppbrutet)"/>
        <filter val="Nej - redovisar 2020/2021 som 2021. Dessutom redovisar hon sammanslagna 4&amp;9 som 4"/>
        <filter val="Nej - Hittar inte 2023"/>
        <filter val="Nej - Rapporterar 2023 som 2022"/>
        <filter val="Nja - läser S1&amp;S2 som S1 och S3 som S2"/>
        <filter val="Nja - S1 är från 2022"/>
        <filter val="Nja - S3 stämmer, hon läser tabellen snett för S1 och S2"/>
        <filter val="Nja - lägger till en siffra i S1"/>
        <filter val="Nja - Väljer LB för S2"/>
        <filter val="Nja - hon gör inte fel men hittar inte bara Lundbergs utan hela gruppen"/>
        <filter val="Nja - S3 stämmer inte, hon väljer bara uppströms"/>
        <filter val="Nej - hittar inget"/>
        <filter val="Nja - Hittar inte S2"/>
        <filter val="Nej - läser totalen som S2"/>
        <filter val="Nej, läser tabellen snett (kanske fotnot som siffra)"/>
        <filter val="Nja - hittar inte S3"/>
        <filter val="Nja - hittar inte S1"/>
        <filter val="Nja - S2 och S3 stämmer, S1 är från 2022"/>
        <filter val="Nja - hittar inte S2"/>
        <filter val="Nej - lägger till fotnoter som värden, S3 vissa rätt vissa fel"/>
        <filter val="Nej - redovisar bara Sverige"/>
        <filter val="Nja - läser S2 från kolumnen intill"/>
        <filter val="Nja - S3 stämmer, hon lägger till siffror från kolumnen intill på S1 och S2"/>
        <filter val="Nej - bara S2 stämmer"/>
        <filter val="Nej - hittar inte 2023"/>
        <filter val="Nja - S1 och S3 stämmer, hittar inte S2"/>
        <filter val="Nej"/>
        <filter val="Nej - Garbo hittar inget"/>
        <filter val="Nja - Hittar inte namnet, men siffrorna stämmer"/>
        <filter val="Nja - S3 stämmer, S1 och S2 är fel läst ur tabellen"/>
        <filter val="Nja - väljer LB för S2"/>
        <filter val="Nej - Fel S2, läser totalen som S3"/>
        <filter val="Nja - S3 stämmer inte"/>
        <filter val="Nej - S1 fel (lägger till siffra), S2 fel (väljer S1+S2), S3 rätt men hon missar finansierade utsläpp"/>
        <filter val="Nja - S2 stämmer inte"/>
        <filter val="Nja - S3 är fel, ihopmixad med totalen"/>
      </filters>
    </filterColumn>
    <sortState ref="A1:C151">
      <sortCondition ref="B1:B151"/>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hidden="1" min="1" max="1" width="6.63"/>
    <col customWidth="1" min="6" max="6" width="27.5"/>
    <col customWidth="1" hidden="1" min="7" max="7" width="45.25"/>
    <col customWidth="1" hidden="1" min="8" max="8" width="52.13"/>
    <col customWidth="1" hidden="1" min="9" max="9" width="36.88"/>
    <col customWidth="1" hidden="1" min="10" max="10" width="37.25"/>
    <col customWidth="1" hidden="1" min="11" max="11" width="34.88"/>
    <col customWidth="1" min="12" max="12" width="19.38"/>
    <col customWidth="1" min="13" max="13" width="15.25"/>
    <col customWidth="1" min="21" max="21" width="5.25"/>
    <col customWidth="1" min="23" max="23" width="6.25"/>
    <col customWidth="1" min="25" max="26" width="27.13"/>
    <col hidden="1" min="34" max="69" width="12.63"/>
  </cols>
  <sheetData>
    <row r="1">
      <c r="C1" s="49" t="s">
        <v>192</v>
      </c>
      <c r="F1" s="117" t="s">
        <v>517</v>
      </c>
      <c r="M1" s="51"/>
      <c r="N1" s="52" t="s">
        <v>492</v>
      </c>
      <c r="U1" s="53" t="s">
        <v>518</v>
      </c>
      <c r="Z1" s="118" t="s">
        <v>519</v>
      </c>
      <c r="AA1" s="119" t="s">
        <v>503</v>
      </c>
      <c r="AH1" s="58" t="s">
        <v>512</v>
      </c>
      <c r="AO1" s="59" t="s">
        <v>513</v>
      </c>
      <c r="AU1" s="59" t="s">
        <v>514</v>
      </c>
      <c r="BA1" s="59" t="s">
        <v>515</v>
      </c>
    </row>
    <row r="2">
      <c r="A2" s="68" t="s">
        <v>1117</v>
      </c>
      <c r="B2" s="60" t="s">
        <v>41</v>
      </c>
      <c r="C2" s="61" t="s">
        <v>211</v>
      </c>
      <c r="D2" s="61" t="s">
        <v>361</v>
      </c>
      <c r="E2" s="62" t="s">
        <v>455</v>
      </c>
      <c r="F2" s="64" t="s">
        <v>521</v>
      </c>
      <c r="G2" s="65" t="s">
        <v>523</v>
      </c>
      <c r="H2" s="65" t="s">
        <v>524</v>
      </c>
      <c r="I2" s="65" t="s">
        <v>525</v>
      </c>
      <c r="J2" s="65" t="s">
        <v>526</v>
      </c>
      <c r="K2" s="65" t="s">
        <v>527</v>
      </c>
      <c r="L2" s="65" t="s">
        <v>528</v>
      </c>
      <c r="M2" s="66" t="s">
        <v>529</v>
      </c>
      <c r="N2" s="60" t="s">
        <v>493</v>
      </c>
      <c r="O2" s="60" t="s">
        <v>494</v>
      </c>
      <c r="P2" s="60" t="s">
        <v>495</v>
      </c>
      <c r="Q2" s="60" t="s">
        <v>496</v>
      </c>
      <c r="R2" s="60" t="s">
        <v>497</v>
      </c>
      <c r="S2" s="60" t="s">
        <v>500</v>
      </c>
      <c r="T2" s="67" t="s">
        <v>501</v>
      </c>
      <c r="U2" s="1" t="s">
        <v>530</v>
      </c>
      <c r="V2" s="60" t="s">
        <v>496</v>
      </c>
      <c r="W2" s="68" t="s">
        <v>531</v>
      </c>
      <c r="X2" s="60" t="s">
        <v>497</v>
      </c>
      <c r="Y2" s="66" t="s">
        <v>532</v>
      </c>
      <c r="Z2" s="120" t="s">
        <v>533</v>
      </c>
      <c r="AA2" s="60" t="s">
        <v>493</v>
      </c>
      <c r="AB2" s="60" t="s">
        <v>494</v>
      </c>
      <c r="AC2" s="60" t="s">
        <v>495</v>
      </c>
      <c r="AD2" s="60" t="s">
        <v>496</v>
      </c>
      <c r="AE2" s="60" t="s">
        <v>497</v>
      </c>
      <c r="AF2" s="60" t="s">
        <v>500</v>
      </c>
      <c r="AG2" s="67" t="s">
        <v>501</v>
      </c>
      <c r="AH2" s="60" t="s">
        <v>493</v>
      </c>
      <c r="AI2" s="60" t="s">
        <v>494</v>
      </c>
      <c r="AJ2" s="60" t="s">
        <v>495</v>
      </c>
      <c r="AK2" s="60" t="s">
        <v>496</v>
      </c>
      <c r="AL2" s="60" t="s">
        <v>497</v>
      </c>
      <c r="AM2" s="67" t="s">
        <v>500</v>
      </c>
      <c r="AN2" s="60" t="s">
        <v>501</v>
      </c>
      <c r="AO2" s="60" t="s">
        <v>493</v>
      </c>
      <c r="AP2" s="60" t="s">
        <v>494</v>
      </c>
      <c r="AQ2" s="60" t="s">
        <v>495</v>
      </c>
      <c r="AR2" s="60" t="s">
        <v>497</v>
      </c>
      <c r="AS2" s="60" t="s">
        <v>500</v>
      </c>
      <c r="AT2" s="60" t="s">
        <v>501</v>
      </c>
      <c r="AU2" s="60" t="s">
        <v>493</v>
      </c>
      <c r="AV2" s="60" t="s">
        <v>494</v>
      </c>
      <c r="AW2" s="60" t="s">
        <v>495</v>
      </c>
      <c r="AX2" s="60" t="s">
        <v>497</v>
      </c>
      <c r="AY2" s="60" t="s">
        <v>500</v>
      </c>
      <c r="AZ2" s="60" t="s">
        <v>501</v>
      </c>
      <c r="BA2" s="60" t="s">
        <v>493</v>
      </c>
      <c r="BB2" s="60" t="s">
        <v>494</v>
      </c>
      <c r="BC2" s="60" t="s">
        <v>495</v>
      </c>
      <c r="BD2" s="60" t="s">
        <v>516</v>
      </c>
      <c r="BE2" s="60" t="s">
        <v>497</v>
      </c>
      <c r="BF2" s="60" t="s">
        <v>500</v>
      </c>
      <c r="BG2" s="60" t="s">
        <v>501</v>
      </c>
      <c r="BH2" s="2"/>
      <c r="BI2" s="2"/>
      <c r="BJ2" s="2"/>
      <c r="BK2" s="2"/>
      <c r="BL2" s="2"/>
      <c r="BM2" s="2"/>
      <c r="BN2" s="2"/>
      <c r="BO2" s="2"/>
      <c r="BP2" s="2"/>
      <c r="BQ2" s="2"/>
    </row>
    <row r="3">
      <c r="A3" s="71"/>
      <c r="B3" s="71" t="s">
        <v>42</v>
      </c>
      <c r="C3" s="72" t="s">
        <v>212</v>
      </c>
      <c r="D3" s="73" t="s">
        <v>551</v>
      </c>
      <c r="E3" s="84"/>
      <c r="F3" s="76" t="s">
        <v>553</v>
      </c>
      <c r="G3" s="77" t="s">
        <v>555</v>
      </c>
      <c r="H3" s="77" t="s">
        <v>556</v>
      </c>
      <c r="I3" s="77" t="s">
        <v>555</v>
      </c>
      <c r="J3" s="77" t="s">
        <v>557</v>
      </c>
      <c r="K3" s="77" t="s">
        <v>558</v>
      </c>
      <c r="L3" s="75" t="s">
        <v>559</v>
      </c>
      <c r="M3" s="78" t="s">
        <v>560</v>
      </c>
      <c r="N3" s="41">
        <v>260834.0</v>
      </c>
      <c r="O3" s="41">
        <v>55107.0</v>
      </c>
      <c r="P3" s="41"/>
      <c r="Q3" s="41">
        <v>315941.0</v>
      </c>
      <c r="R3" s="41">
        <v>6817620.0</v>
      </c>
      <c r="S3" s="71"/>
      <c r="T3" s="79"/>
      <c r="U3" s="3">
        <v>2023.0</v>
      </c>
      <c r="V3" s="71">
        <f>Q3</f>
        <v>315941</v>
      </c>
      <c r="W3" s="41" t="s">
        <v>561</v>
      </c>
      <c r="X3" s="71">
        <f t="shared" ref="X3:X4" si="1">R3</f>
        <v>6817620</v>
      </c>
      <c r="Y3" s="74" t="s">
        <v>562</v>
      </c>
      <c r="Z3" s="121">
        <f t="shared" ref="Z3:Z165" si="2">IF(V3="n.a", X3, IF(X3="n.a", V3, V3+X3))</f>
        <v>7133561</v>
      </c>
      <c r="AA3" s="71">
        <v>276679.0</v>
      </c>
      <c r="AB3" s="71"/>
      <c r="AC3" s="71">
        <v>67256.0</v>
      </c>
      <c r="AD3" s="71"/>
      <c r="AE3" s="71">
        <v>8598361.0</v>
      </c>
      <c r="AF3" s="71">
        <v>8942296.0</v>
      </c>
      <c r="AG3" s="79"/>
      <c r="AH3" s="71"/>
      <c r="AI3" s="71"/>
      <c r="AJ3" s="71"/>
      <c r="AK3" s="71"/>
      <c r="AL3" s="71"/>
      <c r="AM3" s="79"/>
      <c r="AN3" s="71"/>
      <c r="AO3" s="71"/>
      <c r="AP3" s="71"/>
      <c r="AQ3" s="71"/>
      <c r="AR3" s="71"/>
      <c r="AS3" s="71"/>
      <c r="AT3" s="71"/>
      <c r="AU3" s="71"/>
      <c r="AV3" s="71"/>
      <c r="AW3" s="71"/>
      <c r="AX3" s="71"/>
      <c r="AY3" s="71"/>
      <c r="AZ3" s="71"/>
      <c r="BA3" s="71"/>
      <c r="BB3" s="71"/>
      <c r="BC3" s="71"/>
      <c r="BD3" s="71"/>
      <c r="BE3" s="71"/>
      <c r="BF3" s="71"/>
      <c r="BG3" s="71"/>
    </row>
    <row r="4">
      <c r="A4" s="41"/>
      <c r="B4" s="41" t="s">
        <v>563</v>
      </c>
      <c r="C4" s="72" t="s">
        <v>213</v>
      </c>
      <c r="D4" s="83" t="s">
        <v>362</v>
      </c>
      <c r="E4" s="84"/>
      <c r="F4" s="76" t="s">
        <v>564</v>
      </c>
      <c r="G4" s="77" t="s">
        <v>565</v>
      </c>
      <c r="H4" s="77" t="s">
        <v>566</v>
      </c>
      <c r="I4" s="77" t="s">
        <v>567</v>
      </c>
      <c r="J4" s="77" t="s">
        <v>568</v>
      </c>
      <c r="K4" s="77"/>
      <c r="L4" s="77" t="s">
        <v>569</v>
      </c>
      <c r="M4" s="74" t="s">
        <v>570</v>
      </c>
      <c r="N4" s="71">
        <v>228000.0</v>
      </c>
      <c r="O4" s="71"/>
      <c r="P4" s="71">
        <v>66000.0</v>
      </c>
      <c r="Q4" s="71"/>
      <c r="R4" s="71">
        <v>2.66E8</v>
      </c>
      <c r="S4" s="71"/>
      <c r="T4" s="79">
        <v>13000.0</v>
      </c>
      <c r="U4" s="3">
        <v>2023.0</v>
      </c>
      <c r="V4" s="71">
        <f>N4+P4</f>
        <v>294000</v>
      </c>
      <c r="W4" s="41" t="s">
        <v>561</v>
      </c>
      <c r="X4" s="71">
        <f t="shared" si="1"/>
        <v>266000000</v>
      </c>
      <c r="Y4" s="74" t="s">
        <v>571</v>
      </c>
      <c r="Z4" s="121">
        <f t="shared" si="2"/>
        <v>266294000</v>
      </c>
      <c r="AA4" s="71"/>
      <c r="AB4" s="71"/>
      <c r="AC4" s="71"/>
      <c r="AD4" s="71"/>
      <c r="AE4" s="71"/>
      <c r="AF4" s="71"/>
      <c r="AG4" s="79"/>
      <c r="AH4" s="71"/>
      <c r="AI4" s="71"/>
      <c r="AJ4" s="71"/>
      <c r="AK4" s="71"/>
      <c r="AL4" s="71"/>
      <c r="AM4" s="79"/>
      <c r="AN4" s="71"/>
      <c r="AO4" s="71"/>
      <c r="AP4" s="71"/>
      <c r="AQ4" s="71"/>
      <c r="AR4" s="71"/>
      <c r="AS4" s="71"/>
      <c r="AT4" s="71"/>
      <c r="AU4" s="71"/>
      <c r="AV4" s="71"/>
      <c r="AW4" s="71"/>
      <c r="AX4" s="71"/>
      <c r="AY4" s="71"/>
      <c r="AZ4" s="71"/>
      <c r="BA4" s="71"/>
      <c r="BB4" s="71"/>
      <c r="BC4" s="71"/>
      <c r="BD4" s="71"/>
      <c r="BE4" s="71"/>
      <c r="BF4" s="71"/>
      <c r="BG4" s="71"/>
    </row>
    <row r="5">
      <c r="A5" s="41"/>
      <c r="B5" s="41" t="s">
        <v>572</v>
      </c>
      <c r="C5" s="72" t="s">
        <v>214</v>
      </c>
      <c r="D5" s="83" t="s">
        <v>363</v>
      </c>
      <c r="E5" s="84" t="s">
        <v>456</v>
      </c>
      <c r="F5" s="76" t="s">
        <v>573</v>
      </c>
      <c r="G5" s="77" t="s">
        <v>574</v>
      </c>
      <c r="H5" s="77"/>
      <c r="I5" s="77"/>
      <c r="J5" s="77"/>
      <c r="K5" s="77"/>
      <c r="L5" s="77"/>
      <c r="M5" s="74" t="s">
        <v>575</v>
      </c>
      <c r="N5" s="71">
        <v>128000.0</v>
      </c>
      <c r="O5" s="71">
        <v>285000.0</v>
      </c>
      <c r="P5" s="71">
        <v>23000.0</v>
      </c>
      <c r="Q5" s="71">
        <v>151000.0</v>
      </c>
      <c r="R5" s="41" t="s">
        <v>576</v>
      </c>
      <c r="S5" s="71"/>
      <c r="T5" s="79">
        <v>860.0</v>
      </c>
      <c r="U5" s="3">
        <v>2023.0</v>
      </c>
      <c r="V5" s="71">
        <f>Q5</f>
        <v>151000</v>
      </c>
      <c r="W5" s="41" t="s">
        <v>561</v>
      </c>
      <c r="X5" s="41">
        <v>4.36346E8</v>
      </c>
      <c r="Y5" s="74" t="s">
        <v>577</v>
      </c>
      <c r="Z5" s="121">
        <f t="shared" si="2"/>
        <v>436497000</v>
      </c>
      <c r="AA5" s="71">
        <v>155000.0</v>
      </c>
      <c r="AB5" s="71">
        <v>66000.0</v>
      </c>
      <c r="AC5" s="71"/>
      <c r="AD5" s="71"/>
      <c r="AE5" s="71">
        <v>3.92188E8</v>
      </c>
      <c r="AF5" s="71"/>
      <c r="AG5" s="79"/>
      <c r="AH5" s="71"/>
      <c r="AI5" s="71"/>
      <c r="AJ5" s="71"/>
      <c r="AK5" s="71"/>
      <c r="AL5" s="71"/>
      <c r="AM5" s="79"/>
      <c r="AN5" s="71"/>
      <c r="AO5" s="71"/>
      <c r="AP5" s="71"/>
      <c r="AQ5" s="71"/>
      <c r="AR5" s="71"/>
      <c r="AS5" s="71"/>
      <c r="AT5" s="71"/>
      <c r="AU5" s="71"/>
      <c r="AV5" s="71"/>
      <c r="AW5" s="71"/>
      <c r="AX5" s="71"/>
      <c r="AY5" s="71"/>
      <c r="AZ5" s="71"/>
      <c r="BA5" s="71"/>
      <c r="BB5" s="71"/>
      <c r="BC5" s="71"/>
      <c r="BD5" s="71"/>
      <c r="BE5" s="71"/>
      <c r="BF5" s="71"/>
      <c r="BG5" s="71"/>
    </row>
    <row r="6">
      <c r="A6" s="71"/>
      <c r="B6" s="71" t="s">
        <v>45</v>
      </c>
      <c r="C6" s="83" t="s">
        <v>215</v>
      </c>
      <c r="D6" s="73" t="s">
        <v>580</v>
      </c>
      <c r="E6" s="84" t="s">
        <v>457</v>
      </c>
      <c r="F6" s="76" t="s">
        <v>581</v>
      </c>
      <c r="G6" s="75" t="s">
        <v>554</v>
      </c>
      <c r="H6" s="75"/>
      <c r="I6" s="75"/>
      <c r="J6" s="75"/>
      <c r="K6" s="75"/>
      <c r="L6" s="75"/>
      <c r="M6" s="74"/>
      <c r="N6" s="41">
        <v>8491.0</v>
      </c>
      <c r="O6" s="41">
        <v>1193.0</v>
      </c>
      <c r="P6" s="41">
        <v>1846.0</v>
      </c>
      <c r="Q6" s="71"/>
      <c r="R6" s="41">
        <v>16244.0</v>
      </c>
      <c r="S6" s="41">
        <v>26581.0</v>
      </c>
      <c r="T6" s="79"/>
      <c r="U6" s="3">
        <v>2023.0</v>
      </c>
      <c r="V6" s="71">
        <f>N6+P6</f>
        <v>10337</v>
      </c>
      <c r="W6" s="41" t="s">
        <v>561</v>
      </c>
      <c r="X6" s="41">
        <f>R6</f>
        <v>16244</v>
      </c>
      <c r="Y6" s="74" t="s">
        <v>582</v>
      </c>
      <c r="Z6" s="121">
        <f t="shared" si="2"/>
        <v>26581</v>
      </c>
      <c r="AA6" s="71">
        <v>3966.0</v>
      </c>
      <c r="AB6" s="71">
        <v>514.0</v>
      </c>
      <c r="AC6" s="71"/>
      <c r="AD6" s="71"/>
      <c r="AE6" s="71"/>
      <c r="AF6" s="71"/>
      <c r="AG6" s="79"/>
      <c r="AH6" s="71"/>
      <c r="AI6" s="71"/>
      <c r="AJ6" s="71"/>
      <c r="AK6" s="71"/>
      <c r="AL6" s="71"/>
      <c r="AM6" s="79"/>
      <c r="AN6" s="71"/>
      <c r="AO6" s="71"/>
      <c r="AP6" s="71"/>
      <c r="AQ6" s="71"/>
      <c r="AR6" s="71"/>
      <c r="AS6" s="71"/>
      <c r="AT6" s="71"/>
      <c r="AU6" s="71"/>
      <c r="AV6" s="71"/>
      <c r="AW6" s="71"/>
      <c r="AX6" s="71"/>
      <c r="AY6" s="71"/>
      <c r="AZ6" s="71"/>
      <c r="BA6" s="71"/>
      <c r="BB6" s="71"/>
      <c r="BC6" s="71"/>
      <c r="BD6" s="71"/>
      <c r="BE6" s="71"/>
      <c r="BF6" s="71"/>
      <c r="BG6" s="71"/>
    </row>
    <row r="7">
      <c r="A7" s="68" t="s">
        <v>1118</v>
      </c>
      <c r="B7" s="71" t="s">
        <v>46</v>
      </c>
      <c r="C7" s="83" t="s">
        <v>216</v>
      </c>
      <c r="D7" s="85" t="s">
        <v>216</v>
      </c>
      <c r="E7" s="84" t="s">
        <v>458</v>
      </c>
      <c r="F7" s="76" t="s">
        <v>586</v>
      </c>
      <c r="G7" s="75" t="s">
        <v>587</v>
      </c>
      <c r="H7" s="75" t="s">
        <v>588</v>
      </c>
      <c r="I7" s="75" t="s">
        <v>589</v>
      </c>
      <c r="J7" s="72"/>
      <c r="K7" s="72"/>
      <c r="L7" s="72"/>
      <c r="M7" s="74" t="s">
        <v>590</v>
      </c>
      <c r="N7" s="71"/>
      <c r="O7" s="71"/>
      <c r="P7" s="71"/>
      <c r="Q7" s="71"/>
      <c r="R7" s="71"/>
      <c r="S7" s="71"/>
      <c r="T7" s="79"/>
      <c r="U7" s="3" t="s">
        <v>591</v>
      </c>
      <c r="V7" s="71">
        <f>AA7+AC7</f>
        <v>6719</v>
      </c>
      <c r="W7" s="41" t="s">
        <v>561</v>
      </c>
      <c r="X7" s="71">
        <f>AE7</f>
        <v>34103</v>
      </c>
      <c r="Y7" s="74" t="s">
        <v>592</v>
      </c>
      <c r="Z7" s="121">
        <f t="shared" si="2"/>
        <v>40822</v>
      </c>
      <c r="AA7" s="71">
        <v>2446.0</v>
      </c>
      <c r="AB7" s="71">
        <v>3887.0</v>
      </c>
      <c r="AC7" s="71">
        <v>4273.0</v>
      </c>
      <c r="AD7" s="71"/>
      <c r="AE7" s="71">
        <v>34103.0</v>
      </c>
      <c r="AF7" s="71">
        <v>40436.0</v>
      </c>
      <c r="AG7" s="79"/>
      <c r="AH7" s="71"/>
      <c r="AI7" s="71"/>
      <c r="AJ7" s="71"/>
      <c r="AK7" s="71"/>
      <c r="AL7" s="71"/>
      <c r="AM7" s="79"/>
      <c r="AN7" s="71"/>
      <c r="AO7" s="71"/>
      <c r="AP7" s="71"/>
      <c r="AQ7" s="71"/>
      <c r="AR7" s="71"/>
      <c r="AS7" s="71"/>
      <c r="AT7" s="71"/>
      <c r="AU7" s="71"/>
      <c r="AV7" s="71"/>
      <c r="AW7" s="71"/>
      <c r="AX7" s="71"/>
      <c r="AY7" s="71"/>
      <c r="AZ7" s="71"/>
      <c r="BA7" s="71"/>
      <c r="BB7" s="71"/>
      <c r="BC7" s="71"/>
      <c r="BD7" s="71"/>
      <c r="BE7" s="71"/>
      <c r="BF7" s="71"/>
      <c r="BG7" s="71"/>
    </row>
    <row r="8">
      <c r="A8" s="68" t="s">
        <v>1118</v>
      </c>
      <c r="B8" s="71" t="s">
        <v>47</v>
      </c>
      <c r="C8" s="72" t="s">
        <v>217</v>
      </c>
      <c r="D8" s="73" t="s">
        <v>364</v>
      </c>
      <c r="E8" s="84"/>
      <c r="F8" s="76" t="s">
        <v>587</v>
      </c>
      <c r="G8" s="77" t="s">
        <v>593</v>
      </c>
      <c r="H8" s="77" t="s">
        <v>594</v>
      </c>
      <c r="I8" s="77"/>
      <c r="J8" s="77"/>
      <c r="K8" s="77"/>
      <c r="L8" s="77" t="s">
        <v>595</v>
      </c>
      <c r="M8" s="74"/>
      <c r="N8" s="71">
        <v>440.0</v>
      </c>
      <c r="O8" s="71">
        <v>2275.0</v>
      </c>
      <c r="P8" s="71">
        <v>3114.0</v>
      </c>
      <c r="Q8" s="71"/>
      <c r="R8" s="71">
        <v>10999.0</v>
      </c>
      <c r="S8" s="71">
        <v>14553.0</v>
      </c>
      <c r="T8" s="79"/>
      <c r="U8" s="3">
        <v>2023.0</v>
      </c>
      <c r="V8" s="71">
        <f t="shared" ref="V8:V11" si="3">N8+P8</f>
        <v>3554</v>
      </c>
      <c r="W8" s="41" t="s">
        <v>561</v>
      </c>
      <c r="X8" s="71">
        <f t="shared" ref="X8:X11" si="4">R8</f>
        <v>10999</v>
      </c>
      <c r="Y8" s="74" t="s">
        <v>596</v>
      </c>
      <c r="Z8" s="121">
        <f t="shared" si="2"/>
        <v>14553</v>
      </c>
      <c r="AA8" s="71">
        <v>1106.0</v>
      </c>
      <c r="AB8" s="71">
        <v>2944.0</v>
      </c>
      <c r="AC8" s="71"/>
      <c r="AD8" s="71"/>
      <c r="AE8" s="71">
        <v>10791.0</v>
      </c>
      <c r="AF8" s="71">
        <v>14841.0</v>
      </c>
      <c r="AG8" s="79"/>
      <c r="AH8" s="71"/>
      <c r="AI8" s="71"/>
      <c r="AJ8" s="71"/>
      <c r="AK8" s="71"/>
      <c r="AL8" s="71"/>
      <c r="AM8" s="79"/>
      <c r="AN8" s="71"/>
      <c r="AO8" s="71"/>
      <c r="AP8" s="71"/>
      <c r="AQ8" s="71"/>
      <c r="AR8" s="71"/>
      <c r="AS8" s="71"/>
      <c r="AT8" s="71"/>
      <c r="AU8" s="71"/>
      <c r="AV8" s="71"/>
      <c r="AW8" s="71"/>
      <c r="AX8" s="71"/>
      <c r="AY8" s="71"/>
      <c r="AZ8" s="71"/>
      <c r="BA8" s="71"/>
      <c r="BB8" s="71"/>
      <c r="BC8" s="71"/>
      <c r="BD8" s="71"/>
      <c r="BE8" s="71"/>
      <c r="BF8" s="71"/>
      <c r="BG8" s="71"/>
    </row>
    <row r="9">
      <c r="A9" s="71"/>
      <c r="B9" s="71" t="s">
        <v>186</v>
      </c>
      <c r="C9" s="86" t="s">
        <v>355</v>
      </c>
      <c r="D9" s="73" t="s">
        <v>597</v>
      </c>
      <c r="E9" s="84"/>
      <c r="F9" s="76" t="s">
        <v>598</v>
      </c>
      <c r="G9" s="75" t="s">
        <v>554</v>
      </c>
      <c r="H9" s="75"/>
      <c r="I9" s="75"/>
      <c r="J9" s="75"/>
      <c r="K9" s="75"/>
      <c r="L9" s="75"/>
      <c r="M9" s="74"/>
      <c r="N9" s="41">
        <v>852.0</v>
      </c>
      <c r="O9" s="41">
        <v>29564.0</v>
      </c>
      <c r="P9" s="41">
        <v>6385.0</v>
      </c>
      <c r="Q9" s="71"/>
      <c r="R9" s="41">
        <v>24699.0</v>
      </c>
      <c r="S9" s="41">
        <v>31936.0</v>
      </c>
      <c r="T9" s="79"/>
      <c r="U9" s="3">
        <v>2023.0</v>
      </c>
      <c r="V9" s="71">
        <f t="shared" si="3"/>
        <v>7237</v>
      </c>
      <c r="W9" s="41" t="s">
        <v>561</v>
      </c>
      <c r="X9" s="71">
        <f t="shared" si="4"/>
        <v>24699</v>
      </c>
      <c r="Y9" s="74" t="s">
        <v>599</v>
      </c>
      <c r="Z9" s="121">
        <f t="shared" si="2"/>
        <v>31936</v>
      </c>
      <c r="AA9" s="71"/>
      <c r="AB9" s="71"/>
      <c r="AC9" s="71"/>
      <c r="AD9" s="71"/>
      <c r="AE9" s="71"/>
      <c r="AF9" s="71"/>
      <c r="AG9" s="79"/>
      <c r="AH9" s="71"/>
      <c r="AI9" s="71"/>
      <c r="AJ9" s="71"/>
      <c r="AK9" s="71"/>
      <c r="AL9" s="71"/>
      <c r="AM9" s="79"/>
      <c r="AN9" s="71"/>
      <c r="AO9" s="71"/>
      <c r="AP9" s="71"/>
      <c r="AQ9" s="71"/>
      <c r="AR9" s="71"/>
      <c r="AS9" s="71"/>
      <c r="AT9" s="71"/>
      <c r="AU9" s="71"/>
      <c r="AV9" s="71"/>
      <c r="AW9" s="71"/>
      <c r="AX9" s="71"/>
      <c r="AY9" s="71"/>
      <c r="AZ9" s="71"/>
      <c r="BA9" s="71"/>
      <c r="BB9" s="71"/>
      <c r="BC9" s="71"/>
      <c r="BD9" s="71"/>
      <c r="BE9" s="71"/>
      <c r="BF9" s="71"/>
      <c r="BG9" s="71"/>
    </row>
    <row r="10">
      <c r="A10" s="41"/>
      <c r="B10" s="41" t="s">
        <v>600</v>
      </c>
      <c r="C10" s="86" t="s">
        <v>218</v>
      </c>
      <c r="D10" s="83" t="s">
        <v>365</v>
      </c>
      <c r="E10" s="84"/>
      <c r="F10" s="76" t="s">
        <v>601</v>
      </c>
      <c r="G10" s="75" t="s">
        <v>554</v>
      </c>
      <c r="H10" s="75"/>
      <c r="I10" s="75"/>
      <c r="J10" s="75"/>
      <c r="K10" s="75"/>
      <c r="L10" s="75"/>
      <c r="M10" s="74"/>
      <c r="N10" s="71">
        <v>16282.0</v>
      </c>
      <c r="O10" s="71">
        <v>50071.0</v>
      </c>
      <c r="P10" s="71">
        <v>5082.0</v>
      </c>
      <c r="Q10" s="71"/>
      <c r="R10" s="71">
        <v>4.4554244E7</v>
      </c>
      <c r="S10" s="71"/>
      <c r="T10" s="79"/>
      <c r="U10" s="3">
        <v>2023.0</v>
      </c>
      <c r="V10" s="71">
        <f t="shared" si="3"/>
        <v>21364</v>
      </c>
      <c r="W10" s="41" t="s">
        <v>561</v>
      </c>
      <c r="X10" s="71">
        <f t="shared" si="4"/>
        <v>44554244</v>
      </c>
      <c r="Y10" s="74" t="s">
        <v>602</v>
      </c>
      <c r="Z10" s="121">
        <f t="shared" si="2"/>
        <v>44575608</v>
      </c>
      <c r="AA10" s="71">
        <v>16004.0</v>
      </c>
      <c r="AB10" s="71">
        <v>7125.0</v>
      </c>
      <c r="AC10" s="71"/>
      <c r="AD10" s="71"/>
      <c r="AE10" s="71">
        <v>3.1632587E7</v>
      </c>
      <c r="AF10" s="71"/>
      <c r="AG10" s="79"/>
      <c r="AH10" s="71"/>
      <c r="AI10" s="71"/>
      <c r="AJ10" s="71"/>
      <c r="AK10" s="71"/>
      <c r="AL10" s="71"/>
      <c r="AM10" s="79"/>
      <c r="AN10" s="71"/>
      <c r="AO10" s="71"/>
      <c r="AP10" s="71"/>
      <c r="AQ10" s="71"/>
      <c r="AR10" s="71"/>
      <c r="AS10" s="71"/>
      <c r="AT10" s="71"/>
      <c r="AU10" s="71"/>
      <c r="AV10" s="71"/>
      <c r="AW10" s="71"/>
      <c r="AX10" s="71"/>
      <c r="AY10" s="71"/>
      <c r="AZ10" s="71"/>
      <c r="BA10" s="71"/>
      <c r="BB10" s="71"/>
      <c r="BC10" s="71"/>
      <c r="BD10" s="71"/>
      <c r="BE10" s="71"/>
      <c r="BF10" s="71"/>
      <c r="BG10" s="71"/>
    </row>
    <row r="11">
      <c r="B11" s="59" t="s">
        <v>181</v>
      </c>
      <c r="C11" s="86" t="s">
        <v>350</v>
      </c>
      <c r="D11" s="18" t="s">
        <v>438</v>
      </c>
      <c r="E11" s="84"/>
      <c r="F11" s="76" t="s">
        <v>609</v>
      </c>
      <c r="G11" s="77" t="s">
        <v>610</v>
      </c>
      <c r="H11" s="77"/>
      <c r="I11" s="77"/>
      <c r="J11" s="77"/>
      <c r="K11" s="77"/>
      <c r="L11" s="77"/>
      <c r="M11" s="74"/>
      <c r="N11" s="41">
        <v>95.0</v>
      </c>
      <c r="O11" s="41">
        <v>824.0</v>
      </c>
      <c r="P11" s="41">
        <v>826.0</v>
      </c>
      <c r="Q11" s="71"/>
      <c r="R11" s="41">
        <v>426793.0</v>
      </c>
      <c r="S11" s="41">
        <v>427714.0</v>
      </c>
      <c r="T11" s="79"/>
      <c r="U11" s="3">
        <v>2023.0</v>
      </c>
      <c r="V11" s="71">
        <f t="shared" si="3"/>
        <v>921</v>
      </c>
      <c r="W11" s="41" t="s">
        <v>561</v>
      </c>
      <c r="X11" s="71">
        <f t="shared" si="4"/>
        <v>426793</v>
      </c>
      <c r="Y11" s="74" t="s">
        <v>611</v>
      </c>
      <c r="Z11" s="121">
        <f t="shared" si="2"/>
        <v>427714</v>
      </c>
      <c r="AA11" s="71"/>
      <c r="AB11" s="71"/>
      <c r="AC11" s="71"/>
      <c r="AD11" s="71"/>
      <c r="AE11" s="71"/>
      <c r="AF11" s="71"/>
      <c r="AG11" s="79"/>
      <c r="AH11" s="71"/>
      <c r="AI11" s="71"/>
      <c r="AJ11" s="71"/>
      <c r="AK11" s="71"/>
      <c r="AL11" s="71"/>
      <c r="AM11" s="79"/>
      <c r="AN11" s="71"/>
      <c r="AO11" s="71"/>
      <c r="AP11" s="71"/>
      <c r="AQ11" s="71"/>
      <c r="AR11" s="71"/>
      <c r="AS11" s="71"/>
      <c r="AT11" s="71"/>
      <c r="AU11" s="71"/>
      <c r="AV11" s="71"/>
      <c r="AW11" s="71"/>
      <c r="AX11" s="71"/>
      <c r="AY11" s="71"/>
      <c r="AZ11" s="71"/>
      <c r="BA11" s="71"/>
      <c r="BB11" s="71"/>
      <c r="BC11" s="71"/>
      <c r="BD11" s="71"/>
      <c r="BE11" s="71"/>
      <c r="BF11" s="71"/>
      <c r="BG11" s="71"/>
    </row>
    <row r="12">
      <c r="A12" s="71"/>
      <c r="B12" s="71" t="s">
        <v>49</v>
      </c>
      <c r="C12" s="86" t="s">
        <v>219</v>
      </c>
      <c r="D12" s="18" t="s">
        <v>366</v>
      </c>
      <c r="E12" s="87" t="s">
        <v>1119</v>
      </c>
      <c r="F12" s="88" t="s">
        <v>613</v>
      </c>
      <c r="G12" s="89" t="s">
        <v>614</v>
      </c>
      <c r="H12" s="89"/>
      <c r="I12" s="89"/>
      <c r="J12" s="89"/>
      <c r="K12" s="89"/>
      <c r="L12" s="77" t="s">
        <v>615</v>
      </c>
      <c r="M12" s="90" t="s">
        <v>575</v>
      </c>
      <c r="N12" s="71">
        <v>31.6</v>
      </c>
      <c r="O12" s="71">
        <v>13.0</v>
      </c>
      <c r="P12" s="71">
        <v>13.0</v>
      </c>
      <c r="Q12" s="71"/>
      <c r="R12" s="41" t="s">
        <v>616</v>
      </c>
      <c r="S12" s="41" t="s">
        <v>617</v>
      </c>
      <c r="T12" s="79"/>
      <c r="U12" s="3">
        <v>2023.0</v>
      </c>
      <c r="V12" s="71">
        <f>N12+O12</f>
        <v>44.6</v>
      </c>
      <c r="W12" s="41" t="s">
        <v>561</v>
      </c>
      <c r="X12" s="71">
        <f>576.6+301000</f>
        <v>301576.6</v>
      </c>
      <c r="Y12" s="74" t="s">
        <v>618</v>
      </c>
      <c r="Z12" s="121">
        <f t="shared" si="2"/>
        <v>301621.2</v>
      </c>
      <c r="AA12" s="71">
        <v>28.9</v>
      </c>
      <c r="AB12" s="71">
        <v>51.7</v>
      </c>
      <c r="AC12" s="71"/>
      <c r="AD12" s="71"/>
      <c r="AE12" s="71">
        <v>493.5</v>
      </c>
      <c r="AF12" s="71"/>
      <c r="AG12" s="79"/>
      <c r="AH12" s="71"/>
      <c r="AI12" s="71"/>
      <c r="AJ12" s="71"/>
      <c r="AK12" s="71"/>
      <c r="AL12" s="71"/>
      <c r="AM12" s="79"/>
      <c r="AN12" s="71"/>
      <c r="AO12" s="71"/>
      <c r="AP12" s="71"/>
      <c r="AQ12" s="71"/>
      <c r="AR12" s="71"/>
      <c r="AS12" s="71"/>
      <c r="AT12" s="71"/>
      <c r="AU12" s="71"/>
      <c r="AV12" s="71"/>
      <c r="AW12" s="71"/>
      <c r="AX12" s="71"/>
      <c r="AY12" s="71"/>
      <c r="AZ12" s="71"/>
      <c r="BA12" s="71"/>
      <c r="BB12" s="71"/>
      <c r="BC12" s="71"/>
      <c r="BD12" s="71"/>
      <c r="BE12" s="71"/>
      <c r="BF12" s="71"/>
      <c r="BG12" s="71"/>
    </row>
    <row r="13">
      <c r="A13" s="71"/>
      <c r="B13" s="71" t="s">
        <v>50</v>
      </c>
      <c r="C13" s="86" t="s">
        <v>220</v>
      </c>
      <c r="D13" s="83" t="s">
        <v>367</v>
      </c>
      <c r="E13" s="84"/>
      <c r="F13" s="76" t="s">
        <v>598</v>
      </c>
      <c r="G13" s="75" t="s">
        <v>554</v>
      </c>
      <c r="H13" s="75"/>
      <c r="I13" s="75"/>
      <c r="J13" s="75"/>
      <c r="K13" s="75"/>
      <c r="L13" s="75"/>
      <c r="M13" s="74"/>
      <c r="N13" s="71">
        <v>21388.0</v>
      </c>
      <c r="O13" s="71"/>
      <c r="P13" s="71">
        <v>2750.0</v>
      </c>
      <c r="Q13" s="71"/>
      <c r="R13" s="71">
        <v>213126.0</v>
      </c>
      <c r="S13" s="71"/>
      <c r="T13" s="79"/>
      <c r="U13" s="3">
        <v>2023.0</v>
      </c>
      <c r="V13" s="71">
        <f>N13+P13</f>
        <v>24138</v>
      </c>
      <c r="W13" s="41" t="s">
        <v>561</v>
      </c>
      <c r="X13" s="71">
        <f t="shared" ref="X13:X26" si="5">R13</f>
        <v>213126</v>
      </c>
      <c r="Y13" s="74" t="s">
        <v>619</v>
      </c>
      <c r="Z13" s="121">
        <f t="shared" si="2"/>
        <v>237264</v>
      </c>
      <c r="AA13" s="71">
        <v>21414.0</v>
      </c>
      <c r="AB13" s="71"/>
      <c r="AC13" s="71">
        <v>0.5</v>
      </c>
      <c r="AD13" s="71"/>
      <c r="AE13" s="71">
        <v>49400.0</v>
      </c>
      <c r="AF13" s="71"/>
      <c r="AG13" s="79"/>
      <c r="AH13" s="71"/>
      <c r="AI13" s="71"/>
      <c r="AJ13" s="71"/>
      <c r="AK13" s="71"/>
      <c r="AL13" s="71"/>
      <c r="AM13" s="79"/>
      <c r="AN13" s="71"/>
      <c r="AO13" s="71"/>
      <c r="AP13" s="71"/>
      <c r="AQ13" s="71"/>
      <c r="AR13" s="71"/>
      <c r="AS13" s="71"/>
      <c r="AT13" s="71"/>
      <c r="AU13" s="71"/>
      <c r="AV13" s="71"/>
      <c r="AW13" s="71"/>
      <c r="AX13" s="71"/>
      <c r="AY13" s="71"/>
      <c r="AZ13" s="71"/>
      <c r="BA13" s="71"/>
      <c r="BB13" s="71"/>
      <c r="BC13" s="71"/>
      <c r="BD13" s="71"/>
      <c r="BE13" s="71"/>
      <c r="BF13" s="71"/>
      <c r="BG13" s="71"/>
    </row>
    <row r="14">
      <c r="A14" s="71"/>
      <c r="B14" s="71" t="s">
        <v>51</v>
      </c>
      <c r="C14" s="86" t="s">
        <v>221</v>
      </c>
      <c r="D14" s="18" t="s">
        <v>368</v>
      </c>
      <c r="E14" s="84"/>
      <c r="F14" s="76" t="s">
        <v>620</v>
      </c>
      <c r="G14" s="77" t="s">
        <v>621</v>
      </c>
      <c r="H14" s="77" t="s">
        <v>622</v>
      </c>
      <c r="I14" s="77"/>
      <c r="J14" s="77"/>
      <c r="K14" s="77"/>
      <c r="L14" s="77" t="s">
        <v>623</v>
      </c>
      <c r="M14" s="74"/>
      <c r="N14" s="71">
        <v>508000.0</v>
      </c>
      <c r="O14" s="71">
        <v>192000.0</v>
      </c>
      <c r="P14" s="71">
        <v>152000.0</v>
      </c>
      <c r="Q14" s="71">
        <v>660000.0</v>
      </c>
      <c r="R14" s="41">
        <v>1.8141E7</v>
      </c>
      <c r="S14" s="71"/>
      <c r="T14" s="90">
        <v>90000.0</v>
      </c>
      <c r="U14" s="3">
        <v>2023.0</v>
      </c>
      <c r="V14" s="71">
        <f t="shared" ref="V14:V18" si="6">Q14</f>
        <v>660000</v>
      </c>
      <c r="W14" s="41" t="s">
        <v>561</v>
      </c>
      <c r="X14" s="71">
        <f t="shared" si="5"/>
        <v>18141000</v>
      </c>
      <c r="Y14" s="74" t="s">
        <v>624</v>
      </c>
      <c r="Z14" s="121">
        <f t="shared" si="2"/>
        <v>18801000</v>
      </c>
      <c r="AA14" s="71"/>
      <c r="AB14" s="71"/>
      <c r="AC14" s="71"/>
      <c r="AD14" s="71"/>
      <c r="AE14" s="71"/>
      <c r="AF14" s="71"/>
      <c r="AG14" s="79"/>
      <c r="AH14" s="71"/>
      <c r="AI14" s="71"/>
      <c r="AJ14" s="71"/>
      <c r="AK14" s="71"/>
      <c r="AL14" s="71"/>
      <c r="AM14" s="79"/>
      <c r="AN14" s="71"/>
      <c r="AO14" s="71"/>
      <c r="AP14" s="71"/>
      <c r="AQ14" s="71"/>
      <c r="AR14" s="71"/>
      <c r="AS14" s="71"/>
      <c r="AT14" s="71"/>
      <c r="AU14" s="71"/>
      <c r="AV14" s="71"/>
      <c r="AW14" s="71"/>
      <c r="AX14" s="71"/>
      <c r="AY14" s="71"/>
      <c r="AZ14" s="71"/>
      <c r="BA14" s="71"/>
      <c r="BB14" s="71"/>
      <c r="BC14" s="71"/>
      <c r="BD14" s="71"/>
      <c r="BE14" s="71"/>
      <c r="BF14" s="71"/>
      <c r="BG14" s="71"/>
    </row>
    <row r="15">
      <c r="A15" s="41"/>
      <c r="B15" s="41" t="s">
        <v>625</v>
      </c>
      <c r="C15" s="86" t="s">
        <v>222</v>
      </c>
      <c r="D15" s="18" t="s">
        <v>369</v>
      </c>
      <c r="E15" s="84"/>
      <c r="F15" s="76" t="s">
        <v>626</v>
      </c>
      <c r="G15" s="75" t="s">
        <v>554</v>
      </c>
      <c r="H15" s="75"/>
      <c r="I15" s="75"/>
      <c r="J15" s="75"/>
      <c r="K15" s="75"/>
      <c r="L15" s="75"/>
      <c r="M15" s="74"/>
      <c r="N15" s="71">
        <v>59495.0</v>
      </c>
      <c r="O15" s="71">
        <v>166908.0</v>
      </c>
      <c r="P15" s="71"/>
      <c r="Q15" s="41">
        <v>300236.0</v>
      </c>
      <c r="R15" s="71">
        <v>1.6629181E7</v>
      </c>
      <c r="S15" s="71"/>
      <c r="T15" s="79"/>
      <c r="U15" s="3">
        <v>2023.0</v>
      </c>
      <c r="V15" s="41">
        <f t="shared" si="6"/>
        <v>300236</v>
      </c>
      <c r="W15" s="41" t="s">
        <v>627</v>
      </c>
      <c r="X15" s="71">
        <f t="shared" si="5"/>
        <v>16629181</v>
      </c>
      <c r="Y15" s="74" t="s">
        <v>628</v>
      </c>
      <c r="Z15" s="121">
        <f t="shared" si="2"/>
        <v>16929417</v>
      </c>
      <c r="AA15" s="71"/>
      <c r="AB15" s="71"/>
      <c r="AC15" s="71"/>
      <c r="AD15" s="71"/>
      <c r="AE15" s="71"/>
      <c r="AF15" s="71"/>
      <c r="AG15" s="79"/>
      <c r="AH15" s="71"/>
      <c r="AI15" s="71"/>
      <c r="AJ15" s="71"/>
      <c r="AK15" s="71"/>
      <c r="AL15" s="71"/>
      <c r="AM15" s="79"/>
      <c r="AN15" s="71"/>
      <c r="AO15" s="71"/>
      <c r="AP15" s="71"/>
      <c r="AQ15" s="71"/>
      <c r="AR15" s="71"/>
      <c r="AS15" s="71"/>
      <c r="AT15" s="71"/>
      <c r="AU15" s="71"/>
      <c r="AV15" s="71"/>
      <c r="AW15" s="71"/>
      <c r="AX15" s="71"/>
      <c r="AY15" s="71"/>
      <c r="AZ15" s="71"/>
      <c r="BA15" s="71"/>
      <c r="BB15" s="71"/>
      <c r="BC15" s="71"/>
      <c r="BD15" s="71"/>
      <c r="BE15" s="71"/>
      <c r="BF15" s="71"/>
      <c r="BG15" s="71"/>
    </row>
    <row r="16">
      <c r="A16" s="41"/>
      <c r="B16" s="41" t="s">
        <v>629</v>
      </c>
      <c r="C16" s="72" t="s">
        <v>223</v>
      </c>
      <c r="D16" s="72" t="s">
        <v>370</v>
      </c>
      <c r="E16" s="84"/>
      <c r="F16" s="76"/>
      <c r="G16" s="77" t="s">
        <v>630</v>
      </c>
      <c r="H16" s="77"/>
      <c r="I16" s="77"/>
      <c r="J16" s="77"/>
      <c r="K16" s="77"/>
      <c r="L16" s="77" t="s">
        <v>631</v>
      </c>
      <c r="M16" s="74"/>
      <c r="N16" s="71">
        <v>180898.0</v>
      </c>
      <c r="O16" s="71">
        <v>183332.0</v>
      </c>
      <c r="P16" s="71">
        <v>19940.0</v>
      </c>
      <c r="Q16" s="71">
        <v>200838.0</v>
      </c>
      <c r="R16" s="71">
        <v>6736878.0</v>
      </c>
      <c r="S16" s="71"/>
      <c r="T16" s="79">
        <v>59750.0</v>
      </c>
      <c r="U16" s="3">
        <v>2023.0</v>
      </c>
      <c r="V16" s="71">
        <f t="shared" si="6"/>
        <v>200838</v>
      </c>
      <c r="W16" s="41" t="s">
        <v>561</v>
      </c>
      <c r="X16" s="71">
        <f t="shared" si="5"/>
        <v>6736878</v>
      </c>
      <c r="Y16" s="74" t="s">
        <v>632</v>
      </c>
      <c r="Z16" s="121">
        <f t="shared" si="2"/>
        <v>6937716</v>
      </c>
      <c r="AA16" s="71">
        <v>245117.0</v>
      </c>
      <c r="AB16" s="71">
        <v>195126.0</v>
      </c>
      <c r="AC16" s="71">
        <v>18491.0</v>
      </c>
      <c r="AD16" s="71"/>
      <c r="AE16" s="71">
        <v>6388133.0</v>
      </c>
      <c r="AF16" s="71"/>
      <c r="AG16" s="79">
        <v>9556.0</v>
      </c>
      <c r="AH16" s="71">
        <v>246705.0</v>
      </c>
      <c r="AI16" s="71">
        <v>207003.0</v>
      </c>
      <c r="AJ16" s="71">
        <v>21135.0</v>
      </c>
      <c r="AK16" s="71"/>
      <c r="AL16" s="71">
        <v>6017727.0</v>
      </c>
      <c r="AM16" s="79"/>
      <c r="AN16" s="71">
        <v>8919.0</v>
      </c>
      <c r="AO16" s="71">
        <v>239459.0</v>
      </c>
      <c r="AP16" s="71">
        <v>228727.0</v>
      </c>
      <c r="AQ16" s="71">
        <v>32218.0</v>
      </c>
      <c r="AR16" s="71">
        <v>5689936.0</v>
      </c>
      <c r="AS16" s="71"/>
      <c r="AT16" s="71">
        <v>10426.0</v>
      </c>
      <c r="AU16" s="71">
        <v>305875.0</v>
      </c>
      <c r="AV16" s="71"/>
      <c r="AW16" s="71"/>
      <c r="AX16" s="71">
        <v>5884273.0</v>
      </c>
      <c r="AY16" s="71"/>
      <c r="AZ16" s="71"/>
      <c r="BA16" s="71">
        <v>305875.0</v>
      </c>
      <c r="BB16" s="71">
        <v>290204.0</v>
      </c>
      <c r="BC16" s="71">
        <v>341080.0</v>
      </c>
      <c r="BD16" s="71">
        <v>647000.0</v>
      </c>
      <c r="BE16" s="71"/>
      <c r="BF16" s="71"/>
      <c r="BG16" s="71">
        <v>2822.0</v>
      </c>
    </row>
    <row r="17">
      <c r="A17" s="68" t="s">
        <v>1118</v>
      </c>
      <c r="B17" s="41" t="s">
        <v>633</v>
      </c>
      <c r="C17" s="86" t="s">
        <v>224</v>
      </c>
      <c r="D17" s="83" t="s">
        <v>371</v>
      </c>
      <c r="E17" s="84"/>
      <c r="F17" s="76" t="s">
        <v>634</v>
      </c>
      <c r="G17" s="77" t="s">
        <v>636</v>
      </c>
      <c r="H17" s="77" t="s">
        <v>637</v>
      </c>
      <c r="I17" s="77"/>
      <c r="J17" s="77"/>
      <c r="K17" s="77"/>
      <c r="L17" s="77"/>
      <c r="M17" s="74" t="s">
        <v>638</v>
      </c>
      <c r="N17" s="71">
        <v>86000.0</v>
      </c>
      <c r="O17" s="71">
        <v>142000.0</v>
      </c>
      <c r="P17" s="71">
        <v>26000.0</v>
      </c>
      <c r="Q17" s="71">
        <v>112000.0</v>
      </c>
      <c r="R17" s="71">
        <v>2.50528E8</v>
      </c>
      <c r="S17" s="71">
        <v>2.5064E8</v>
      </c>
      <c r="T17" s="79"/>
      <c r="U17" s="3">
        <v>2023.0</v>
      </c>
      <c r="V17" s="71">
        <f t="shared" si="6"/>
        <v>112000</v>
      </c>
      <c r="W17" s="41" t="s">
        <v>561</v>
      </c>
      <c r="X17" s="71">
        <f t="shared" si="5"/>
        <v>250528000</v>
      </c>
      <c r="Y17" s="74" t="s">
        <v>639</v>
      </c>
      <c r="Z17" s="121">
        <f t="shared" si="2"/>
        <v>250640000</v>
      </c>
      <c r="AA17" s="71"/>
      <c r="AB17" s="71"/>
      <c r="AC17" s="71"/>
      <c r="AD17" s="71"/>
      <c r="AE17" s="71"/>
      <c r="AF17" s="71"/>
      <c r="AG17" s="79"/>
      <c r="AH17" s="71"/>
      <c r="AI17" s="71"/>
      <c r="AJ17" s="71"/>
      <c r="AK17" s="71"/>
      <c r="AL17" s="71"/>
      <c r="AM17" s="79"/>
      <c r="AN17" s="71"/>
      <c r="AO17" s="71"/>
      <c r="AP17" s="71"/>
      <c r="AQ17" s="71"/>
      <c r="AR17" s="71"/>
      <c r="AS17" s="71"/>
      <c r="AT17" s="71"/>
      <c r="AU17" s="71"/>
      <c r="AV17" s="71"/>
      <c r="AW17" s="71"/>
      <c r="AX17" s="71"/>
      <c r="AY17" s="71"/>
      <c r="AZ17" s="71"/>
      <c r="BA17" s="71"/>
      <c r="BB17" s="71"/>
      <c r="BC17" s="71"/>
      <c r="BD17" s="71"/>
      <c r="BE17" s="71"/>
      <c r="BF17" s="71"/>
      <c r="BG17" s="71"/>
    </row>
    <row r="18">
      <c r="A18" s="71"/>
      <c r="B18" s="71" t="s">
        <v>55</v>
      </c>
      <c r="C18" s="86" t="s">
        <v>225</v>
      </c>
      <c r="D18" s="18" t="s">
        <v>372</v>
      </c>
      <c r="E18" s="84"/>
      <c r="F18" s="76" t="s">
        <v>640</v>
      </c>
      <c r="G18" s="77" t="s">
        <v>641</v>
      </c>
      <c r="H18" s="77"/>
      <c r="I18" s="77"/>
      <c r="J18" s="77"/>
      <c r="K18" s="77"/>
      <c r="L18" s="77" t="s">
        <v>642</v>
      </c>
      <c r="M18" s="74" t="s">
        <v>643</v>
      </c>
      <c r="N18" s="41">
        <v>140.0</v>
      </c>
      <c r="O18" s="41">
        <v>4851.0</v>
      </c>
      <c r="P18" s="41">
        <v>1594.0</v>
      </c>
      <c r="Q18" s="71">
        <v>1939.0</v>
      </c>
      <c r="R18" s="71">
        <v>9813.0</v>
      </c>
      <c r="S18" s="71">
        <v>11752.0</v>
      </c>
      <c r="T18" s="79"/>
      <c r="U18" s="3">
        <v>2023.0</v>
      </c>
      <c r="V18" s="71">
        <f t="shared" si="6"/>
        <v>1939</v>
      </c>
      <c r="W18" s="41" t="s">
        <v>561</v>
      </c>
      <c r="X18" s="71">
        <f t="shared" si="5"/>
        <v>9813</v>
      </c>
      <c r="Y18" s="74" t="s">
        <v>644</v>
      </c>
      <c r="Z18" s="121">
        <f t="shared" si="2"/>
        <v>11752</v>
      </c>
      <c r="AA18" s="71"/>
      <c r="AB18" s="71"/>
      <c r="AC18" s="71"/>
      <c r="AD18" s="71"/>
      <c r="AE18" s="71"/>
      <c r="AF18" s="71"/>
      <c r="AG18" s="79"/>
      <c r="AH18" s="71"/>
      <c r="AI18" s="71"/>
      <c r="AJ18" s="71"/>
      <c r="AK18" s="71"/>
      <c r="AL18" s="71"/>
      <c r="AM18" s="79"/>
      <c r="AN18" s="71"/>
      <c r="AO18" s="71"/>
      <c r="AP18" s="71"/>
      <c r="AQ18" s="71"/>
      <c r="AR18" s="71"/>
      <c r="AS18" s="71"/>
      <c r="AT18" s="71"/>
      <c r="AU18" s="71"/>
      <c r="AV18" s="71"/>
      <c r="AW18" s="71"/>
      <c r="AX18" s="71"/>
      <c r="AY18" s="71"/>
      <c r="AZ18" s="71"/>
      <c r="BA18" s="71"/>
      <c r="BB18" s="71"/>
      <c r="BC18" s="71"/>
      <c r="BD18" s="71"/>
      <c r="BE18" s="71"/>
      <c r="BF18" s="71"/>
      <c r="BG18" s="71"/>
    </row>
    <row r="19">
      <c r="A19" s="41"/>
      <c r="B19" s="41" t="s">
        <v>645</v>
      </c>
      <c r="C19" s="86" t="s">
        <v>226</v>
      </c>
      <c r="D19" s="18" t="s">
        <v>373</v>
      </c>
      <c r="E19" s="84"/>
      <c r="F19" s="76" t="s">
        <v>598</v>
      </c>
      <c r="G19" s="75" t="s">
        <v>646</v>
      </c>
      <c r="H19" s="75"/>
      <c r="I19" s="75"/>
      <c r="J19" s="75"/>
      <c r="K19" s="75"/>
      <c r="L19" s="75"/>
      <c r="M19" s="74"/>
      <c r="N19" s="41">
        <v>95000.0</v>
      </c>
      <c r="O19" s="41">
        <v>306.0</v>
      </c>
      <c r="P19" s="41">
        <v>263000.0</v>
      </c>
      <c r="Q19" s="71"/>
      <c r="R19" s="71">
        <v>3770000.0</v>
      </c>
      <c r="S19" s="71">
        <v>4130000.0</v>
      </c>
      <c r="T19" s="79"/>
      <c r="U19" s="3">
        <v>2023.0</v>
      </c>
      <c r="V19" s="71">
        <f t="shared" ref="V19:V21" si="7">N19+P19</f>
        <v>358000</v>
      </c>
      <c r="W19" s="41" t="s">
        <v>561</v>
      </c>
      <c r="X19" s="71">
        <f t="shared" si="5"/>
        <v>3770000</v>
      </c>
      <c r="Y19" s="74" t="s">
        <v>647</v>
      </c>
      <c r="Z19" s="121">
        <f t="shared" si="2"/>
        <v>4128000</v>
      </c>
      <c r="AA19" s="71"/>
      <c r="AB19" s="71"/>
      <c r="AC19" s="71"/>
      <c r="AD19" s="71"/>
      <c r="AE19" s="71"/>
      <c r="AF19" s="71"/>
      <c r="AG19" s="79"/>
      <c r="AH19" s="71"/>
      <c r="AI19" s="71"/>
      <c r="AJ19" s="71"/>
      <c r="AK19" s="71"/>
      <c r="AL19" s="71"/>
      <c r="AM19" s="79"/>
      <c r="AN19" s="71"/>
      <c r="AO19" s="71"/>
      <c r="AP19" s="71"/>
      <c r="AQ19" s="71"/>
      <c r="AR19" s="71"/>
      <c r="AS19" s="71"/>
      <c r="AT19" s="71"/>
      <c r="AU19" s="71"/>
      <c r="AV19" s="71"/>
      <c r="AW19" s="71"/>
      <c r="AX19" s="71"/>
      <c r="AY19" s="71"/>
      <c r="AZ19" s="71"/>
      <c r="BA19" s="71"/>
      <c r="BB19" s="71"/>
      <c r="BC19" s="71"/>
      <c r="BD19" s="71"/>
      <c r="BE19" s="71"/>
      <c r="BF19" s="71"/>
      <c r="BG19" s="71"/>
    </row>
    <row r="20">
      <c r="A20" s="71"/>
      <c r="B20" s="71" t="s">
        <v>57</v>
      </c>
      <c r="C20" s="86" t="s">
        <v>227</v>
      </c>
      <c r="D20" s="18" t="s">
        <v>374</v>
      </c>
      <c r="E20" s="84"/>
      <c r="F20" s="76" t="s">
        <v>598</v>
      </c>
      <c r="G20" s="75" t="s">
        <v>554</v>
      </c>
      <c r="H20" s="75"/>
      <c r="I20" s="75"/>
      <c r="J20" s="75"/>
      <c r="K20" s="75"/>
      <c r="L20" s="75"/>
      <c r="M20" s="74"/>
      <c r="N20" s="71">
        <v>0.0</v>
      </c>
      <c r="O20" s="71">
        <v>31.0</v>
      </c>
      <c r="P20" s="71">
        <v>27.0</v>
      </c>
      <c r="Q20" s="71"/>
      <c r="R20" s="71">
        <v>463.0</v>
      </c>
      <c r="S20" s="71">
        <v>490.0</v>
      </c>
      <c r="T20" s="79"/>
      <c r="U20" s="3">
        <v>2023.0</v>
      </c>
      <c r="V20" s="71">
        <f t="shared" si="7"/>
        <v>27</v>
      </c>
      <c r="W20" s="41" t="s">
        <v>561</v>
      </c>
      <c r="X20" s="71">
        <f t="shared" si="5"/>
        <v>463</v>
      </c>
      <c r="Y20" s="74" t="s">
        <v>648</v>
      </c>
      <c r="Z20" s="121">
        <f t="shared" si="2"/>
        <v>490</v>
      </c>
      <c r="AA20" s="71"/>
      <c r="AB20" s="71"/>
      <c r="AC20" s="71"/>
      <c r="AD20" s="71"/>
      <c r="AE20" s="71"/>
      <c r="AF20" s="71"/>
      <c r="AG20" s="79"/>
      <c r="AH20" s="71"/>
      <c r="AI20" s="71"/>
      <c r="AJ20" s="71"/>
      <c r="AK20" s="71"/>
      <c r="AL20" s="71"/>
      <c r="AM20" s="79"/>
      <c r="AN20" s="71"/>
      <c r="AO20" s="71"/>
      <c r="AP20" s="71"/>
      <c r="AQ20" s="71"/>
      <c r="AR20" s="71"/>
      <c r="AS20" s="71"/>
      <c r="AT20" s="71"/>
      <c r="AU20" s="71"/>
      <c r="AV20" s="71"/>
      <c r="AW20" s="71"/>
      <c r="AX20" s="71"/>
      <c r="AY20" s="71"/>
      <c r="AZ20" s="71"/>
      <c r="BA20" s="71"/>
      <c r="BB20" s="71"/>
      <c r="BC20" s="71"/>
      <c r="BD20" s="71"/>
      <c r="BE20" s="71"/>
      <c r="BF20" s="71"/>
      <c r="BG20" s="71"/>
    </row>
    <row r="21">
      <c r="A21" s="68" t="s">
        <v>1118</v>
      </c>
      <c r="B21" s="71" t="s">
        <v>58</v>
      </c>
      <c r="C21" s="86" t="s">
        <v>228</v>
      </c>
      <c r="D21" s="18" t="s">
        <v>375</v>
      </c>
      <c r="E21" s="84"/>
      <c r="F21" s="76" t="s">
        <v>598</v>
      </c>
      <c r="G21" s="77" t="s">
        <v>649</v>
      </c>
      <c r="H21" s="77" t="s">
        <v>650</v>
      </c>
      <c r="I21" s="77"/>
      <c r="J21" s="77"/>
      <c r="K21" s="77"/>
      <c r="L21" s="77" t="s">
        <v>651</v>
      </c>
      <c r="M21" s="74" t="s">
        <v>652</v>
      </c>
      <c r="N21" s="71">
        <v>12225.0</v>
      </c>
      <c r="O21" s="71">
        <v>20857.0</v>
      </c>
      <c r="P21" s="71">
        <v>2195.0</v>
      </c>
      <c r="Q21" s="71"/>
      <c r="R21" s="71">
        <v>2705502.0</v>
      </c>
      <c r="S21" s="71">
        <v>2719922.0</v>
      </c>
      <c r="T21" s="79"/>
      <c r="U21" s="3">
        <v>2023.0</v>
      </c>
      <c r="V21" s="71">
        <f t="shared" si="7"/>
        <v>14420</v>
      </c>
      <c r="W21" s="41" t="s">
        <v>561</v>
      </c>
      <c r="X21" s="71">
        <f t="shared" si="5"/>
        <v>2705502</v>
      </c>
      <c r="Y21" s="74" t="s">
        <v>1120</v>
      </c>
      <c r="Z21" s="121">
        <f t="shared" si="2"/>
        <v>2719922</v>
      </c>
      <c r="AA21" s="71"/>
      <c r="AB21" s="71"/>
      <c r="AC21" s="71"/>
      <c r="AD21" s="71"/>
      <c r="AE21" s="71"/>
      <c r="AF21" s="71"/>
      <c r="AG21" s="79"/>
      <c r="AH21" s="71"/>
      <c r="AI21" s="71"/>
      <c r="AJ21" s="71"/>
      <c r="AK21" s="71"/>
      <c r="AL21" s="71"/>
      <c r="AM21" s="79"/>
      <c r="AN21" s="71"/>
      <c r="AO21" s="71"/>
      <c r="AP21" s="71"/>
      <c r="AQ21" s="71"/>
      <c r="AR21" s="71"/>
      <c r="AS21" s="71"/>
      <c r="AT21" s="71"/>
      <c r="AU21" s="71"/>
      <c r="AV21" s="71"/>
      <c r="AW21" s="71"/>
      <c r="AX21" s="71"/>
      <c r="AY21" s="71"/>
      <c r="AZ21" s="71"/>
      <c r="BA21" s="71"/>
      <c r="BB21" s="71"/>
      <c r="BC21" s="71"/>
      <c r="BD21" s="71"/>
      <c r="BE21" s="71"/>
      <c r="BF21" s="71"/>
      <c r="BG21" s="71"/>
    </row>
    <row r="22">
      <c r="A22" s="68" t="s">
        <v>1118</v>
      </c>
      <c r="B22" s="71" t="s">
        <v>59</v>
      </c>
      <c r="C22" s="86" t="s">
        <v>229</v>
      </c>
      <c r="D22" s="83" t="s">
        <v>376</v>
      </c>
      <c r="E22" s="84"/>
      <c r="F22" s="76" t="s">
        <v>655</v>
      </c>
      <c r="G22" s="77" t="s">
        <v>656</v>
      </c>
      <c r="H22" s="77" t="s">
        <v>657</v>
      </c>
      <c r="I22" s="77"/>
      <c r="J22" s="77"/>
      <c r="K22" s="77"/>
      <c r="L22" s="77" t="s">
        <v>651</v>
      </c>
      <c r="M22" s="74"/>
      <c r="N22" s="71">
        <v>9593.0</v>
      </c>
      <c r="O22" s="71"/>
      <c r="P22" s="71">
        <v>6631.0</v>
      </c>
      <c r="Q22" s="41">
        <v>16224.0</v>
      </c>
      <c r="R22" s="71">
        <v>1.0722442E7</v>
      </c>
      <c r="S22" s="71">
        <v>1.0738666E7</v>
      </c>
      <c r="T22" s="79"/>
      <c r="U22" s="3">
        <v>2023.0</v>
      </c>
      <c r="V22" s="71">
        <f>Q22</f>
        <v>16224</v>
      </c>
      <c r="W22" s="41" t="s">
        <v>561</v>
      </c>
      <c r="X22" s="71">
        <f t="shared" si="5"/>
        <v>10722442</v>
      </c>
      <c r="Y22" s="74" t="s">
        <v>658</v>
      </c>
      <c r="Z22" s="121">
        <f t="shared" si="2"/>
        <v>10738666</v>
      </c>
      <c r="AA22" s="71"/>
      <c r="AB22" s="71"/>
      <c r="AC22" s="71"/>
      <c r="AD22" s="71"/>
      <c r="AE22" s="71"/>
      <c r="AF22" s="71"/>
      <c r="AG22" s="79"/>
      <c r="AH22" s="71"/>
      <c r="AI22" s="71"/>
      <c r="AJ22" s="71"/>
      <c r="AK22" s="71"/>
      <c r="AL22" s="71"/>
      <c r="AM22" s="79"/>
      <c r="AN22" s="71"/>
      <c r="AO22" s="71"/>
      <c r="AP22" s="71"/>
      <c r="AQ22" s="71"/>
      <c r="AR22" s="71"/>
      <c r="AS22" s="71"/>
      <c r="AT22" s="71"/>
      <c r="AU22" s="71"/>
      <c r="AV22" s="71"/>
      <c r="AW22" s="71"/>
      <c r="AX22" s="71"/>
      <c r="AY22" s="71"/>
      <c r="AZ22" s="71"/>
      <c r="BA22" s="71"/>
      <c r="BB22" s="71"/>
      <c r="BC22" s="71"/>
      <c r="BD22" s="71"/>
      <c r="BE22" s="71"/>
      <c r="BF22" s="71"/>
      <c r="BG22" s="71"/>
    </row>
    <row r="23">
      <c r="A23" s="71"/>
      <c r="B23" s="122" t="s">
        <v>1121</v>
      </c>
      <c r="C23" s="18" t="s">
        <v>230</v>
      </c>
      <c r="D23" s="73" t="s">
        <v>1122</v>
      </c>
      <c r="E23" s="91"/>
      <c r="F23" s="76" t="s">
        <v>598</v>
      </c>
      <c r="G23" s="75" t="s">
        <v>554</v>
      </c>
      <c r="H23" s="75"/>
      <c r="I23" s="75"/>
      <c r="J23" s="75"/>
      <c r="K23" s="75"/>
      <c r="L23" s="75"/>
      <c r="M23" s="74"/>
      <c r="N23" s="41">
        <v>2896.0</v>
      </c>
      <c r="O23" s="41"/>
      <c r="P23" s="41">
        <v>1888.0</v>
      </c>
      <c r="Q23" s="71"/>
      <c r="R23" s="41">
        <v>17964.0</v>
      </c>
      <c r="S23" s="71"/>
      <c r="T23" s="79"/>
      <c r="U23" s="3">
        <v>2023.0</v>
      </c>
      <c r="V23" s="71">
        <f>N23+P23</f>
        <v>4784</v>
      </c>
      <c r="W23" s="41" t="s">
        <v>561</v>
      </c>
      <c r="X23" s="71">
        <f t="shared" si="5"/>
        <v>17964</v>
      </c>
      <c r="Y23" s="74" t="s">
        <v>1123</v>
      </c>
      <c r="Z23" s="121">
        <f t="shared" si="2"/>
        <v>22748</v>
      </c>
      <c r="AA23" s="71">
        <v>3602.0</v>
      </c>
      <c r="AB23" s="41">
        <v>650.0</v>
      </c>
      <c r="AC23" s="71">
        <v>2456.0</v>
      </c>
      <c r="AD23" s="71"/>
      <c r="AE23" s="71">
        <v>22829.0</v>
      </c>
      <c r="AF23" s="71">
        <v>28887.0</v>
      </c>
      <c r="AG23" s="79"/>
      <c r="AH23" s="71"/>
      <c r="AI23" s="71"/>
      <c r="AJ23" s="71"/>
      <c r="AK23" s="71"/>
      <c r="AL23" s="71"/>
      <c r="AM23" s="79"/>
      <c r="AN23" s="71"/>
      <c r="AO23" s="71"/>
      <c r="AP23" s="71"/>
      <c r="AQ23" s="71"/>
      <c r="AR23" s="71"/>
      <c r="AS23" s="71"/>
      <c r="AT23" s="71"/>
      <c r="AU23" s="71"/>
      <c r="AV23" s="71"/>
      <c r="AW23" s="71"/>
      <c r="AX23" s="71"/>
      <c r="AY23" s="71"/>
      <c r="AZ23" s="71"/>
      <c r="BA23" s="71"/>
      <c r="BB23" s="71"/>
      <c r="BC23" s="71"/>
      <c r="BD23" s="71"/>
      <c r="BE23" s="71"/>
      <c r="BF23" s="71"/>
      <c r="BG23" s="71"/>
    </row>
    <row r="24">
      <c r="A24" s="71"/>
      <c r="B24" s="122" t="s">
        <v>1124</v>
      </c>
      <c r="C24" s="86" t="s">
        <v>231</v>
      </c>
      <c r="D24" s="18" t="s">
        <v>377</v>
      </c>
      <c r="E24" s="84"/>
      <c r="F24" s="76" t="s">
        <v>1125</v>
      </c>
      <c r="G24" s="75" t="s">
        <v>1126</v>
      </c>
      <c r="H24" s="75"/>
      <c r="I24" s="75"/>
      <c r="J24" s="75"/>
      <c r="K24" s="75"/>
      <c r="L24" s="75"/>
      <c r="M24" s="74"/>
      <c r="N24" s="71"/>
      <c r="O24" s="71"/>
      <c r="P24" s="71"/>
      <c r="Q24" s="71"/>
      <c r="R24" s="71">
        <f>54.15+3417+868</f>
        <v>4339.15</v>
      </c>
      <c r="S24" s="71"/>
      <c r="T24" s="79"/>
      <c r="U24" s="3">
        <v>2023.0</v>
      </c>
      <c r="V24" s="41" t="s">
        <v>578</v>
      </c>
      <c r="W24" s="41" t="s">
        <v>578</v>
      </c>
      <c r="X24" s="71">
        <f t="shared" si="5"/>
        <v>4339.15</v>
      </c>
      <c r="Y24" s="74" t="s">
        <v>1127</v>
      </c>
      <c r="Z24" s="121">
        <f t="shared" si="2"/>
        <v>4339.15</v>
      </c>
      <c r="AA24" s="71"/>
      <c r="AB24" s="71"/>
      <c r="AC24" s="71"/>
      <c r="AD24" s="71"/>
      <c r="AE24" s="71"/>
      <c r="AF24" s="71"/>
      <c r="AG24" s="79"/>
      <c r="AH24" s="71"/>
      <c r="AI24" s="71"/>
      <c r="AJ24" s="71"/>
      <c r="AK24" s="71"/>
      <c r="AL24" s="71"/>
      <c r="AM24" s="79"/>
      <c r="AN24" s="71"/>
      <c r="AO24" s="71"/>
      <c r="AP24" s="71"/>
      <c r="AQ24" s="71"/>
      <c r="AR24" s="71"/>
      <c r="AS24" s="71"/>
      <c r="AT24" s="71"/>
      <c r="AU24" s="71"/>
      <c r="AV24" s="71"/>
      <c r="AW24" s="71"/>
      <c r="AX24" s="71"/>
      <c r="AY24" s="71"/>
      <c r="AZ24" s="71"/>
      <c r="BA24" s="71"/>
      <c r="BB24" s="71"/>
      <c r="BC24" s="71"/>
      <c r="BD24" s="71"/>
      <c r="BE24" s="71"/>
      <c r="BF24" s="71"/>
      <c r="BG24" s="71"/>
    </row>
    <row r="25">
      <c r="A25" s="71"/>
      <c r="B25" s="71" t="s">
        <v>62</v>
      </c>
      <c r="C25" s="86" t="s">
        <v>232</v>
      </c>
      <c r="D25" s="86" t="s">
        <v>378</v>
      </c>
      <c r="E25" s="84"/>
      <c r="F25" s="76" t="s">
        <v>598</v>
      </c>
      <c r="G25" s="75" t="s">
        <v>554</v>
      </c>
      <c r="H25" s="75"/>
      <c r="I25" s="75"/>
      <c r="J25" s="75"/>
      <c r="K25" s="75"/>
      <c r="L25" s="75"/>
      <c r="M25" s="74"/>
      <c r="N25" s="71">
        <v>5865.0</v>
      </c>
      <c r="O25" s="71">
        <v>4176.0</v>
      </c>
      <c r="P25" s="71">
        <v>3150.0</v>
      </c>
      <c r="Q25" s="71"/>
      <c r="R25" s="71">
        <v>833976.0</v>
      </c>
      <c r="S25" s="71">
        <v>842990.0</v>
      </c>
      <c r="T25" s="79"/>
      <c r="U25" s="3">
        <v>2023.0</v>
      </c>
      <c r="V25" s="71">
        <f t="shared" ref="V25:V26" si="8">N25+P25</f>
        <v>9015</v>
      </c>
      <c r="W25" s="41" t="s">
        <v>561</v>
      </c>
      <c r="X25" s="71">
        <f t="shared" si="5"/>
        <v>833976</v>
      </c>
      <c r="Y25" s="74" t="s">
        <v>670</v>
      </c>
      <c r="Z25" s="121">
        <f t="shared" si="2"/>
        <v>842991</v>
      </c>
      <c r="AA25" s="71"/>
      <c r="AB25" s="71"/>
      <c r="AC25" s="71"/>
      <c r="AD25" s="71"/>
      <c r="AE25" s="71"/>
      <c r="AF25" s="71"/>
      <c r="AG25" s="79"/>
      <c r="AH25" s="71"/>
      <c r="AI25" s="71"/>
      <c r="AJ25" s="71"/>
      <c r="AK25" s="71"/>
      <c r="AL25" s="71"/>
      <c r="AM25" s="79"/>
      <c r="AN25" s="71"/>
      <c r="AO25" s="71"/>
      <c r="AP25" s="71"/>
      <c r="AQ25" s="71"/>
      <c r="AR25" s="71"/>
      <c r="AS25" s="71"/>
      <c r="AT25" s="71"/>
      <c r="AU25" s="71"/>
      <c r="AV25" s="71"/>
      <c r="AW25" s="71"/>
      <c r="AX25" s="71"/>
      <c r="AY25" s="71"/>
      <c r="AZ25" s="71"/>
      <c r="BA25" s="71"/>
      <c r="BB25" s="71"/>
      <c r="BC25" s="71"/>
      <c r="BD25" s="71"/>
      <c r="BE25" s="71"/>
      <c r="BF25" s="71"/>
      <c r="BG25" s="71"/>
    </row>
    <row r="26">
      <c r="A26" s="71"/>
      <c r="B26" s="71" t="s">
        <v>63</v>
      </c>
      <c r="C26" s="72" t="s">
        <v>233</v>
      </c>
      <c r="D26" s="72" t="s">
        <v>379</v>
      </c>
      <c r="E26" s="84"/>
      <c r="F26" s="76" t="s">
        <v>673</v>
      </c>
      <c r="G26" s="77" t="s">
        <v>674</v>
      </c>
      <c r="H26" s="77"/>
      <c r="I26" s="77"/>
      <c r="J26" s="77"/>
      <c r="K26" s="77"/>
      <c r="L26" s="77" t="s">
        <v>569</v>
      </c>
      <c r="M26" s="74"/>
      <c r="N26" s="71">
        <v>778627.0</v>
      </c>
      <c r="O26" s="71">
        <v>389370.0</v>
      </c>
      <c r="P26" s="71">
        <v>88671.0</v>
      </c>
      <c r="Q26" s="71"/>
      <c r="R26" s="71">
        <v>3006061.0</v>
      </c>
      <c r="S26" s="71">
        <v>3873359.0</v>
      </c>
      <c r="T26" s="79">
        <v>5834000.0</v>
      </c>
      <c r="U26" s="3">
        <v>2023.0</v>
      </c>
      <c r="V26" s="71">
        <f t="shared" si="8"/>
        <v>867298</v>
      </c>
      <c r="W26" s="41" t="s">
        <v>561</v>
      </c>
      <c r="X26" s="71">
        <f t="shared" si="5"/>
        <v>3006061</v>
      </c>
      <c r="Y26" s="74" t="s">
        <v>675</v>
      </c>
      <c r="Z26" s="121">
        <f t="shared" si="2"/>
        <v>3873359</v>
      </c>
      <c r="AA26" s="71"/>
      <c r="AB26" s="71"/>
      <c r="AC26" s="71"/>
      <c r="AD26" s="71"/>
      <c r="AE26" s="71"/>
      <c r="AF26" s="71"/>
      <c r="AG26" s="79"/>
      <c r="AH26" s="71"/>
      <c r="AI26" s="71"/>
      <c r="AJ26" s="71"/>
      <c r="AK26" s="71"/>
      <c r="AL26" s="71"/>
      <c r="AM26" s="79"/>
      <c r="AN26" s="71"/>
      <c r="AO26" s="71"/>
      <c r="AP26" s="71"/>
      <c r="AQ26" s="71"/>
      <c r="AR26" s="71"/>
      <c r="AS26" s="71"/>
      <c r="AT26" s="71"/>
      <c r="AU26" s="71"/>
      <c r="AV26" s="71"/>
      <c r="AW26" s="71"/>
      <c r="AX26" s="71"/>
      <c r="AY26" s="71"/>
      <c r="AZ26" s="71"/>
      <c r="BA26" s="71"/>
      <c r="BB26" s="71"/>
      <c r="BC26" s="71"/>
      <c r="BD26" s="71"/>
      <c r="BE26" s="71"/>
      <c r="BF26" s="71"/>
      <c r="BG26" s="71"/>
    </row>
    <row r="27">
      <c r="A27" s="71"/>
      <c r="B27" s="71" t="s">
        <v>64</v>
      </c>
      <c r="C27" s="86" t="s">
        <v>234</v>
      </c>
      <c r="D27" s="73" t="s">
        <v>682</v>
      </c>
      <c r="E27" s="87" t="s">
        <v>460</v>
      </c>
      <c r="F27" s="88" t="s">
        <v>554</v>
      </c>
      <c r="G27" s="92" t="s">
        <v>554</v>
      </c>
      <c r="H27" s="92"/>
      <c r="I27" s="92"/>
      <c r="J27" s="92"/>
      <c r="K27" s="92"/>
      <c r="L27" s="92"/>
      <c r="M27" s="91"/>
      <c r="N27" s="71"/>
      <c r="O27" s="71"/>
      <c r="P27" s="71"/>
      <c r="Q27" s="71"/>
      <c r="R27" s="71"/>
      <c r="S27" s="71"/>
      <c r="T27" s="79"/>
      <c r="U27" s="3">
        <v>2023.0</v>
      </c>
      <c r="V27" s="41" t="s">
        <v>578</v>
      </c>
      <c r="W27" s="41" t="s">
        <v>578</v>
      </c>
      <c r="X27" s="41" t="s">
        <v>578</v>
      </c>
      <c r="Y27" s="74" t="s">
        <v>683</v>
      </c>
      <c r="Z27" s="121" t="str">
        <f t="shared" si="2"/>
        <v>n.a</v>
      </c>
      <c r="AA27" s="71"/>
      <c r="AB27" s="71"/>
      <c r="AC27" s="71"/>
      <c r="AD27" s="71"/>
      <c r="AE27" s="71"/>
      <c r="AF27" s="71"/>
      <c r="AG27" s="79"/>
      <c r="AH27" s="71"/>
      <c r="AI27" s="71"/>
      <c r="AJ27" s="71"/>
      <c r="AK27" s="71"/>
      <c r="AL27" s="71"/>
      <c r="AM27" s="79"/>
      <c r="AN27" s="71"/>
      <c r="AO27" s="71"/>
      <c r="AP27" s="71"/>
      <c r="AQ27" s="71"/>
      <c r="AR27" s="71"/>
      <c r="AS27" s="71"/>
      <c r="AT27" s="71"/>
      <c r="AU27" s="71"/>
      <c r="AV27" s="71"/>
      <c r="AW27" s="71"/>
      <c r="AX27" s="71"/>
      <c r="AY27" s="71"/>
      <c r="AZ27" s="71"/>
      <c r="BA27" s="71"/>
      <c r="BB27" s="71"/>
      <c r="BC27" s="71"/>
      <c r="BD27" s="71"/>
      <c r="BE27" s="71"/>
      <c r="BF27" s="71"/>
      <c r="BG27" s="71"/>
    </row>
    <row r="28">
      <c r="A28" s="41"/>
      <c r="B28" s="41" t="s">
        <v>684</v>
      </c>
      <c r="C28" s="86" t="s">
        <v>235</v>
      </c>
      <c r="D28" s="18" t="s">
        <v>380</v>
      </c>
      <c r="E28" s="84"/>
      <c r="F28" s="76" t="s">
        <v>554</v>
      </c>
      <c r="G28" s="75" t="s">
        <v>554</v>
      </c>
      <c r="H28" s="75"/>
      <c r="I28" s="75"/>
      <c r="J28" s="75"/>
      <c r="K28" s="75"/>
      <c r="L28" s="75"/>
      <c r="M28" s="74"/>
      <c r="N28" s="71">
        <v>628000.0</v>
      </c>
      <c r="O28" s="71"/>
      <c r="P28" s="71">
        <v>215000.0</v>
      </c>
      <c r="Q28" s="71">
        <v>842000.0</v>
      </c>
      <c r="R28" s="71"/>
      <c r="S28" s="71"/>
      <c r="T28" s="79"/>
      <c r="U28" s="3">
        <v>2023.0</v>
      </c>
      <c r="V28" s="71">
        <f>Q28</f>
        <v>842000</v>
      </c>
      <c r="W28" s="41" t="s">
        <v>508</v>
      </c>
      <c r="X28" s="41" t="s">
        <v>578</v>
      </c>
      <c r="Y28" s="74" t="s">
        <v>685</v>
      </c>
      <c r="Z28" s="121">
        <f t="shared" si="2"/>
        <v>842000</v>
      </c>
      <c r="AA28" s="71"/>
      <c r="AB28" s="71"/>
      <c r="AC28" s="71"/>
      <c r="AD28" s="71"/>
      <c r="AE28" s="71"/>
      <c r="AF28" s="71"/>
      <c r="AG28" s="79"/>
      <c r="AH28" s="71"/>
      <c r="AI28" s="71"/>
      <c r="AJ28" s="71"/>
      <c r="AK28" s="71"/>
      <c r="AL28" s="71"/>
      <c r="AM28" s="79"/>
      <c r="AN28" s="71"/>
      <c r="AO28" s="71"/>
      <c r="AP28" s="71"/>
      <c r="AQ28" s="71"/>
      <c r="AR28" s="71"/>
      <c r="AS28" s="71"/>
      <c r="AT28" s="71"/>
      <c r="AU28" s="71"/>
      <c r="AV28" s="71"/>
      <c r="AW28" s="71"/>
      <c r="AX28" s="71"/>
      <c r="AY28" s="71"/>
      <c r="AZ28" s="71"/>
      <c r="BA28" s="71"/>
      <c r="BB28" s="71"/>
      <c r="BC28" s="71"/>
      <c r="BD28" s="71"/>
      <c r="BE28" s="71"/>
      <c r="BF28" s="71"/>
      <c r="BG28" s="71"/>
    </row>
    <row r="29">
      <c r="A29" s="71"/>
      <c r="B29" s="122" t="s">
        <v>1128</v>
      </c>
      <c r="C29" s="86" t="s">
        <v>236</v>
      </c>
      <c r="D29" s="73" t="s">
        <v>1129</v>
      </c>
      <c r="E29" s="84"/>
      <c r="F29" s="76" t="s">
        <v>598</v>
      </c>
      <c r="G29" s="75" t="s">
        <v>554</v>
      </c>
      <c r="H29" s="75"/>
      <c r="I29" s="75"/>
      <c r="J29" s="75"/>
      <c r="K29" s="75"/>
      <c r="L29" s="75"/>
      <c r="M29" s="74"/>
      <c r="N29" s="71">
        <v>133.5</v>
      </c>
      <c r="O29" s="71"/>
      <c r="P29" s="71">
        <v>48.3</v>
      </c>
      <c r="Q29" s="71"/>
      <c r="R29" s="71"/>
      <c r="S29" s="41">
        <v>632691.0</v>
      </c>
      <c r="T29" s="79"/>
      <c r="U29" s="3">
        <v>2023.0</v>
      </c>
      <c r="V29" s="71">
        <f t="shared" ref="V29:V31" si="9">N29+P29</f>
        <v>181.8</v>
      </c>
      <c r="W29" s="41" t="s">
        <v>561</v>
      </c>
      <c r="X29" s="71">
        <f>S29+V29</f>
        <v>632872.8</v>
      </c>
      <c r="Y29" s="74" t="s">
        <v>1130</v>
      </c>
      <c r="Z29" s="121">
        <f t="shared" si="2"/>
        <v>633054.6</v>
      </c>
      <c r="AA29" s="71"/>
      <c r="AB29" s="71"/>
      <c r="AC29" s="71"/>
      <c r="AD29" s="71"/>
      <c r="AE29" s="71"/>
      <c r="AF29" s="71"/>
      <c r="AG29" s="79"/>
      <c r="AH29" s="71"/>
      <c r="AI29" s="71"/>
      <c r="AJ29" s="71"/>
      <c r="AK29" s="71"/>
      <c r="AL29" s="71"/>
      <c r="AM29" s="79"/>
      <c r="AN29" s="71"/>
      <c r="AO29" s="71"/>
      <c r="AP29" s="71"/>
      <c r="AQ29" s="71"/>
      <c r="AR29" s="71"/>
      <c r="AS29" s="71"/>
      <c r="AT29" s="71"/>
      <c r="AU29" s="71"/>
      <c r="AV29" s="71"/>
      <c r="AW29" s="71"/>
      <c r="AX29" s="71"/>
      <c r="AY29" s="71"/>
      <c r="AZ29" s="71"/>
      <c r="BA29" s="71"/>
      <c r="BB29" s="71"/>
      <c r="BC29" s="71"/>
      <c r="BD29" s="71"/>
      <c r="BE29" s="71"/>
      <c r="BF29" s="71"/>
      <c r="BG29" s="71"/>
    </row>
    <row r="30">
      <c r="A30" s="68" t="s">
        <v>1118</v>
      </c>
      <c r="B30" s="71" t="s">
        <v>67</v>
      </c>
      <c r="C30" s="86" t="s">
        <v>237</v>
      </c>
      <c r="D30" s="73" t="s">
        <v>686</v>
      </c>
      <c r="E30" s="87" t="s">
        <v>461</v>
      </c>
      <c r="F30" s="76" t="s">
        <v>687</v>
      </c>
      <c r="G30" s="75" t="s">
        <v>688</v>
      </c>
      <c r="H30" s="72"/>
      <c r="I30" s="72"/>
      <c r="J30" s="72"/>
      <c r="K30" s="72"/>
      <c r="L30" s="72"/>
      <c r="M30" s="84"/>
      <c r="N30" s="41">
        <v>18466.0</v>
      </c>
      <c r="O30" s="41">
        <v>983.0</v>
      </c>
      <c r="P30" s="41">
        <v>2432.0</v>
      </c>
      <c r="Q30" s="71"/>
      <c r="R30" s="71"/>
      <c r="S30" s="71"/>
      <c r="T30" s="79"/>
      <c r="U30" s="3">
        <v>2023.0</v>
      </c>
      <c r="V30" s="71">
        <f t="shared" si="9"/>
        <v>20898</v>
      </c>
      <c r="W30" s="41" t="s">
        <v>561</v>
      </c>
      <c r="X30" s="71">
        <f>313291+1105+4924+3414+178+4075+5606+73+181800+26686</f>
        <v>541152</v>
      </c>
      <c r="Y30" s="74" t="s">
        <v>689</v>
      </c>
      <c r="Z30" s="121">
        <f t="shared" si="2"/>
        <v>562050</v>
      </c>
      <c r="AA30" s="71">
        <v>22697.0</v>
      </c>
      <c r="AB30" s="71">
        <v>701.0</v>
      </c>
      <c r="AC30" s="71">
        <v>1810.0</v>
      </c>
      <c r="AD30" s="71"/>
      <c r="AE30" s="71">
        <v>3321.0</v>
      </c>
      <c r="AF30" s="71"/>
      <c r="AG30" s="79"/>
      <c r="AH30" s="71"/>
      <c r="AI30" s="71"/>
      <c r="AJ30" s="71"/>
      <c r="AK30" s="71"/>
      <c r="AL30" s="71"/>
      <c r="AM30" s="79"/>
      <c r="AN30" s="71"/>
      <c r="AO30" s="71"/>
      <c r="AP30" s="71"/>
      <c r="AQ30" s="71"/>
      <c r="AR30" s="71"/>
      <c r="AS30" s="71"/>
      <c r="AT30" s="71"/>
      <c r="AU30" s="71"/>
      <c r="AV30" s="71"/>
      <c r="AW30" s="71"/>
      <c r="AX30" s="71"/>
      <c r="AY30" s="71"/>
      <c r="AZ30" s="71"/>
      <c r="BA30" s="71"/>
      <c r="BB30" s="71"/>
      <c r="BC30" s="71"/>
      <c r="BD30" s="71"/>
      <c r="BE30" s="71"/>
      <c r="BF30" s="71"/>
      <c r="BG30" s="71"/>
    </row>
    <row r="31">
      <c r="A31" s="71"/>
      <c r="B31" s="122" t="s">
        <v>1131</v>
      </c>
      <c r="C31" s="86" t="s">
        <v>238</v>
      </c>
      <c r="D31" s="83" t="s">
        <v>382</v>
      </c>
      <c r="E31" s="84"/>
      <c r="F31" s="76" t="s">
        <v>587</v>
      </c>
      <c r="G31" s="75" t="s">
        <v>554</v>
      </c>
      <c r="H31" s="75"/>
      <c r="I31" s="75"/>
      <c r="J31" s="75"/>
      <c r="K31" s="75"/>
      <c r="L31" s="75"/>
      <c r="M31" s="74"/>
      <c r="N31" s="71">
        <v>2132.0</v>
      </c>
      <c r="O31" s="71">
        <v>1652.0</v>
      </c>
      <c r="P31" s="71">
        <v>1189.0</v>
      </c>
      <c r="Q31" s="71"/>
      <c r="R31" s="71">
        <v>841084.0</v>
      </c>
      <c r="S31" s="71">
        <v>844405.0</v>
      </c>
      <c r="T31" s="79"/>
      <c r="U31" s="3">
        <v>2023.0</v>
      </c>
      <c r="V31" s="71">
        <f t="shared" si="9"/>
        <v>3321</v>
      </c>
      <c r="W31" s="41" t="s">
        <v>561</v>
      </c>
      <c r="X31" s="71">
        <f t="shared" ref="X31:X36" si="10">R31</f>
        <v>841084</v>
      </c>
      <c r="Y31" s="74" t="s">
        <v>1132</v>
      </c>
      <c r="Z31" s="121">
        <f t="shared" si="2"/>
        <v>844405</v>
      </c>
      <c r="AA31" s="71"/>
      <c r="AB31" s="71"/>
      <c r="AC31" s="71"/>
      <c r="AD31" s="71"/>
      <c r="AE31" s="71"/>
      <c r="AF31" s="71"/>
      <c r="AG31" s="79"/>
      <c r="AH31" s="71"/>
      <c r="AI31" s="71"/>
      <c r="AJ31" s="71"/>
      <c r="AK31" s="71"/>
      <c r="AL31" s="71"/>
      <c r="AM31" s="79"/>
      <c r="AN31" s="71"/>
      <c r="AO31" s="71"/>
      <c r="AP31" s="71"/>
      <c r="AQ31" s="71"/>
      <c r="AR31" s="71"/>
      <c r="AS31" s="71"/>
      <c r="AT31" s="71"/>
      <c r="AU31" s="71"/>
      <c r="AV31" s="71"/>
      <c r="AW31" s="71"/>
      <c r="AX31" s="71"/>
      <c r="AY31" s="71"/>
      <c r="AZ31" s="71"/>
      <c r="BA31" s="71"/>
      <c r="BB31" s="71"/>
      <c r="BC31" s="71"/>
      <c r="BD31" s="71"/>
      <c r="BE31" s="71"/>
      <c r="BF31" s="71"/>
      <c r="BG31" s="71"/>
    </row>
    <row r="32">
      <c r="A32" s="71"/>
      <c r="B32" s="71" t="s">
        <v>69</v>
      </c>
      <c r="C32" s="86" t="s">
        <v>239</v>
      </c>
      <c r="D32" s="73" t="s">
        <v>690</v>
      </c>
      <c r="E32" s="87" t="s">
        <v>462</v>
      </c>
      <c r="F32" s="88" t="s">
        <v>607</v>
      </c>
      <c r="G32" s="89" t="s">
        <v>691</v>
      </c>
      <c r="H32" s="89"/>
      <c r="I32" s="89"/>
      <c r="J32" s="89"/>
      <c r="K32" s="89"/>
      <c r="L32" s="77" t="s">
        <v>692</v>
      </c>
      <c r="M32" s="91" t="s">
        <v>638</v>
      </c>
      <c r="N32" s="41">
        <v>0.0</v>
      </c>
      <c r="O32" s="41">
        <v>0.15</v>
      </c>
      <c r="P32" s="41">
        <v>0.9</v>
      </c>
      <c r="Q32" s="71"/>
      <c r="R32" s="41">
        <v>2089.0</v>
      </c>
      <c r="S32" s="71"/>
      <c r="T32" s="79"/>
      <c r="U32" s="3">
        <v>2023.0</v>
      </c>
      <c r="V32" s="93">
        <f>P32</f>
        <v>0.9</v>
      </c>
      <c r="W32" s="41" t="s">
        <v>561</v>
      </c>
      <c r="X32" s="71">
        <f t="shared" si="10"/>
        <v>2089</v>
      </c>
      <c r="Y32" s="74" t="s">
        <v>693</v>
      </c>
      <c r="Z32" s="121">
        <f t="shared" si="2"/>
        <v>2089.9</v>
      </c>
      <c r="AA32" s="71">
        <v>0.0</v>
      </c>
      <c r="AB32" s="71"/>
      <c r="AC32" s="71" t="s">
        <v>505</v>
      </c>
      <c r="AD32" s="71"/>
      <c r="AE32" s="71">
        <v>7346.0</v>
      </c>
      <c r="AF32" s="71"/>
      <c r="AG32" s="79"/>
      <c r="AH32" s="71"/>
      <c r="AI32" s="71"/>
      <c r="AJ32" s="71"/>
      <c r="AK32" s="71"/>
      <c r="AL32" s="71"/>
      <c r="AM32" s="79"/>
      <c r="AN32" s="71"/>
      <c r="AO32" s="71"/>
      <c r="AP32" s="71"/>
      <c r="AQ32" s="71"/>
      <c r="AR32" s="71"/>
      <c r="AS32" s="71"/>
      <c r="AT32" s="71"/>
      <c r="AU32" s="71"/>
      <c r="AV32" s="71"/>
      <c r="AW32" s="71"/>
      <c r="AX32" s="71"/>
      <c r="AY32" s="71"/>
      <c r="AZ32" s="71"/>
      <c r="BA32" s="71"/>
      <c r="BB32" s="71"/>
      <c r="BC32" s="71"/>
      <c r="BD32" s="71"/>
      <c r="BE32" s="71"/>
      <c r="BF32" s="71"/>
      <c r="BG32" s="71"/>
    </row>
    <row r="33">
      <c r="A33" s="71"/>
      <c r="B33" s="122" t="s">
        <v>1133</v>
      </c>
      <c r="C33" s="86" t="s">
        <v>240</v>
      </c>
      <c r="D33" s="73" t="s">
        <v>1134</v>
      </c>
      <c r="E33" s="87" t="s">
        <v>463</v>
      </c>
      <c r="F33" s="76" t="s">
        <v>598</v>
      </c>
      <c r="G33" s="92"/>
      <c r="H33" s="92"/>
      <c r="I33" s="92"/>
      <c r="J33" s="92"/>
      <c r="K33" s="92"/>
      <c r="L33" s="92"/>
      <c r="M33" s="91"/>
      <c r="N33" s="41">
        <v>279.0</v>
      </c>
      <c r="O33" s="41">
        <v>247.0</v>
      </c>
      <c r="P33" s="41">
        <v>192.0</v>
      </c>
      <c r="Q33" s="71"/>
      <c r="R33" s="41">
        <v>6206.0</v>
      </c>
      <c r="S33" s="41">
        <v>6676.0</v>
      </c>
      <c r="T33" s="79"/>
      <c r="U33" s="3">
        <v>2023.0</v>
      </c>
      <c r="V33" s="71">
        <f>N33+P33</f>
        <v>471</v>
      </c>
      <c r="W33" s="41" t="s">
        <v>561</v>
      </c>
      <c r="X33" s="41">
        <f t="shared" si="10"/>
        <v>6206</v>
      </c>
      <c r="Y33" s="74" t="s">
        <v>1135</v>
      </c>
      <c r="Z33" s="121">
        <f t="shared" si="2"/>
        <v>6677</v>
      </c>
      <c r="AA33" s="71"/>
      <c r="AB33" s="71"/>
      <c r="AC33" s="71"/>
      <c r="AD33" s="71">
        <v>531.0</v>
      </c>
      <c r="AE33" s="71"/>
      <c r="AF33" s="71"/>
      <c r="AG33" s="79"/>
      <c r="AH33" s="71"/>
      <c r="AI33" s="71"/>
      <c r="AJ33" s="71"/>
      <c r="AK33" s="71"/>
      <c r="AL33" s="71"/>
      <c r="AM33" s="79"/>
      <c r="AN33" s="71"/>
      <c r="AO33" s="71"/>
      <c r="AP33" s="71"/>
      <c r="AQ33" s="71"/>
      <c r="AR33" s="71"/>
      <c r="AS33" s="71"/>
      <c r="AT33" s="71"/>
      <c r="AU33" s="71"/>
      <c r="AV33" s="71"/>
      <c r="AW33" s="71"/>
      <c r="AX33" s="71"/>
      <c r="AY33" s="71"/>
      <c r="AZ33" s="71"/>
      <c r="BA33" s="71"/>
      <c r="BB33" s="71"/>
      <c r="BC33" s="71"/>
      <c r="BD33" s="71"/>
      <c r="BE33" s="71"/>
      <c r="BF33" s="71"/>
      <c r="BG33" s="71"/>
    </row>
    <row r="34">
      <c r="A34" s="68" t="s">
        <v>1118</v>
      </c>
      <c r="B34" s="71" t="s">
        <v>71</v>
      </c>
      <c r="C34" s="72" t="s">
        <v>241</v>
      </c>
      <c r="D34" s="73" t="s">
        <v>698</v>
      </c>
      <c r="E34" s="87" t="s">
        <v>464</v>
      </c>
      <c r="F34" s="88" t="s">
        <v>699</v>
      </c>
      <c r="G34" s="89" t="s">
        <v>700</v>
      </c>
      <c r="H34" s="89" t="s">
        <v>701</v>
      </c>
      <c r="I34" s="89"/>
      <c r="J34" s="89"/>
      <c r="K34" s="89"/>
      <c r="L34" s="89"/>
      <c r="M34" s="91" t="s">
        <v>638</v>
      </c>
      <c r="N34" s="41">
        <v>292.0</v>
      </c>
      <c r="O34" s="41">
        <v>29675.0</v>
      </c>
      <c r="P34" s="41">
        <v>10260.0</v>
      </c>
      <c r="Q34" s="41">
        <v>10553.0</v>
      </c>
      <c r="R34" s="41">
        <v>75697.0</v>
      </c>
      <c r="S34" s="41">
        <v>86250.0</v>
      </c>
      <c r="T34" s="90">
        <v>164.0</v>
      </c>
      <c r="U34" s="3">
        <v>2023.0</v>
      </c>
      <c r="V34" s="71">
        <f t="shared" ref="V34:V36" si="11">Q34</f>
        <v>10553</v>
      </c>
      <c r="W34" s="41" t="s">
        <v>561</v>
      </c>
      <c r="X34" s="71">
        <f t="shared" si="10"/>
        <v>75697</v>
      </c>
      <c r="Y34" s="74" t="s">
        <v>702</v>
      </c>
      <c r="Z34" s="121">
        <f t="shared" si="2"/>
        <v>86250</v>
      </c>
      <c r="AA34" s="71">
        <v>550.0</v>
      </c>
      <c r="AB34" s="71">
        <v>12756.0</v>
      </c>
      <c r="AC34" s="71">
        <v>31091.0</v>
      </c>
      <c r="AD34" s="71"/>
      <c r="AE34" s="71">
        <v>106355.0</v>
      </c>
      <c r="AF34" s="71">
        <v>119661.0</v>
      </c>
      <c r="AG34" s="79">
        <v>309.0</v>
      </c>
      <c r="AH34" s="71"/>
      <c r="AI34" s="71"/>
      <c r="AJ34" s="71"/>
      <c r="AK34" s="71"/>
      <c r="AL34" s="71"/>
      <c r="AM34" s="79"/>
      <c r="AN34" s="71"/>
      <c r="AO34" s="71"/>
      <c r="AP34" s="71"/>
      <c r="AQ34" s="71"/>
      <c r="AR34" s="71"/>
      <c r="AS34" s="71"/>
      <c r="AT34" s="71"/>
      <c r="AU34" s="71"/>
      <c r="AV34" s="71"/>
      <c r="AW34" s="71"/>
      <c r="AX34" s="71"/>
      <c r="AY34" s="71"/>
      <c r="AZ34" s="71"/>
      <c r="BA34" s="71"/>
      <c r="BB34" s="71"/>
      <c r="BC34" s="71"/>
      <c r="BD34" s="71"/>
      <c r="BE34" s="71"/>
      <c r="BF34" s="71"/>
      <c r="BG34" s="71"/>
    </row>
    <row r="35">
      <c r="A35" s="68" t="s">
        <v>1118</v>
      </c>
      <c r="B35" s="71" t="s">
        <v>72</v>
      </c>
      <c r="C35" s="72" t="s">
        <v>242</v>
      </c>
      <c r="D35" s="83" t="s">
        <v>383</v>
      </c>
      <c r="E35" s="84"/>
      <c r="F35" s="76" t="s">
        <v>607</v>
      </c>
      <c r="G35" s="77" t="s">
        <v>703</v>
      </c>
      <c r="H35" s="77" t="s">
        <v>704</v>
      </c>
      <c r="I35" s="77"/>
      <c r="J35" s="77"/>
      <c r="K35" s="77"/>
      <c r="L35" s="77" t="s">
        <v>705</v>
      </c>
      <c r="M35" s="74"/>
      <c r="N35" s="71">
        <f>409+103+47</f>
        <v>559</v>
      </c>
      <c r="O35" s="71">
        <f>198+2855</f>
        <v>3053</v>
      </c>
      <c r="P35" s="41">
        <v>198.0</v>
      </c>
      <c r="Q35" s="71">
        <v>607.0</v>
      </c>
      <c r="R35" s="71">
        <f>9738+20+24+13640</f>
        <v>23422</v>
      </c>
      <c r="S35" s="71">
        <v>27034.0</v>
      </c>
      <c r="T35" s="79"/>
      <c r="U35" s="3">
        <v>2023.0</v>
      </c>
      <c r="V35" s="71">
        <f t="shared" si="11"/>
        <v>607</v>
      </c>
      <c r="W35" s="41" t="s">
        <v>561</v>
      </c>
      <c r="X35" s="71">
        <f t="shared" si="10"/>
        <v>23422</v>
      </c>
      <c r="Y35" s="74" t="s">
        <v>706</v>
      </c>
      <c r="Z35" s="121">
        <f t="shared" si="2"/>
        <v>24029</v>
      </c>
      <c r="AA35" s="71">
        <v>192.0</v>
      </c>
      <c r="AB35" s="71">
        <v>2151.0</v>
      </c>
      <c r="AC35" s="71">
        <v>145.0</v>
      </c>
      <c r="AD35" s="71"/>
      <c r="AE35" s="71">
        <v>39916.0</v>
      </c>
      <c r="AF35" s="71">
        <v>42731.0</v>
      </c>
      <c r="AG35" s="79"/>
      <c r="AH35" s="71"/>
      <c r="AI35" s="71"/>
      <c r="AJ35" s="71"/>
      <c r="AK35" s="71"/>
      <c r="AL35" s="71"/>
      <c r="AM35" s="79"/>
      <c r="AN35" s="71"/>
      <c r="AO35" s="71"/>
      <c r="AP35" s="71"/>
      <c r="AQ35" s="71"/>
      <c r="AR35" s="71"/>
      <c r="AS35" s="71"/>
      <c r="AT35" s="71"/>
      <c r="AU35" s="71"/>
      <c r="AV35" s="71"/>
      <c r="AW35" s="71"/>
      <c r="AX35" s="71"/>
      <c r="AY35" s="71"/>
      <c r="AZ35" s="71"/>
      <c r="BA35" s="71"/>
      <c r="BB35" s="71"/>
      <c r="BC35" s="71"/>
      <c r="BD35" s="71"/>
      <c r="BE35" s="71"/>
      <c r="BF35" s="71"/>
      <c r="BG35" s="71"/>
    </row>
    <row r="36">
      <c r="A36" s="71"/>
      <c r="B36" s="122" t="s">
        <v>1136</v>
      </c>
      <c r="C36" s="72" t="s">
        <v>243</v>
      </c>
      <c r="D36" s="73" t="s">
        <v>1137</v>
      </c>
      <c r="E36" s="84"/>
      <c r="F36" s="76" t="s">
        <v>598</v>
      </c>
      <c r="G36" s="75" t="s">
        <v>554</v>
      </c>
      <c r="H36" s="75"/>
      <c r="I36" s="75"/>
      <c r="J36" s="75"/>
      <c r="K36" s="75"/>
      <c r="L36" s="75"/>
      <c r="M36" s="74"/>
      <c r="N36" s="41">
        <v>0.0</v>
      </c>
      <c r="O36" s="71"/>
      <c r="P36" s="41">
        <v>92.0</v>
      </c>
      <c r="Q36" s="41">
        <v>92.0</v>
      </c>
      <c r="R36" s="41">
        <v>5207.0</v>
      </c>
      <c r="S36" s="41">
        <v>5299.0</v>
      </c>
      <c r="T36" s="79"/>
      <c r="U36" s="3">
        <v>2023.0</v>
      </c>
      <c r="V36" s="71">
        <f t="shared" si="11"/>
        <v>92</v>
      </c>
      <c r="W36" s="41" t="s">
        <v>561</v>
      </c>
      <c r="X36" s="71">
        <f t="shared" si="10"/>
        <v>5207</v>
      </c>
      <c r="Y36" s="74" t="s">
        <v>1138</v>
      </c>
      <c r="Z36" s="121">
        <f t="shared" si="2"/>
        <v>5299</v>
      </c>
      <c r="AA36" s="71"/>
      <c r="AB36" s="71"/>
      <c r="AC36" s="71"/>
      <c r="AD36" s="71"/>
      <c r="AE36" s="71"/>
      <c r="AF36" s="71"/>
      <c r="AG36" s="79"/>
      <c r="AH36" s="71"/>
      <c r="AI36" s="71"/>
      <c r="AJ36" s="71"/>
      <c r="AK36" s="71"/>
      <c r="AL36" s="71"/>
      <c r="AM36" s="79"/>
      <c r="AN36" s="71"/>
      <c r="AO36" s="71"/>
      <c r="AP36" s="71"/>
      <c r="AQ36" s="71"/>
      <c r="AR36" s="71"/>
      <c r="AS36" s="71"/>
      <c r="AT36" s="71"/>
      <c r="AU36" s="71"/>
      <c r="AV36" s="71"/>
      <c r="AW36" s="71"/>
      <c r="AX36" s="71"/>
      <c r="AY36" s="71"/>
      <c r="AZ36" s="71"/>
      <c r="BA36" s="71"/>
      <c r="BB36" s="71"/>
      <c r="BC36" s="71"/>
      <c r="BD36" s="71"/>
      <c r="BE36" s="71"/>
      <c r="BF36" s="71"/>
      <c r="BG36" s="71"/>
    </row>
    <row r="37">
      <c r="A37" s="41"/>
      <c r="B37" s="41" t="s">
        <v>707</v>
      </c>
      <c r="C37" s="73" t="s">
        <v>708</v>
      </c>
      <c r="D37" s="72"/>
      <c r="E37" s="94" t="s">
        <v>709</v>
      </c>
      <c r="F37" s="76"/>
      <c r="G37" s="75"/>
      <c r="H37" s="75"/>
      <c r="I37" s="75"/>
      <c r="J37" s="75"/>
      <c r="K37" s="75"/>
      <c r="L37" s="75"/>
      <c r="M37" s="74"/>
      <c r="N37" s="71"/>
      <c r="O37" s="71"/>
      <c r="P37" s="71"/>
      <c r="Q37" s="71"/>
      <c r="R37" s="71"/>
      <c r="S37" s="71"/>
      <c r="T37" s="79"/>
      <c r="U37" s="3">
        <v>2022.0</v>
      </c>
      <c r="V37" s="71">
        <f>10519+1300+105+729</f>
        <v>12653</v>
      </c>
      <c r="W37" s="41" t="s">
        <v>508</v>
      </c>
      <c r="X37" s="71">
        <f>7495+170+689+1850+27760+1068</f>
        <v>39032</v>
      </c>
      <c r="Y37" s="74" t="s">
        <v>710</v>
      </c>
      <c r="Z37" s="121">
        <f t="shared" si="2"/>
        <v>51685</v>
      </c>
      <c r="AA37" s="41" t="s">
        <v>711</v>
      </c>
      <c r="AB37" s="71"/>
      <c r="AC37" s="41" t="s">
        <v>712</v>
      </c>
      <c r="AD37" s="71"/>
      <c r="AE37" s="41"/>
      <c r="AF37" s="41">
        <v>51685.0</v>
      </c>
      <c r="AG37" s="79"/>
      <c r="AH37" s="71"/>
      <c r="AI37" s="71"/>
      <c r="AJ37" s="71"/>
      <c r="AK37" s="71"/>
      <c r="AL37" s="71"/>
      <c r="AM37" s="79"/>
      <c r="AN37" s="71"/>
      <c r="AO37" s="71"/>
      <c r="AP37" s="71"/>
      <c r="AQ37" s="71"/>
      <c r="AR37" s="71"/>
      <c r="AS37" s="71"/>
      <c r="AT37" s="71"/>
      <c r="AU37" s="71"/>
      <c r="AV37" s="71"/>
      <c r="AW37" s="71"/>
      <c r="AX37" s="71"/>
      <c r="AY37" s="71"/>
      <c r="AZ37" s="71"/>
      <c r="BA37" s="71"/>
      <c r="BB37" s="71"/>
      <c r="BC37" s="71"/>
      <c r="BD37" s="71"/>
      <c r="BE37" s="71"/>
      <c r="BF37" s="71"/>
      <c r="BG37" s="71"/>
    </row>
    <row r="38">
      <c r="A38" s="68" t="s">
        <v>1118</v>
      </c>
      <c r="B38" s="71" t="s">
        <v>74</v>
      </c>
      <c r="C38" s="72" t="s">
        <v>244</v>
      </c>
      <c r="D38" s="83" t="s">
        <v>384</v>
      </c>
      <c r="E38" s="84"/>
      <c r="F38" s="76" t="s">
        <v>713</v>
      </c>
      <c r="G38" s="77" t="s">
        <v>714</v>
      </c>
      <c r="H38" s="77" t="s">
        <v>715</v>
      </c>
      <c r="I38" s="77"/>
      <c r="J38" s="77"/>
      <c r="K38" s="77"/>
      <c r="L38" s="77" t="s">
        <v>651</v>
      </c>
      <c r="M38" s="74"/>
      <c r="N38" s="71">
        <v>473.0</v>
      </c>
      <c r="O38" s="71">
        <f>9771+1019</f>
        <v>10790</v>
      </c>
      <c r="P38" s="71">
        <v>4081.0</v>
      </c>
      <c r="Q38" s="71">
        <f>N38+P38</f>
        <v>4554</v>
      </c>
      <c r="R38" s="71">
        <f>34211+28511</f>
        <v>62722</v>
      </c>
      <c r="S38" s="71">
        <v>67276.0</v>
      </c>
      <c r="T38" s="79"/>
      <c r="U38" s="3">
        <v>2023.0</v>
      </c>
      <c r="V38" s="71">
        <f>N38+P38</f>
        <v>4554</v>
      </c>
      <c r="W38" s="41" t="s">
        <v>561</v>
      </c>
      <c r="X38" s="71">
        <f>R38</f>
        <v>62722</v>
      </c>
      <c r="Y38" s="74" t="s">
        <v>716</v>
      </c>
      <c r="Z38" s="121">
        <f t="shared" si="2"/>
        <v>67276</v>
      </c>
      <c r="AA38" s="71">
        <v>487.0</v>
      </c>
      <c r="AB38" s="71">
        <v>10311.0</v>
      </c>
      <c r="AC38" s="71">
        <v>6271.0</v>
      </c>
      <c r="AD38" s="71"/>
      <c r="AE38" s="71">
        <v>76122.3</v>
      </c>
      <c r="AF38" s="71">
        <v>82880.0</v>
      </c>
      <c r="AG38" s="79"/>
      <c r="AH38" s="71"/>
      <c r="AI38" s="71"/>
      <c r="AJ38" s="71"/>
      <c r="AK38" s="71"/>
      <c r="AL38" s="71"/>
      <c r="AM38" s="79"/>
      <c r="AN38" s="71"/>
      <c r="AO38" s="71"/>
      <c r="AP38" s="71"/>
      <c r="AQ38" s="71"/>
      <c r="AR38" s="71"/>
      <c r="AS38" s="71"/>
      <c r="AT38" s="71"/>
      <c r="AU38" s="71"/>
      <c r="AV38" s="71"/>
      <c r="AW38" s="71"/>
      <c r="AX38" s="71"/>
      <c r="AY38" s="71"/>
      <c r="AZ38" s="71"/>
      <c r="BA38" s="71"/>
      <c r="BB38" s="71"/>
      <c r="BC38" s="71"/>
      <c r="BD38" s="71"/>
      <c r="BE38" s="71"/>
      <c r="BF38" s="71"/>
      <c r="BG38" s="71"/>
    </row>
    <row r="39">
      <c r="A39" s="71"/>
      <c r="B39" s="71" t="s">
        <v>75</v>
      </c>
      <c r="C39" s="72" t="s">
        <v>245</v>
      </c>
      <c r="D39" s="83" t="s">
        <v>385</v>
      </c>
      <c r="E39" s="84"/>
      <c r="F39" s="76" t="s">
        <v>554</v>
      </c>
      <c r="G39" s="75" t="s">
        <v>554</v>
      </c>
      <c r="H39" s="75"/>
      <c r="I39" s="75"/>
      <c r="J39" s="75"/>
      <c r="K39" s="75"/>
      <c r="L39" s="75"/>
      <c r="M39" s="74"/>
      <c r="N39" s="71"/>
      <c r="O39" s="71"/>
      <c r="P39" s="71"/>
      <c r="Q39" s="71"/>
      <c r="R39" s="71"/>
      <c r="S39" s="71"/>
      <c r="T39" s="79"/>
      <c r="U39" s="3">
        <v>2023.0</v>
      </c>
      <c r="V39" s="41" t="s">
        <v>578</v>
      </c>
      <c r="W39" s="41" t="s">
        <v>578</v>
      </c>
      <c r="X39" s="41" t="s">
        <v>578</v>
      </c>
      <c r="Y39" s="74" t="s">
        <v>717</v>
      </c>
      <c r="Z39" s="121" t="str">
        <f t="shared" si="2"/>
        <v>n.a</v>
      </c>
      <c r="AA39" s="71"/>
      <c r="AB39" s="71"/>
      <c r="AC39" s="71"/>
      <c r="AD39" s="71"/>
      <c r="AE39" s="71"/>
      <c r="AF39" s="71"/>
      <c r="AG39" s="79"/>
      <c r="AH39" s="71"/>
      <c r="AI39" s="71"/>
      <c r="AJ39" s="71"/>
      <c r="AK39" s="71"/>
      <c r="AL39" s="71"/>
      <c r="AM39" s="79"/>
      <c r="AN39" s="71"/>
      <c r="AO39" s="71"/>
      <c r="AP39" s="71"/>
      <c r="AQ39" s="71"/>
      <c r="AR39" s="71"/>
      <c r="AS39" s="71"/>
      <c r="AT39" s="71"/>
      <c r="AU39" s="71"/>
      <c r="AV39" s="71"/>
      <c r="AW39" s="71"/>
      <c r="AX39" s="71"/>
      <c r="AY39" s="71"/>
      <c r="AZ39" s="71"/>
      <c r="BA39" s="71"/>
      <c r="BB39" s="71"/>
      <c r="BC39" s="71"/>
      <c r="BD39" s="71"/>
      <c r="BE39" s="71"/>
      <c r="BF39" s="71"/>
      <c r="BG39" s="71"/>
    </row>
    <row r="40">
      <c r="A40" s="41"/>
      <c r="B40" s="71" t="s">
        <v>76</v>
      </c>
      <c r="C40" s="72" t="s">
        <v>246</v>
      </c>
      <c r="D40" s="83" t="s">
        <v>386</v>
      </c>
      <c r="E40" s="84"/>
      <c r="F40" s="76" t="s">
        <v>598</v>
      </c>
      <c r="G40" s="77" t="s">
        <v>721</v>
      </c>
      <c r="H40" s="77" t="s">
        <v>622</v>
      </c>
      <c r="I40" s="77"/>
      <c r="J40" s="77"/>
      <c r="K40" s="77"/>
      <c r="L40" s="77" t="s">
        <v>722</v>
      </c>
      <c r="M40" s="74"/>
      <c r="N40" s="71">
        <v>8600.0</v>
      </c>
      <c r="O40" s="41">
        <v>16780.0</v>
      </c>
      <c r="P40" s="71">
        <v>10670.0</v>
      </c>
      <c r="Q40" s="71">
        <v>19270.0</v>
      </c>
      <c r="R40" s="71">
        <v>13630.0</v>
      </c>
      <c r="S40" s="71"/>
      <c r="T40" s="79"/>
      <c r="U40" s="3">
        <v>2023.0</v>
      </c>
      <c r="V40" s="71">
        <f t="shared" ref="V40:V42" si="12">Q40</f>
        <v>19270</v>
      </c>
      <c r="W40" s="41" t="s">
        <v>561</v>
      </c>
      <c r="X40" s="71">
        <f>R40</f>
        <v>13630</v>
      </c>
      <c r="Y40" s="74" t="s">
        <v>723</v>
      </c>
      <c r="Z40" s="121">
        <f t="shared" si="2"/>
        <v>32900</v>
      </c>
      <c r="AA40" s="71">
        <v>9920.0</v>
      </c>
      <c r="AB40" s="71"/>
      <c r="AC40" s="71">
        <v>14260.0</v>
      </c>
      <c r="AD40" s="71"/>
      <c r="AE40" s="71"/>
      <c r="AF40" s="71"/>
      <c r="AG40" s="79"/>
      <c r="AH40" s="71"/>
      <c r="AI40" s="71"/>
      <c r="AJ40" s="71"/>
      <c r="AK40" s="71"/>
      <c r="AL40" s="71"/>
      <c r="AM40" s="79"/>
      <c r="AN40" s="71"/>
      <c r="AO40" s="71"/>
      <c r="AP40" s="71"/>
      <c r="AQ40" s="71"/>
      <c r="AR40" s="71"/>
      <c r="AS40" s="71"/>
      <c r="AT40" s="71"/>
      <c r="AU40" s="71"/>
      <c r="AV40" s="71"/>
      <c r="AW40" s="71"/>
      <c r="AX40" s="71"/>
      <c r="AY40" s="71"/>
      <c r="AZ40" s="71"/>
      <c r="BA40" s="71"/>
      <c r="BB40" s="71"/>
      <c r="BC40" s="71"/>
      <c r="BD40" s="71"/>
      <c r="BE40" s="71"/>
      <c r="BF40" s="71"/>
      <c r="BG40" s="71"/>
    </row>
    <row r="41">
      <c r="A41" s="41" t="s">
        <v>1118</v>
      </c>
      <c r="B41" s="41" t="s">
        <v>724</v>
      </c>
      <c r="C41" s="72" t="s">
        <v>248</v>
      </c>
      <c r="D41" s="83" t="s">
        <v>388</v>
      </c>
      <c r="E41" s="84"/>
      <c r="F41" s="76" t="s">
        <v>725</v>
      </c>
      <c r="G41" s="77" t="s">
        <v>726</v>
      </c>
      <c r="H41" s="77" t="s">
        <v>727</v>
      </c>
      <c r="I41" s="77" t="s">
        <v>728</v>
      </c>
      <c r="J41" s="77" t="s">
        <v>729</v>
      </c>
      <c r="K41" s="77" t="s">
        <v>729</v>
      </c>
      <c r="L41" s="77" t="s">
        <v>595</v>
      </c>
      <c r="M41" s="74"/>
      <c r="N41" s="71">
        <v>61000.0</v>
      </c>
      <c r="O41" s="71"/>
      <c r="P41" s="71">
        <v>8000.0</v>
      </c>
      <c r="Q41" s="41">
        <v>69000.0</v>
      </c>
      <c r="R41" s="71"/>
      <c r="S41" s="71"/>
      <c r="T41" s="79"/>
      <c r="U41" s="3">
        <v>2023.0</v>
      </c>
      <c r="V41" s="71">
        <f t="shared" si="12"/>
        <v>69000</v>
      </c>
      <c r="W41" s="41" t="s">
        <v>508</v>
      </c>
      <c r="X41" s="41" t="s">
        <v>578</v>
      </c>
      <c r="Y41" s="74" t="s">
        <v>730</v>
      </c>
      <c r="Z41" s="121">
        <f t="shared" si="2"/>
        <v>69000</v>
      </c>
      <c r="AA41" s="71">
        <v>73000.0</v>
      </c>
      <c r="AB41" s="71">
        <v>10000.0</v>
      </c>
      <c r="AC41" s="71"/>
      <c r="AD41" s="71"/>
      <c r="AE41" s="71"/>
      <c r="AF41" s="71"/>
      <c r="AG41" s="79"/>
      <c r="AH41" s="71"/>
      <c r="AI41" s="71"/>
      <c r="AJ41" s="71"/>
      <c r="AK41" s="71"/>
      <c r="AL41" s="71"/>
      <c r="AM41" s="79"/>
      <c r="AN41" s="71"/>
      <c r="AO41" s="71"/>
      <c r="AP41" s="71"/>
      <c r="AQ41" s="71"/>
      <c r="AR41" s="71"/>
      <c r="AS41" s="71"/>
      <c r="AT41" s="71"/>
      <c r="AU41" s="71"/>
      <c r="AV41" s="71"/>
      <c r="AW41" s="71"/>
      <c r="AX41" s="71"/>
      <c r="AY41" s="71"/>
      <c r="AZ41" s="71"/>
      <c r="BA41" s="71"/>
      <c r="BB41" s="71"/>
      <c r="BC41" s="71"/>
      <c r="BD41" s="71"/>
      <c r="BE41" s="71"/>
      <c r="BF41" s="71"/>
      <c r="BG41" s="71"/>
    </row>
    <row r="42">
      <c r="A42" s="68" t="s">
        <v>1118</v>
      </c>
      <c r="B42" s="71" t="s">
        <v>77</v>
      </c>
      <c r="C42" s="72" t="s">
        <v>247</v>
      </c>
      <c r="D42" s="83" t="s">
        <v>387</v>
      </c>
      <c r="E42" s="84"/>
      <c r="F42" s="76"/>
      <c r="G42" s="77" t="s">
        <v>731</v>
      </c>
      <c r="H42" s="77" t="s">
        <v>732</v>
      </c>
      <c r="I42" s="77"/>
      <c r="J42" s="77"/>
      <c r="K42" s="77"/>
      <c r="L42" s="77" t="s">
        <v>722</v>
      </c>
      <c r="M42" s="74"/>
      <c r="N42" s="41">
        <v>2000.0</v>
      </c>
      <c r="O42" s="71"/>
      <c r="P42" s="41">
        <v>2200.0</v>
      </c>
      <c r="Q42" s="71">
        <v>4250.0</v>
      </c>
      <c r="R42" s="71"/>
      <c r="S42" s="71"/>
      <c r="T42" s="79"/>
      <c r="U42" s="3">
        <v>2023.0</v>
      </c>
      <c r="V42" s="71">
        <f t="shared" si="12"/>
        <v>4250</v>
      </c>
      <c r="W42" s="41" t="s">
        <v>508</v>
      </c>
      <c r="X42" s="41" t="s">
        <v>578</v>
      </c>
      <c r="Y42" s="74" t="s">
        <v>733</v>
      </c>
      <c r="Z42" s="121">
        <f t="shared" si="2"/>
        <v>4250</v>
      </c>
      <c r="AA42" s="71"/>
      <c r="AB42" s="71"/>
      <c r="AC42" s="71"/>
      <c r="AD42" s="71"/>
      <c r="AE42" s="71">
        <v>5302000.0</v>
      </c>
      <c r="AF42" s="71"/>
      <c r="AG42" s="79"/>
      <c r="AH42" s="71"/>
      <c r="AI42" s="71"/>
      <c r="AJ42" s="71"/>
      <c r="AK42" s="71"/>
      <c r="AL42" s="71"/>
      <c r="AM42" s="79"/>
      <c r="AN42" s="71"/>
      <c r="AO42" s="71"/>
      <c r="AP42" s="71"/>
      <c r="AQ42" s="71"/>
      <c r="AR42" s="71"/>
      <c r="AS42" s="71"/>
      <c r="AT42" s="71"/>
      <c r="AU42" s="71"/>
      <c r="AV42" s="71"/>
      <c r="AW42" s="71"/>
      <c r="AX42" s="71"/>
      <c r="AY42" s="71"/>
      <c r="AZ42" s="71"/>
      <c r="BA42" s="71"/>
      <c r="BB42" s="71"/>
      <c r="BC42" s="71"/>
      <c r="BD42" s="71"/>
      <c r="BE42" s="71"/>
      <c r="BF42" s="71"/>
      <c r="BG42" s="71"/>
    </row>
    <row r="43">
      <c r="A43" s="71"/>
      <c r="B43" s="71" t="s">
        <v>79</v>
      </c>
      <c r="C43" s="86" t="s">
        <v>249</v>
      </c>
      <c r="D43" s="83" t="s">
        <v>389</v>
      </c>
      <c r="E43" s="84"/>
      <c r="F43" s="76" t="s">
        <v>598</v>
      </c>
      <c r="G43" s="75" t="s">
        <v>554</v>
      </c>
      <c r="H43" s="75"/>
      <c r="I43" s="75"/>
      <c r="J43" s="75"/>
      <c r="K43" s="75"/>
      <c r="L43" s="75"/>
      <c r="M43" s="74"/>
      <c r="N43" s="71">
        <v>4442.0</v>
      </c>
      <c r="O43" s="71">
        <v>4744.0</v>
      </c>
      <c r="P43" s="71">
        <v>3347.0</v>
      </c>
      <c r="Q43" s="71"/>
      <c r="R43" s="71">
        <v>500240.0</v>
      </c>
      <c r="S43" s="71">
        <v>508029.0</v>
      </c>
      <c r="T43" s="79"/>
      <c r="U43" s="3" t="s">
        <v>591</v>
      </c>
      <c r="V43" s="71">
        <f>N43+P43</f>
        <v>7789</v>
      </c>
      <c r="W43" s="41" t="s">
        <v>561</v>
      </c>
      <c r="X43" s="71">
        <f t="shared" ref="X43:X44" si="13">R43</f>
        <v>500240</v>
      </c>
      <c r="Y43" s="74" t="s">
        <v>734</v>
      </c>
      <c r="Z43" s="121">
        <f t="shared" si="2"/>
        <v>508029</v>
      </c>
      <c r="AA43" s="71"/>
      <c r="AB43" s="71"/>
      <c r="AC43" s="71"/>
      <c r="AD43" s="71"/>
      <c r="AE43" s="71"/>
      <c r="AF43" s="71"/>
      <c r="AG43" s="79"/>
      <c r="AH43" s="71"/>
      <c r="AI43" s="71"/>
      <c r="AJ43" s="71"/>
      <c r="AK43" s="71"/>
      <c r="AL43" s="71"/>
      <c r="AM43" s="79"/>
      <c r="AN43" s="71"/>
      <c r="AO43" s="71"/>
      <c r="AP43" s="71"/>
      <c r="AQ43" s="71"/>
      <c r="AR43" s="71"/>
      <c r="AS43" s="71"/>
      <c r="AT43" s="71"/>
      <c r="AU43" s="71"/>
      <c r="AV43" s="71"/>
      <c r="AW43" s="71"/>
      <c r="AX43" s="71"/>
      <c r="AY43" s="71"/>
      <c r="AZ43" s="71"/>
      <c r="BA43" s="71"/>
      <c r="BB43" s="71"/>
      <c r="BC43" s="71"/>
      <c r="BD43" s="71"/>
      <c r="BE43" s="71"/>
      <c r="BF43" s="71"/>
      <c r="BG43" s="71"/>
    </row>
    <row r="44">
      <c r="A44" s="41" t="s">
        <v>1118</v>
      </c>
      <c r="B44" s="71" t="s">
        <v>80</v>
      </c>
      <c r="C44" s="72" t="s">
        <v>250</v>
      </c>
      <c r="D44" s="83" t="s">
        <v>390</v>
      </c>
      <c r="E44" s="84"/>
      <c r="F44" s="76" t="s">
        <v>607</v>
      </c>
      <c r="G44" s="77" t="s">
        <v>738</v>
      </c>
      <c r="H44" s="77" t="s">
        <v>739</v>
      </c>
      <c r="I44" s="77"/>
      <c r="J44" s="77"/>
      <c r="K44" s="77"/>
      <c r="L44" s="77"/>
      <c r="M44" s="74"/>
      <c r="N44" s="41">
        <v>10000.0</v>
      </c>
      <c r="O44" s="41">
        <v>32000.0</v>
      </c>
      <c r="P44" s="41">
        <v>17000.0</v>
      </c>
      <c r="Q44" s="41">
        <v>28000.0</v>
      </c>
      <c r="R44" s="41">
        <v>100000.0</v>
      </c>
      <c r="S44" s="71"/>
      <c r="T44" s="90">
        <v>7000.0</v>
      </c>
      <c r="U44" s="3">
        <v>2023.0</v>
      </c>
      <c r="V44" s="71">
        <f>AD44</f>
        <v>26000</v>
      </c>
      <c r="W44" s="41" t="s">
        <v>561</v>
      </c>
      <c r="X44" s="71">
        <f t="shared" si="13"/>
        <v>100000</v>
      </c>
      <c r="Y44" s="74" t="s">
        <v>740</v>
      </c>
      <c r="Z44" s="121">
        <f t="shared" si="2"/>
        <v>126000</v>
      </c>
      <c r="AA44" s="71">
        <v>8000.0</v>
      </c>
      <c r="AB44" s="41">
        <v>31000.0</v>
      </c>
      <c r="AC44" s="71">
        <v>18000.0</v>
      </c>
      <c r="AD44" s="71">
        <v>26000.0</v>
      </c>
      <c r="AE44" s="71" t="s">
        <v>507</v>
      </c>
      <c r="AF44" s="71"/>
      <c r="AG44" s="90"/>
      <c r="AH44" s="71"/>
      <c r="AI44" s="71"/>
      <c r="AJ44" s="71"/>
      <c r="AK44" s="71"/>
      <c r="AL44" s="71"/>
      <c r="AM44" s="79"/>
      <c r="AN44" s="71"/>
      <c r="AO44" s="71"/>
      <c r="AP44" s="71"/>
      <c r="AQ44" s="71"/>
      <c r="AR44" s="71"/>
      <c r="AS44" s="71"/>
      <c r="AT44" s="71"/>
      <c r="AU44" s="71"/>
      <c r="AV44" s="71"/>
      <c r="AW44" s="71"/>
      <c r="AX44" s="71"/>
      <c r="AY44" s="71"/>
      <c r="AZ44" s="71"/>
      <c r="BA44" s="71"/>
      <c r="BB44" s="71"/>
      <c r="BC44" s="71"/>
      <c r="BD44" s="71"/>
      <c r="BE44" s="71"/>
      <c r="BF44" s="71"/>
      <c r="BG44" s="71"/>
    </row>
    <row r="45">
      <c r="A45" s="71"/>
      <c r="B45" s="71" t="s">
        <v>81</v>
      </c>
      <c r="C45" s="86" t="s">
        <v>251</v>
      </c>
      <c r="D45" s="83" t="s">
        <v>391</v>
      </c>
      <c r="E45" s="84"/>
      <c r="F45" s="76" t="s">
        <v>741</v>
      </c>
      <c r="G45" s="77" t="s">
        <v>742</v>
      </c>
      <c r="H45" s="77"/>
      <c r="I45" s="77"/>
      <c r="J45" s="77"/>
      <c r="K45" s="77"/>
      <c r="L45" s="77" t="s">
        <v>595</v>
      </c>
      <c r="M45" s="74"/>
      <c r="N45" s="71">
        <v>36.0</v>
      </c>
      <c r="O45" s="71"/>
      <c r="P45" s="71">
        <v>397.0</v>
      </c>
      <c r="Q45" s="71">
        <v>433.0</v>
      </c>
      <c r="R45" s="41" t="s">
        <v>743</v>
      </c>
      <c r="S45" s="71">
        <v>24340.0</v>
      </c>
      <c r="T45" s="79"/>
      <c r="U45" s="3">
        <v>2023.0</v>
      </c>
      <c r="V45" s="71">
        <f t="shared" ref="V45:V46" si="14">Q45</f>
        <v>433</v>
      </c>
      <c r="W45" s="41" t="s">
        <v>561</v>
      </c>
      <c r="X45" s="71">
        <f>23907+5901864</f>
        <v>5925771</v>
      </c>
      <c r="Y45" s="74" t="s">
        <v>744</v>
      </c>
      <c r="Z45" s="121">
        <f t="shared" si="2"/>
        <v>5926204</v>
      </c>
      <c r="AA45" s="71"/>
      <c r="AB45" s="71"/>
      <c r="AC45" s="71"/>
      <c r="AD45" s="71"/>
      <c r="AE45" s="71">
        <v>5901864.0</v>
      </c>
      <c r="AF45" s="71"/>
      <c r="AG45" s="79"/>
      <c r="AH45" s="71"/>
      <c r="AI45" s="71"/>
      <c r="AJ45" s="71"/>
      <c r="AK45" s="71"/>
      <c r="AL45" s="71"/>
      <c r="AM45" s="79"/>
      <c r="AN45" s="71"/>
      <c r="AO45" s="71"/>
      <c r="AP45" s="71"/>
      <c r="AQ45" s="71"/>
      <c r="AR45" s="71"/>
      <c r="AS45" s="71"/>
      <c r="AT45" s="71"/>
      <c r="AU45" s="71"/>
      <c r="AV45" s="71"/>
      <c r="AW45" s="71"/>
      <c r="AX45" s="71"/>
      <c r="AY45" s="71"/>
      <c r="AZ45" s="71"/>
      <c r="BA45" s="71"/>
      <c r="BB45" s="71"/>
      <c r="BC45" s="71"/>
      <c r="BD45" s="71"/>
      <c r="BE45" s="71"/>
      <c r="BF45" s="71"/>
      <c r="BG45" s="71"/>
    </row>
    <row r="46">
      <c r="A46" s="41"/>
      <c r="B46" s="41" t="s">
        <v>745</v>
      </c>
      <c r="C46" s="72" t="s">
        <v>252</v>
      </c>
      <c r="D46" s="83" t="s">
        <v>392</v>
      </c>
      <c r="E46" s="84" t="s">
        <v>465</v>
      </c>
      <c r="F46" s="76" t="s">
        <v>554</v>
      </c>
      <c r="G46" s="75" t="s">
        <v>554</v>
      </c>
      <c r="H46" s="75"/>
      <c r="I46" s="75"/>
      <c r="J46" s="75"/>
      <c r="K46" s="75"/>
      <c r="L46" s="75"/>
      <c r="M46" s="74"/>
      <c r="N46" s="71">
        <v>1240000.0</v>
      </c>
      <c r="O46" s="71">
        <v>1005000.0</v>
      </c>
      <c r="P46" s="71"/>
      <c r="Q46" s="71">
        <v>2245000.0</v>
      </c>
      <c r="R46" s="71"/>
      <c r="S46" s="71"/>
      <c r="T46" s="79" t="s">
        <v>502</v>
      </c>
      <c r="U46" s="3">
        <v>2023.0</v>
      </c>
      <c r="V46" s="41">
        <f t="shared" si="14"/>
        <v>2245000</v>
      </c>
      <c r="W46" s="41" t="s">
        <v>627</v>
      </c>
      <c r="X46" s="41" t="s">
        <v>578</v>
      </c>
      <c r="Y46" s="74" t="s">
        <v>746</v>
      </c>
      <c r="Z46" s="121">
        <f t="shared" si="2"/>
        <v>2245000</v>
      </c>
      <c r="AA46" s="71">
        <v>1395000.0</v>
      </c>
      <c r="AB46" s="71">
        <v>1254000.0</v>
      </c>
      <c r="AC46" s="71">
        <v>1499000.0</v>
      </c>
      <c r="AD46" s="71"/>
      <c r="AE46" s="71" t="s">
        <v>508</v>
      </c>
      <c r="AF46" s="71"/>
      <c r="AG46" s="79">
        <v>506000.0</v>
      </c>
      <c r="AH46" s="71">
        <v>1410000.0</v>
      </c>
      <c r="AI46" s="71">
        <v>1172000.0</v>
      </c>
      <c r="AJ46" s="71"/>
      <c r="AK46" s="71"/>
      <c r="AL46" s="71"/>
      <c r="AM46" s="79"/>
      <c r="AN46" s="71"/>
      <c r="AO46" s="71"/>
      <c r="AP46" s="71"/>
      <c r="AQ46" s="71"/>
      <c r="AR46" s="71"/>
      <c r="AS46" s="71"/>
      <c r="AT46" s="71"/>
      <c r="AU46" s="71"/>
      <c r="AV46" s="71"/>
      <c r="AW46" s="71"/>
      <c r="AX46" s="71"/>
      <c r="AY46" s="71"/>
      <c r="AZ46" s="71"/>
      <c r="BA46" s="71"/>
      <c r="BB46" s="71"/>
      <c r="BC46" s="71"/>
      <c r="BD46" s="71"/>
      <c r="BE46" s="71"/>
      <c r="BF46" s="71"/>
      <c r="BG46" s="71"/>
    </row>
    <row r="47">
      <c r="A47" s="41"/>
      <c r="B47" s="41" t="s">
        <v>747</v>
      </c>
      <c r="C47" s="86" t="s">
        <v>253</v>
      </c>
      <c r="D47" s="73" t="s">
        <v>748</v>
      </c>
      <c r="E47" s="87" t="s">
        <v>466</v>
      </c>
      <c r="F47" s="88" t="s">
        <v>749</v>
      </c>
      <c r="G47" s="89" t="s">
        <v>750</v>
      </c>
      <c r="H47" s="89"/>
      <c r="I47" s="89"/>
      <c r="J47" s="89"/>
      <c r="K47" s="89"/>
      <c r="L47" s="89"/>
      <c r="M47" s="91" t="s">
        <v>638</v>
      </c>
      <c r="N47" s="41">
        <v>0.0</v>
      </c>
      <c r="O47" s="41">
        <v>5037.0</v>
      </c>
      <c r="P47" s="71"/>
      <c r="Q47" s="71"/>
      <c r="R47" s="71">
        <f>2259+83</f>
        <v>2342</v>
      </c>
      <c r="S47" s="71"/>
      <c r="T47" s="79"/>
      <c r="U47" s="3">
        <v>2023.0</v>
      </c>
      <c r="V47" s="71">
        <f>O47</f>
        <v>5037</v>
      </c>
      <c r="W47" s="41" t="s">
        <v>508</v>
      </c>
      <c r="X47" s="71">
        <f t="shared" ref="X47:X50" si="15">R47</f>
        <v>2342</v>
      </c>
      <c r="Y47" s="74" t="s">
        <v>751</v>
      </c>
      <c r="Z47" s="121">
        <f t="shared" si="2"/>
        <v>7379</v>
      </c>
      <c r="AA47" s="71"/>
      <c r="AB47" s="71">
        <v>4671.0</v>
      </c>
      <c r="AC47" s="71"/>
      <c r="AD47" s="71"/>
      <c r="AE47" s="71">
        <v>810.0</v>
      </c>
      <c r="AF47" s="71"/>
      <c r="AG47" s="79"/>
      <c r="AH47" s="71"/>
      <c r="AI47" s="71"/>
      <c r="AJ47" s="71"/>
      <c r="AK47" s="71"/>
      <c r="AL47" s="71"/>
      <c r="AM47" s="79"/>
      <c r="AN47" s="71"/>
      <c r="AO47" s="71"/>
      <c r="AP47" s="71"/>
      <c r="AQ47" s="71"/>
      <c r="AR47" s="71"/>
      <c r="AS47" s="71"/>
      <c r="AT47" s="71"/>
      <c r="AU47" s="71"/>
      <c r="AV47" s="71"/>
      <c r="AW47" s="71"/>
      <c r="AX47" s="71"/>
      <c r="AY47" s="71"/>
      <c r="AZ47" s="71"/>
      <c r="BA47" s="71"/>
      <c r="BB47" s="71"/>
      <c r="BC47" s="71"/>
      <c r="BD47" s="71"/>
      <c r="BE47" s="71"/>
      <c r="BF47" s="71"/>
      <c r="BG47" s="71"/>
    </row>
    <row r="48">
      <c r="A48" s="41" t="s">
        <v>1118</v>
      </c>
      <c r="B48" s="71" t="s">
        <v>84</v>
      </c>
      <c r="C48" s="86" t="s">
        <v>254</v>
      </c>
      <c r="D48" s="18" t="s">
        <v>393</v>
      </c>
      <c r="E48" s="84"/>
      <c r="F48" s="76" t="s">
        <v>752</v>
      </c>
      <c r="G48" s="77" t="s">
        <v>753</v>
      </c>
      <c r="H48" s="77"/>
      <c r="I48" s="77"/>
      <c r="J48" s="77"/>
      <c r="K48" s="77"/>
      <c r="L48" s="77"/>
      <c r="M48" s="74"/>
      <c r="N48" s="71">
        <v>0.0</v>
      </c>
      <c r="O48" s="71">
        <v>3451.0</v>
      </c>
      <c r="P48" s="71">
        <v>1771.0</v>
      </c>
      <c r="Q48" s="71">
        <v>1711.0</v>
      </c>
      <c r="R48" s="71">
        <v>13258.0</v>
      </c>
      <c r="S48" s="71">
        <v>14970.0</v>
      </c>
      <c r="T48" s="79"/>
      <c r="U48" s="3">
        <v>2023.0</v>
      </c>
      <c r="V48" s="71">
        <f>Q48</f>
        <v>1711</v>
      </c>
      <c r="W48" s="41" t="s">
        <v>561</v>
      </c>
      <c r="X48" s="71">
        <f t="shared" si="15"/>
        <v>13258</v>
      </c>
      <c r="Y48" s="74" t="s">
        <v>754</v>
      </c>
      <c r="Z48" s="121">
        <f t="shared" si="2"/>
        <v>14969</v>
      </c>
      <c r="AA48" s="71"/>
      <c r="AB48" s="71"/>
      <c r="AC48" s="71"/>
      <c r="AD48" s="71"/>
      <c r="AE48" s="71"/>
      <c r="AF48" s="71"/>
      <c r="AG48" s="79"/>
      <c r="AH48" s="71"/>
      <c r="AI48" s="71"/>
      <c r="AJ48" s="71"/>
      <c r="AK48" s="71"/>
      <c r="AL48" s="71"/>
      <c r="AM48" s="79"/>
      <c r="AN48" s="71"/>
      <c r="AO48" s="71"/>
      <c r="AP48" s="71"/>
      <c r="AQ48" s="71"/>
      <c r="AR48" s="71"/>
      <c r="AS48" s="71"/>
      <c r="AT48" s="71"/>
      <c r="AU48" s="71"/>
      <c r="AV48" s="71"/>
      <c r="AW48" s="71"/>
      <c r="AX48" s="71"/>
      <c r="AY48" s="71"/>
      <c r="AZ48" s="71"/>
      <c r="BA48" s="71"/>
      <c r="BB48" s="71"/>
      <c r="BC48" s="71"/>
      <c r="BD48" s="71"/>
      <c r="BE48" s="71"/>
      <c r="BF48" s="71"/>
      <c r="BG48" s="71"/>
    </row>
    <row r="49">
      <c r="A49" s="41" t="s">
        <v>1118</v>
      </c>
      <c r="B49" s="71" t="s">
        <v>85</v>
      </c>
      <c r="C49" s="86" t="s">
        <v>255</v>
      </c>
      <c r="D49" s="73" t="s">
        <v>755</v>
      </c>
      <c r="E49" s="87" t="s">
        <v>467</v>
      </c>
      <c r="F49" s="88" t="s">
        <v>756</v>
      </c>
      <c r="G49" s="89" t="s">
        <v>757</v>
      </c>
      <c r="H49" s="89"/>
      <c r="I49" s="89"/>
      <c r="J49" s="89"/>
      <c r="K49" s="89"/>
      <c r="L49" s="89"/>
      <c r="M49" s="91"/>
      <c r="N49" s="41">
        <v>1484.0</v>
      </c>
      <c r="O49" s="41">
        <v>58601.0</v>
      </c>
      <c r="P49" s="41">
        <v>77037.0</v>
      </c>
      <c r="Q49" s="71"/>
      <c r="R49" s="41">
        <v>176357.0</v>
      </c>
      <c r="S49" s="41">
        <v>254877.0</v>
      </c>
      <c r="T49" s="79"/>
      <c r="U49" s="3">
        <v>2023.0</v>
      </c>
      <c r="V49" s="71">
        <f>N49+P49</f>
        <v>78521</v>
      </c>
      <c r="W49" s="41" t="s">
        <v>561</v>
      </c>
      <c r="X49" s="71">
        <f t="shared" si="15"/>
        <v>176357</v>
      </c>
      <c r="Y49" s="74" t="s">
        <v>758</v>
      </c>
      <c r="Z49" s="121">
        <f t="shared" si="2"/>
        <v>254878</v>
      </c>
      <c r="AA49" s="71">
        <v>1526.0</v>
      </c>
      <c r="AB49" s="71"/>
      <c r="AC49" s="71">
        <v>69850.0</v>
      </c>
      <c r="AD49" s="71"/>
      <c r="AE49" s="71">
        <v>187979.0</v>
      </c>
      <c r="AF49" s="71">
        <v>259355.0</v>
      </c>
      <c r="AG49" s="79"/>
      <c r="AH49" s="71"/>
      <c r="AI49" s="71"/>
      <c r="AJ49" s="71"/>
      <c r="AK49" s="71"/>
      <c r="AL49" s="71"/>
      <c r="AM49" s="79"/>
      <c r="AN49" s="71"/>
      <c r="AO49" s="71"/>
      <c r="AP49" s="71"/>
      <c r="AQ49" s="71"/>
      <c r="AR49" s="71"/>
      <c r="AS49" s="71"/>
      <c r="AT49" s="71"/>
      <c r="AU49" s="71"/>
      <c r="AV49" s="71"/>
      <c r="AW49" s="71"/>
      <c r="AX49" s="71"/>
      <c r="AY49" s="71"/>
      <c r="AZ49" s="71"/>
      <c r="BA49" s="71"/>
      <c r="BB49" s="71"/>
      <c r="BC49" s="71"/>
      <c r="BD49" s="71"/>
      <c r="BE49" s="71"/>
      <c r="BF49" s="71"/>
      <c r="BG49" s="71"/>
    </row>
    <row r="50">
      <c r="A50" s="71"/>
      <c r="B50" s="71" t="s">
        <v>86</v>
      </c>
      <c r="C50" s="86" t="s">
        <v>256</v>
      </c>
      <c r="D50" s="83" t="s">
        <v>394</v>
      </c>
      <c r="E50" s="84"/>
      <c r="F50" s="76" t="s">
        <v>620</v>
      </c>
      <c r="G50" s="77" t="s">
        <v>759</v>
      </c>
      <c r="H50" s="77"/>
      <c r="I50" s="77"/>
      <c r="J50" s="77"/>
      <c r="K50" s="77"/>
      <c r="L50" s="77"/>
      <c r="M50" s="74"/>
      <c r="N50" s="71">
        <v>301.0</v>
      </c>
      <c r="O50" s="71">
        <v>8860.0</v>
      </c>
      <c r="P50" s="71">
        <v>846.0</v>
      </c>
      <c r="Q50" s="71">
        <v>1147.0</v>
      </c>
      <c r="R50" s="71">
        <v>13507.0</v>
      </c>
      <c r="S50" s="71"/>
      <c r="T50" s="79"/>
      <c r="U50" s="3">
        <v>2023.0</v>
      </c>
      <c r="V50" s="71">
        <f>Q50</f>
        <v>1147</v>
      </c>
      <c r="W50" s="41" t="s">
        <v>561</v>
      </c>
      <c r="X50" s="71">
        <f t="shared" si="15"/>
        <v>13507</v>
      </c>
      <c r="Y50" s="74" t="s">
        <v>760</v>
      </c>
      <c r="Z50" s="121">
        <f t="shared" si="2"/>
        <v>14654</v>
      </c>
      <c r="AA50" s="71"/>
      <c r="AB50" s="71"/>
      <c r="AC50" s="71"/>
      <c r="AD50" s="71"/>
      <c r="AE50" s="71"/>
      <c r="AF50" s="71"/>
      <c r="AG50" s="79"/>
      <c r="AH50" s="71"/>
      <c r="AI50" s="71"/>
      <c r="AJ50" s="71"/>
      <c r="AK50" s="71"/>
      <c r="AL50" s="71"/>
      <c r="AM50" s="79"/>
      <c r="AN50" s="71"/>
      <c r="AO50" s="71"/>
      <c r="AP50" s="71"/>
      <c r="AQ50" s="71"/>
      <c r="AR50" s="71"/>
      <c r="AS50" s="71"/>
      <c r="AT50" s="71"/>
      <c r="AU50" s="71"/>
      <c r="AV50" s="71"/>
      <c r="AW50" s="71"/>
      <c r="AX50" s="71"/>
      <c r="AY50" s="71"/>
      <c r="AZ50" s="71"/>
      <c r="BA50" s="71"/>
      <c r="BB50" s="71"/>
      <c r="BC50" s="71"/>
      <c r="BD50" s="71"/>
      <c r="BE50" s="71"/>
      <c r="BF50" s="71"/>
      <c r="BG50" s="71"/>
    </row>
    <row r="51">
      <c r="A51" s="71"/>
      <c r="B51" s="71" t="s">
        <v>87</v>
      </c>
      <c r="C51" s="86" t="s">
        <v>257</v>
      </c>
      <c r="D51" s="83" t="s">
        <v>395</v>
      </c>
      <c r="E51" s="84" t="s">
        <v>468</v>
      </c>
      <c r="F51" s="76" t="s">
        <v>761</v>
      </c>
      <c r="G51" s="77" t="s">
        <v>607</v>
      </c>
      <c r="H51" s="77"/>
      <c r="I51" s="77"/>
      <c r="J51" s="77"/>
      <c r="K51" s="77"/>
      <c r="L51" s="77"/>
      <c r="M51" s="74"/>
      <c r="N51" s="71">
        <v>1139.0</v>
      </c>
      <c r="O51" s="71">
        <v>11147.0</v>
      </c>
      <c r="P51" s="71">
        <v>714.0</v>
      </c>
      <c r="Q51" s="71"/>
      <c r="R51" s="71"/>
      <c r="S51" s="71">
        <v>97974.0</v>
      </c>
      <c r="T51" s="79"/>
      <c r="U51" s="3">
        <v>2023.0</v>
      </c>
      <c r="V51" s="41">
        <f>N51+P51</f>
        <v>1853</v>
      </c>
      <c r="W51" s="41" t="s">
        <v>561</v>
      </c>
      <c r="X51" s="71">
        <f>53475+741+4116+89+2597+1476+129+33499</f>
        <v>96122</v>
      </c>
      <c r="Y51" s="74" t="s">
        <v>762</v>
      </c>
      <c r="Z51" s="121">
        <f t="shared" si="2"/>
        <v>97975</v>
      </c>
      <c r="AA51" s="71"/>
      <c r="AB51" s="71"/>
      <c r="AC51" s="71"/>
      <c r="AD51" s="71"/>
      <c r="AE51" s="71"/>
      <c r="AF51" s="71"/>
      <c r="AG51" s="79"/>
      <c r="AH51" s="71"/>
      <c r="AI51" s="71"/>
      <c r="AJ51" s="71"/>
      <c r="AK51" s="71"/>
      <c r="AL51" s="71"/>
      <c r="AM51" s="79"/>
      <c r="AN51" s="71"/>
      <c r="AO51" s="71"/>
      <c r="AP51" s="71"/>
      <c r="AQ51" s="71"/>
      <c r="AR51" s="71"/>
      <c r="AS51" s="71"/>
      <c r="AT51" s="71"/>
      <c r="AU51" s="71"/>
      <c r="AV51" s="71"/>
      <c r="AW51" s="71"/>
      <c r="AX51" s="71"/>
      <c r="AY51" s="71"/>
      <c r="AZ51" s="71"/>
      <c r="BA51" s="71"/>
      <c r="BB51" s="71"/>
      <c r="BC51" s="71"/>
      <c r="BD51" s="71"/>
      <c r="BE51" s="71"/>
      <c r="BF51" s="71"/>
      <c r="BG51" s="71"/>
    </row>
    <row r="52">
      <c r="A52" s="71"/>
      <c r="B52" s="71" t="s">
        <v>88</v>
      </c>
      <c r="C52" s="86" t="s">
        <v>258</v>
      </c>
      <c r="D52" s="72" t="s">
        <v>396</v>
      </c>
      <c r="E52" s="84"/>
      <c r="F52" s="76" t="s">
        <v>763</v>
      </c>
      <c r="G52" s="77" t="s">
        <v>764</v>
      </c>
      <c r="H52" s="77" t="s">
        <v>765</v>
      </c>
      <c r="I52" s="77" t="s">
        <v>766</v>
      </c>
      <c r="J52" s="77" t="s">
        <v>766</v>
      </c>
      <c r="K52" s="77"/>
      <c r="L52" s="77"/>
      <c r="M52" s="74"/>
      <c r="N52" s="71">
        <v>0.0</v>
      </c>
      <c r="O52" s="71"/>
      <c r="P52" s="71">
        <v>27.0</v>
      </c>
      <c r="Q52" s="71"/>
      <c r="R52" s="71">
        <v>2419.0</v>
      </c>
      <c r="S52" s="71">
        <v>2462.0</v>
      </c>
      <c r="T52" s="79">
        <v>597.0</v>
      </c>
      <c r="U52" s="3">
        <v>2023.0</v>
      </c>
      <c r="V52" s="71">
        <f>P52</f>
        <v>27</v>
      </c>
      <c r="W52" s="41" t="s">
        <v>561</v>
      </c>
      <c r="X52" s="71">
        <f>R52</f>
        <v>2419</v>
      </c>
      <c r="Y52" s="74" t="s">
        <v>767</v>
      </c>
      <c r="Z52" s="121">
        <f t="shared" si="2"/>
        <v>2446</v>
      </c>
      <c r="AA52" s="71"/>
      <c r="AB52" s="71"/>
      <c r="AC52" s="71"/>
      <c r="AD52" s="71"/>
      <c r="AE52" s="71"/>
      <c r="AF52" s="71"/>
      <c r="AG52" s="79"/>
      <c r="AH52" s="71"/>
      <c r="AI52" s="71"/>
      <c r="AJ52" s="71"/>
      <c r="AK52" s="71"/>
      <c r="AL52" s="71"/>
      <c r="AM52" s="79"/>
      <c r="AN52" s="71"/>
      <c r="AO52" s="71"/>
      <c r="AP52" s="71"/>
      <c r="AQ52" s="71"/>
      <c r="AR52" s="71"/>
      <c r="AS52" s="71"/>
      <c r="AT52" s="71"/>
      <c r="AU52" s="71"/>
      <c r="AV52" s="71"/>
      <c r="AW52" s="71"/>
      <c r="AX52" s="71"/>
      <c r="AY52" s="71"/>
      <c r="AZ52" s="71"/>
      <c r="BA52" s="71"/>
      <c r="BB52" s="71"/>
      <c r="BC52" s="71"/>
      <c r="BD52" s="71"/>
      <c r="BE52" s="71"/>
      <c r="BF52" s="71"/>
      <c r="BG52" s="71"/>
    </row>
    <row r="53">
      <c r="A53" s="41"/>
      <c r="B53" s="41" t="s">
        <v>768</v>
      </c>
      <c r="C53" s="86" t="s">
        <v>259</v>
      </c>
      <c r="D53" s="72" t="s">
        <v>397</v>
      </c>
      <c r="E53" s="84"/>
      <c r="F53" s="76" t="s">
        <v>554</v>
      </c>
      <c r="G53" s="75" t="s">
        <v>554</v>
      </c>
      <c r="H53" s="75"/>
      <c r="I53" s="75"/>
      <c r="J53" s="75"/>
      <c r="K53" s="75"/>
      <c r="L53" s="75"/>
      <c r="M53" s="74"/>
      <c r="N53" s="71">
        <v>3895.0</v>
      </c>
      <c r="O53" s="71"/>
      <c r="P53" s="71">
        <v>614.0</v>
      </c>
      <c r="Q53" s="71">
        <v>4509.0</v>
      </c>
      <c r="R53" s="71"/>
      <c r="S53" s="71"/>
      <c r="T53" s="79"/>
      <c r="U53" s="3">
        <v>2023.0</v>
      </c>
      <c r="V53" s="71">
        <f>Q53</f>
        <v>4509</v>
      </c>
      <c r="W53" s="41" t="s">
        <v>561</v>
      </c>
      <c r="X53" s="41" t="s">
        <v>578</v>
      </c>
      <c r="Y53" s="74" t="s">
        <v>769</v>
      </c>
      <c r="Z53" s="121">
        <f t="shared" si="2"/>
        <v>4509</v>
      </c>
      <c r="AA53" s="71"/>
      <c r="AB53" s="71"/>
      <c r="AC53" s="71"/>
      <c r="AD53" s="71"/>
      <c r="AE53" s="71"/>
      <c r="AF53" s="71"/>
      <c r="AG53" s="79"/>
      <c r="AH53" s="71"/>
      <c r="AI53" s="71"/>
      <c r="AJ53" s="71"/>
      <c r="AK53" s="71"/>
      <c r="AL53" s="71"/>
      <c r="AM53" s="79"/>
      <c r="AN53" s="71"/>
      <c r="AO53" s="71"/>
      <c r="AP53" s="71"/>
      <c r="AQ53" s="71"/>
      <c r="AR53" s="71"/>
      <c r="AS53" s="71"/>
      <c r="AT53" s="71"/>
      <c r="AU53" s="71"/>
      <c r="AV53" s="71"/>
      <c r="AW53" s="71"/>
      <c r="AX53" s="71"/>
      <c r="AY53" s="71"/>
      <c r="AZ53" s="71"/>
      <c r="BA53" s="71"/>
      <c r="BB53" s="71"/>
      <c r="BC53" s="71"/>
      <c r="BD53" s="71"/>
      <c r="BE53" s="71"/>
      <c r="BF53" s="71"/>
      <c r="BG53" s="71"/>
    </row>
    <row r="54">
      <c r="A54" s="71"/>
      <c r="B54" s="71" t="s">
        <v>190</v>
      </c>
      <c r="C54" s="72" t="s">
        <v>359</v>
      </c>
      <c r="D54" s="73" t="s">
        <v>770</v>
      </c>
      <c r="E54" s="84"/>
      <c r="F54" s="76" t="s">
        <v>771</v>
      </c>
      <c r="G54" s="77" t="s">
        <v>772</v>
      </c>
      <c r="H54" s="77"/>
      <c r="I54" s="77"/>
      <c r="J54" s="77"/>
      <c r="K54" s="77"/>
      <c r="L54" s="77"/>
      <c r="M54" s="74"/>
      <c r="N54" s="41">
        <v>17903.0</v>
      </c>
      <c r="O54" s="41">
        <v>4993.0</v>
      </c>
      <c r="P54" s="71"/>
      <c r="Q54" s="71"/>
      <c r="R54" s="41">
        <v>493.0</v>
      </c>
      <c r="S54" s="41">
        <v>23454.0</v>
      </c>
      <c r="T54" s="90">
        <v>64.0</v>
      </c>
      <c r="U54" s="3">
        <v>2023.0</v>
      </c>
      <c r="V54" s="41">
        <f>N54+O54</f>
        <v>22896</v>
      </c>
      <c r="W54" s="41" t="s">
        <v>627</v>
      </c>
      <c r="X54" s="41">
        <f>R54</f>
        <v>493</v>
      </c>
      <c r="Y54" s="74" t="s">
        <v>773</v>
      </c>
      <c r="Z54" s="121">
        <f t="shared" si="2"/>
        <v>23389</v>
      </c>
      <c r="AA54" s="71"/>
      <c r="AB54" s="71"/>
      <c r="AC54" s="71"/>
      <c r="AD54" s="71"/>
      <c r="AE54" s="71"/>
      <c r="AF54" s="71"/>
      <c r="AG54" s="79"/>
      <c r="AH54" s="71"/>
      <c r="AI54" s="71"/>
      <c r="AJ54" s="71"/>
      <c r="AK54" s="71"/>
      <c r="AL54" s="71"/>
      <c r="AM54" s="79"/>
      <c r="AN54" s="71"/>
      <c r="AO54" s="71"/>
      <c r="AP54" s="71"/>
      <c r="AQ54" s="71"/>
      <c r="AR54" s="71"/>
      <c r="AS54" s="71"/>
      <c r="AT54" s="71"/>
      <c r="AU54" s="71"/>
      <c r="AV54" s="71"/>
      <c r="AW54" s="71"/>
      <c r="AX54" s="71"/>
      <c r="AY54" s="71"/>
      <c r="AZ54" s="71"/>
      <c r="BA54" s="71"/>
      <c r="BB54" s="71"/>
      <c r="BC54" s="71"/>
      <c r="BD54" s="71"/>
      <c r="BE54" s="71"/>
      <c r="BF54" s="71"/>
      <c r="BG54" s="71"/>
    </row>
    <row r="55">
      <c r="A55" s="71"/>
      <c r="B55" s="71" t="s">
        <v>90</v>
      </c>
      <c r="C55" s="72" t="s">
        <v>260</v>
      </c>
      <c r="D55" s="83" t="s">
        <v>398</v>
      </c>
      <c r="E55" s="84"/>
      <c r="F55" s="76" t="s">
        <v>598</v>
      </c>
      <c r="G55" s="77" t="s">
        <v>774</v>
      </c>
      <c r="H55" s="77" t="s">
        <v>775</v>
      </c>
      <c r="I55" s="77" t="s">
        <v>776</v>
      </c>
      <c r="J55" s="77" t="s">
        <v>777</v>
      </c>
      <c r="K55" s="77"/>
      <c r="L55" s="77" t="s">
        <v>722</v>
      </c>
      <c r="M55" s="74"/>
      <c r="N55" s="59">
        <v>0.0</v>
      </c>
      <c r="P55" s="59">
        <v>0.31</v>
      </c>
      <c r="S55" s="96">
        <v>1885.128</v>
      </c>
      <c r="T55" s="97"/>
      <c r="U55" s="3">
        <v>2023.0</v>
      </c>
      <c r="V55" s="59">
        <f>P55</f>
        <v>0.31</v>
      </c>
      <c r="W55" s="3" t="s">
        <v>561</v>
      </c>
      <c r="X55" s="96">
        <f>S55-V55</f>
        <v>1884.818</v>
      </c>
      <c r="Y55" s="98" t="s">
        <v>778</v>
      </c>
      <c r="Z55" s="121">
        <f t="shared" si="2"/>
        <v>1885.128</v>
      </c>
      <c r="AB55" s="71">
        <v>16.0</v>
      </c>
      <c r="AC55" s="71"/>
      <c r="AD55" s="71"/>
      <c r="AE55" s="71">
        <v>416.0</v>
      </c>
      <c r="AF55" s="71"/>
      <c r="AG55" s="79"/>
      <c r="AH55" s="71"/>
      <c r="AI55" s="71"/>
      <c r="AJ55" s="71"/>
      <c r="AK55" s="71"/>
      <c r="AL55" s="71"/>
      <c r="AM55" s="79"/>
      <c r="AN55" s="71"/>
      <c r="AO55" s="71"/>
      <c r="AP55" s="71"/>
      <c r="AQ55" s="71"/>
      <c r="AR55" s="71"/>
      <c r="AS55" s="71"/>
      <c r="AT55" s="71"/>
      <c r="AU55" s="71"/>
      <c r="AV55" s="71"/>
      <c r="AW55" s="71"/>
      <c r="AX55" s="71"/>
      <c r="AY55" s="71"/>
      <c r="AZ55" s="71"/>
      <c r="BA55" s="71"/>
      <c r="BB55" s="71"/>
      <c r="BC55" s="71"/>
      <c r="BD55" s="71"/>
      <c r="BE55" s="71"/>
      <c r="BF55" s="71"/>
      <c r="BG55" s="71"/>
    </row>
    <row r="56">
      <c r="A56" s="41"/>
      <c r="B56" s="41" t="s">
        <v>779</v>
      </c>
      <c r="C56" s="72" t="s">
        <v>261</v>
      </c>
      <c r="D56" s="83" t="s">
        <v>399</v>
      </c>
      <c r="E56" s="84" t="s">
        <v>469</v>
      </c>
      <c r="F56" s="76" t="s">
        <v>774</v>
      </c>
      <c r="G56" s="75" t="s">
        <v>554</v>
      </c>
      <c r="H56" s="75"/>
      <c r="I56" s="75"/>
      <c r="J56" s="75"/>
      <c r="K56" s="75"/>
      <c r="L56" s="75"/>
      <c r="M56" s="74"/>
      <c r="N56" s="71">
        <v>16354.0</v>
      </c>
      <c r="O56" s="71"/>
      <c r="P56" s="71">
        <v>38451.0</v>
      </c>
      <c r="Q56" s="71">
        <v>54805.0</v>
      </c>
      <c r="R56" s="41">
        <v>8532000.0</v>
      </c>
      <c r="S56" s="71"/>
      <c r="T56" s="79"/>
      <c r="U56" s="3">
        <v>2023.0</v>
      </c>
      <c r="V56" s="71">
        <f>Q56</f>
        <v>54805</v>
      </c>
      <c r="W56" s="41" t="s">
        <v>561</v>
      </c>
      <c r="X56" s="71">
        <f t="shared" ref="X56:X61" si="16">R56</f>
        <v>8532000</v>
      </c>
      <c r="Y56" s="74" t="s">
        <v>1139</v>
      </c>
      <c r="Z56" s="121">
        <f t="shared" si="2"/>
        <v>8586805</v>
      </c>
      <c r="AA56" s="71"/>
      <c r="AB56" s="71"/>
      <c r="AC56" s="71"/>
      <c r="AD56" s="71"/>
      <c r="AE56" s="71"/>
      <c r="AF56" s="71"/>
      <c r="AG56" s="79"/>
      <c r="AH56" s="71"/>
      <c r="AI56" s="71"/>
      <c r="AJ56" s="71"/>
      <c r="AK56" s="71"/>
      <c r="AL56" s="71"/>
      <c r="AM56" s="79"/>
      <c r="AN56" s="71"/>
      <c r="AO56" s="71"/>
      <c r="AP56" s="71"/>
      <c r="AQ56" s="71"/>
      <c r="AR56" s="71"/>
      <c r="AS56" s="71"/>
      <c r="AT56" s="71"/>
      <c r="AU56" s="71"/>
      <c r="AV56" s="71"/>
      <c r="AW56" s="71"/>
      <c r="AX56" s="71"/>
      <c r="AY56" s="71"/>
      <c r="AZ56" s="71"/>
      <c r="BA56" s="71"/>
      <c r="BB56" s="71"/>
      <c r="BC56" s="71"/>
      <c r="BD56" s="71"/>
      <c r="BE56" s="71"/>
      <c r="BF56" s="71"/>
      <c r="BG56" s="71"/>
    </row>
    <row r="57">
      <c r="A57" s="41"/>
      <c r="B57" s="41" t="s">
        <v>782</v>
      </c>
      <c r="C57" s="72" t="s">
        <v>262</v>
      </c>
      <c r="D57" s="83" t="s">
        <v>400</v>
      </c>
      <c r="E57" s="84"/>
      <c r="F57" s="76" t="s">
        <v>607</v>
      </c>
      <c r="G57" s="77" t="s">
        <v>607</v>
      </c>
      <c r="H57" s="77" t="s">
        <v>1140</v>
      </c>
      <c r="I57" s="77" t="s">
        <v>766</v>
      </c>
      <c r="J57" s="77" t="s">
        <v>784</v>
      </c>
      <c r="K57" s="77"/>
      <c r="L57" s="77"/>
      <c r="M57" s="74"/>
      <c r="N57" s="71">
        <v>2735.0</v>
      </c>
      <c r="O57" s="71">
        <v>7880.0</v>
      </c>
      <c r="P57" s="71">
        <v>9262.0</v>
      </c>
      <c r="Q57" s="71"/>
      <c r="R57" s="71">
        <v>244749.0</v>
      </c>
      <c r="S57" s="41" t="s">
        <v>785</v>
      </c>
      <c r="T57" s="79"/>
      <c r="U57" s="3">
        <v>2023.0</v>
      </c>
      <c r="V57" s="71">
        <f>N57+P57</f>
        <v>11997</v>
      </c>
      <c r="W57" s="41" t="s">
        <v>561</v>
      </c>
      <c r="X57" s="71">
        <f t="shared" si="16"/>
        <v>244749</v>
      </c>
      <c r="Y57" s="74" t="s">
        <v>1141</v>
      </c>
      <c r="Z57" s="121">
        <f t="shared" si="2"/>
        <v>256746</v>
      </c>
      <c r="AA57" s="71"/>
      <c r="AB57" s="71"/>
      <c r="AC57" s="71"/>
      <c r="AD57" s="71"/>
      <c r="AE57" s="71"/>
      <c r="AF57" s="71"/>
      <c r="AG57" s="79"/>
      <c r="AH57" s="71"/>
      <c r="AI57" s="71"/>
      <c r="AJ57" s="71"/>
      <c r="AK57" s="71"/>
      <c r="AL57" s="71"/>
      <c r="AM57" s="79"/>
      <c r="AN57" s="71"/>
      <c r="AO57" s="71"/>
      <c r="AP57" s="71"/>
      <c r="AQ57" s="71"/>
      <c r="AR57" s="71"/>
      <c r="AS57" s="71"/>
      <c r="AT57" s="71"/>
      <c r="AU57" s="71"/>
      <c r="AV57" s="71"/>
      <c r="AW57" s="71"/>
      <c r="AX57" s="71"/>
      <c r="AY57" s="71"/>
      <c r="AZ57" s="71"/>
      <c r="BA57" s="71"/>
      <c r="BB57" s="71"/>
      <c r="BC57" s="71"/>
      <c r="BD57" s="71"/>
      <c r="BE57" s="71"/>
      <c r="BF57" s="71"/>
      <c r="BG57" s="71"/>
    </row>
    <row r="58">
      <c r="A58" s="71"/>
      <c r="B58" s="71" t="s">
        <v>93</v>
      </c>
      <c r="C58" s="72" t="s">
        <v>263</v>
      </c>
      <c r="D58" s="83" t="s">
        <v>401</v>
      </c>
      <c r="E58" s="84"/>
      <c r="F58" s="76" t="s">
        <v>787</v>
      </c>
      <c r="G58" s="75" t="s">
        <v>554</v>
      </c>
      <c r="H58" s="75"/>
      <c r="I58" s="75"/>
      <c r="J58" s="75"/>
      <c r="K58" s="75"/>
      <c r="L58" s="75"/>
      <c r="M58" s="74"/>
      <c r="N58" s="71">
        <v>16300.0</v>
      </c>
      <c r="O58" s="71">
        <v>101450.0</v>
      </c>
      <c r="P58" s="71">
        <v>74060.0</v>
      </c>
      <c r="Q58" s="71">
        <v>90400.0</v>
      </c>
      <c r="R58" s="71">
        <v>123400.0</v>
      </c>
      <c r="S58" s="71"/>
      <c r="T58" s="79"/>
      <c r="U58" s="3">
        <v>2023.0</v>
      </c>
      <c r="V58" s="71">
        <f>Q58</f>
        <v>90400</v>
      </c>
      <c r="W58" s="41" t="s">
        <v>561</v>
      </c>
      <c r="X58" s="71">
        <f t="shared" si="16"/>
        <v>123400</v>
      </c>
      <c r="Y58" s="74" t="s">
        <v>788</v>
      </c>
      <c r="Z58" s="121">
        <f t="shared" si="2"/>
        <v>213800</v>
      </c>
      <c r="AA58" s="71">
        <v>15900.0</v>
      </c>
      <c r="AB58" s="71">
        <v>93000.0</v>
      </c>
      <c r="AC58" s="71"/>
      <c r="AD58" s="71"/>
      <c r="AE58" s="71"/>
      <c r="AF58" s="71"/>
      <c r="AG58" s="79"/>
      <c r="AH58" s="71"/>
      <c r="AI58" s="71"/>
      <c r="AJ58" s="71"/>
      <c r="AK58" s="71"/>
      <c r="AL58" s="71"/>
      <c r="AM58" s="79"/>
      <c r="AN58" s="71"/>
      <c r="AO58" s="71"/>
      <c r="AP58" s="71"/>
      <c r="AQ58" s="71"/>
      <c r="AR58" s="71"/>
      <c r="AS58" s="71"/>
      <c r="AT58" s="71"/>
      <c r="AU58" s="71"/>
      <c r="AV58" s="71"/>
      <c r="AW58" s="71"/>
      <c r="AX58" s="71"/>
      <c r="AY58" s="71"/>
      <c r="AZ58" s="71"/>
      <c r="BA58" s="71"/>
      <c r="BB58" s="71"/>
      <c r="BC58" s="71"/>
      <c r="BD58" s="71"/>
      <c r="BE58" s="71"/>
      <c r="BF58" s="71"/>
      <c r="BG58" s="71"/>
    </row>
    <row r="59">
      <c r="A59" s="71"/>
      <c r="B59" s="71" t="s">
        <v>94</v>
      </c>
      <c r="C59" s="72" t="s">
        <v>264</v>
      </c>
      <c r="D59" s="72" t="s">
        <v>402</v>
      </c>
      <c r="E59" s="84" t="s">
        <v>469</v>
      </c>
      <c r="F59" s="76" t="s">
        <v>598</v>
      </c>
      <c r="G59" s="77" t="s">
        <v>789</v>
      </c>
      <c r="H59" s="77" t="s">
        <v>790</v>
      </c>
      <c r="I59" s="77" t="s">
        <v>791</v>
      </c>
      <c r="J59" s="77" t="s">
        <v>792</v>
      </c>
      <c r="K59" s="77" t="s">
        <v>793</v>
      </c>
      <c r="L59" s="77" t="s">
        <v>651</v>
      </c>
      <c r="M59" s="74"/>
      <c r="N59" s="71">
        <v>295.0</v>
      </c>
      <c r="O59" s="71">
        <v>400.0</v>
      </c>
      <c r="P59" s="71">
        <v>312.0</v>
      </c>
      <c r="Q59" s="71"/>
      <c r="R59" s="71">
        <v>82378.0</v>
      </c>
      <c r="S59" s="71"/>
      <c r="T59" s="79"/>
      <c r="U59" s="3">
        <v>2023.0</v>
      </c>
      <c r="V59" s="71">
        <f t="shared" ref="V59:V62" si="17">N59+P59</f>
        <v>607</v>
      </c>
      <c r="W59" s="41" t="s">
        <v>561</v>
      </c>
      <c r="X59" s="71">
        <f t="shared" si="16"/>
        <v>82378</v>
      </c>
      <c r="Y59" s="74" t="s">
        <v>794</v>
      </c>
      <c r="Z59" s="121">
        <f t="shared" si="2"/>
        <v>82985</v>
      </c>
      <c r="AA59" s="71">
        <v>207.0</v>
      </c>
      <c r="AB59" s="71">
        <v>343.0</v>
      </c>
      <c r="AC59" s="71">
        <v>263.0</v>
      </c>
      <c r="AD59" s="71"/>
      <c r="AE59" s="71">
        <v>6082.0</v>
      </c>
      <c r="AF59" s="71"/>
      <c r="AG59" s="79"/>
      <c r="AH59" s="71"/>
      <c r="AI59" s="71"/>
      <c r="AJ59" s="71"/>
      <c r="AK59" s="71"/>
      <c r="AL59" s="71"/>
      <c r="AM59" s="79"/>
      <c r="AN59" s="71"/>
      <c r="AO59" s="71"/>
      <c r="AP59" s="71"/>
      <c r="AQ59" s="71"/>
      <c r="AR59" s="71"/>
      <c r="AS59" s="71"/>
      <c r="AT59" s="71"/>
      <c r="AU59" s="71"/>
      <c r="AV59" s="71"/>
      <c r="AW59" s="71"/>
      <c r="AX59" s="71"/>
      <c r="AY59" s="71"/>
      <c r="AZ59" s="71"/>
      <c r="BA59" s="71"/>
      <c r="BB59" s="71"/>
      <c r="BC59" s="71"/>
      <c r="BD59" s="71"/>
      <c r="BE59" s="71"/>
      <c r="BF59" s="71"/>
      <c r="BG59" s="71"/>
    </row>
    <row r="60">
      <c r="A60" s="71"/>
      <c r="B60" s="71" t="s">
        <v>95</v>
      </c>
      <c r="C60" s="72" t="s">
        <v>265</v>
      </c>
      <c r="D60" s="83" t="s">
        <v>403</v>
      </c>
      <c r="E60" s="84"/>
      <c r="F60" s="76" t="s">
        <v>795</v>
      </c>
      <c r="G60" s="75" t="s">
        <v>554</v>
      </c>
      <c r="H60" s="75"/>
      <c r="I60" s="75"/>
      <c r="J60" s="75"/>
      <c r="K60" s="75"/>
      <c r="L60" s="75"/>
      <c r="M60" s="74"/>
      <c r="N60" s="71">
        <v>54000.0</v>
      </c>
      <c r="O60" s="71"/>
      <c r="P60" s="71">
        <v>12000.0</v>
      </c>
      <c r="Q60" s="71"/>
      <c r="R60" s="71">
        <v>609000.0</v>
      </c>
      <c r="S60" s="71">
        <v>675000.0</v>
      </c>
      <c r="T60" s="79"/>
      <c r="U60" s="3">
        <v>2023.0</v>
      </c>
      <c r="V60" s="71">
        <f t="shared" si="17"/>
        <v>66000</v>
      </c>
      <c r="W60" s="41" t="s">
        <v>561</v>
      </c>
      <c r="X60" s="71">
        <f t="shared" si="16"/>
        <v>609000</v>
      </c>
      <c r="Y60" s="74" t="s">
        <v>796</v>
      </c>
      <c r="Z60" s="121">
        <f t="shared" si="2"/>
        <v>675000</v>
      </c>
      <c r="AA60" s="71">
        <v>54.0</v>
      </c>
      <c r="AB60" s="71">
        <v>12.0</v>
      </c>
      <c r="AC60" s="71">
        <v>609.0</v>
      </c>
      <c r="AD60" s="71"/>
      <c r="AE60" s="71"/>
      <c r="AF60" s="71"/>
      <c r="AG60" s="79"/>
      <c r="AH60" s="71"/>
      <c r="AI60" s="71"/>
      <c r="AJ60" s="71"/>
      <c r="AK60" s="71"/>
      <c r="AL60" s="71"/>
      <c r="AM60" s="79"/>
      <c r="AN60" s="71"/>
      <c r="AO60" s="71"/>
      <c r="AP60" s="71"/>
      <c r="AQ60" s="71"/>
      <c r="AR60" s="71"/>
      <c r="AS60" s="71"/>
      <c r="AT60" s="71"/>
      <c r="AU60" s="71"/>
      <c r="AV60" s="71"/>
      <c r="AW60" s="71"/>
      <c r="AX60" s="71"/>
      <c r="AY60" s="71"/>
      <c r="AZ60" s="71"/>
      <c r="BA60" s="71"/>
      <c r="BB60" s="71"/>
      <c r="BC60" s="71"/>
      <c r="BD60" s="71"/>
      <c r="BE60" s="71"/>
      <c r="BF60" s="71"/>
      <c r="BG60" s="71"/>
    </row>
    <row r="61">
      <c r="A61" s="71"/>
      <c r="B61" s="71" t="s">
        <v>96</v>
      </c>
      <c r="C61" s="72" t="s">
        <v>266</v>
      </c>
      <c r="D61" s="83" t="s">
        <v>404</v>
      </c>
      <c r="E61" s="84"/>
      <c r="F61" s="76" t="s">
        <v>774</v>
      </c>
      <c r="G61" s="77" t="s">
        <v>797</v>
      </c>
      <c r="H61" s="77" t="s">
        <v>798</v>
      </c>
      <c r="I61" s="77" t="s">
        <v>798</v>
      </c>
      <c r="J61" s="77" t="s">
        <v>793</v>
      </c>
      <c r="K61" s="77"/>
      <c r="L61" s="77" t="s">
        <v>722</v>
      </c>
      <c r="M61" s="74"/>
      <c r="N61" s="71">
        <v>106.0</v>
      </c>
      <c r="O61" s="71">
        <v>3080.0</v>
      </c>
      <c r="P61" s="71">
        <v>853.0</v>
      </c>
      <c r="Q61" s="71"/>
      <c r="R61" s="71">
        <v>4617.0</v>
      </c>
      <c r="S61" s="71">
        <v>5577.0</v>
      </c>
      <c r="T61" s="79"/>
      <c r="U61" s="3">
        <v>2023.0</v>
      </c>
      <c r="V61" s="71">
        <f t="shared" si="17"/>
        <v>959</v>
      </c>
      <c r="W61" s="41" t="s">
        <v>561</v>
      </c>
      <c r="X61" s="71">
        <f t="shared" si="16"/>
        <v>4617</v>
      </c>
      <c r="Y61" s="74" t="s">
        <v>799</v>
      </c>
      <c r="Z61" s="121">
        <f t="shared" si="2"/>
        <v>5576</v>
      </c>
      <c r="AA61" s="71">
        <v>78.0</v>
      </c>
      <c r="AB61" s="71">
        <v>820.0</v>
      </c>
      <c r="AC61" s="71">
        <v>3663.0</v>
      </c>
      <c r="AD61" s="71"/>
      <c r="AE61" s="71"/>
      <c r="AF61" s="71"/>
      <c r="AG61" s="79"/>
      <c r="AH61" s="71"/>
      <c r="AI61" s="71"/>
      <c r="AJ61" s="71"/>
      <c r="AK61" s="71"/>
      <c r="AL61" s="71"/>
      <c r="AM61" s="79"/>
      <c r="AN61" s="71"/>
      <c r="AO61" s="71"/>
      <c r="AP61" s="71"/>
      <c r="AQ61" s="71"/>
      <c r="AR61" s="71"/>
      <c r="AS61" s="71"/>
      <c r="AT61" s="71"/>
      <c r="AU61" s="71"/>
      <c r="AV61" s="71"/>
      <c r="AW61" s="71"/>
      <c r="AX61" s="71"/>
      <c r="AY61" s="71"/>
      <c r="AZ61" s="71"/>
      <c r="BA61" s="71"/>
      <c r="BB61" s="71"/>
      <c r="BC61" s="71"/>
      <c r="BD61" s="71"/>
      <c r="BE61" s="71"/>
      <c r="BF61" s="71"/>
      <c r="BG61" s="71"/>
    </row>
    <row r="62">
      <c r="A62" s="71"/>
      <c r="B62" s="71" t="s">
        <v>97</v>
      </c>
      <c r="C62" s="72" t="s">
        <v>267</v>
      </c>
      <c r="D62" s="83" t="s">
        <v>802</v>
      </c>
      <c r="E62" s="84" t="s">
        <v>470</v>
      </c>
      <c r="F62" s="76" t="s">
        <v>803</v>
      </c>
      <c r="G62" s="77" t="s">
        <v>804</v>
      </c>
      <c r="H62" s="77" t="s">
        <v>805</v>
      </c>
      <c r="I62" s="77" t="s">
        <v>806</v>
      </c>
      <c r="J62" s="77"/>
      <c r="K62" s="77"/>
      <c r="L62" s="77"/>
      <c r="M62" s="74"/>
      <c r="N62" s="71">
        <v>16039.0</v>
      </c>
      <c r="O62" s="71"/>
      <c r="P62" s="71">
        <v>15200.0</v>
      </c>
      <c r="Q62" s="71"/>
      <c r="R62" s="71"/>
      <c r="S62" s="71"/>
      <c r="T62" s="79"/>
      <c r="U62" s="3">
        <v>2023.0</v>
      </c>
      <c r="V62" s="71">
        <f t="shared" si="17"/>
        <v>31239</v>
      </c>
      <c r="W62" s="41" t="s">
        <v>561</v>
      </c>
      <c r="X62" s="71">
        <f>3601306+134309+32652+3503</f>
        <v>3771770</v>
      </c>
      <c r="Y62" s="74" t="s">
        <v>807</v>
      </c>
      <c r="Z62" s="121">
        <f t="shared" si="2"/>
        <v>3803009</v>
      </c>
      <c r="AA62" s="71"/>
      <c r="AB62" s="71"/>
      <c r="AC62" s="71"/>
      <c r="AD62" s="71"/>
      <c r="AE62" s="71"/>
      <c r="AF62" s="71"/>
      <c r="AG62" s="79"/>
      <c r="AH62" s="71"/>
      <c r="AI62" s="71"/>
      <c r="AJ62" s="71"/>
      <c r="AK62" s="71"/>
      <c r="AL62" s="71"/>
      <c r="AM62" s="79"/>
      <c r="AN62" s="71"/>
      <c r="AO62" s="71"/>
      <c r="AP62" s="71"/>
      <c r="AQ62" s="71"/>
      <c r="AR62" s="71"/>
      <c r="AS62" s="71"/>
      <c r="AT62" s="71"/>
      <c r="AU62" s="71"/>
      <c r="AV62" s="71"/>
      <c r="AW62" s="71"/>
      <c r="AX62" s="71"/>
      <c r="AY62" s="71"/>
      <c r="AZ62" s="71"/>
      <c r="BA62" s="71"/>
      <c r="BB62" s="71"/>
      <c r="BC62" s="71"/>
      <c r="BD62" s="71"/>
      <c r="BE62" s="71"/>
      <c r="BF62" s="71"/>
      <c r="BG62" s="71"/>
    </row>
    <row r="63">
      <c r="A63" s="71"/>
      <c r="B63" s="71" t="s">
        <v>98</v>
      </c>
      <c r="C63" s="86" t="s">
        <v>268</v>
      </c>
      <c r="D63" s="83" t="s">
        <v>406</v>
      </c>
      <c r="E63" s="84"/>
      <c r="F63" s="76" t="s">
        <v>598</v>
      </c>
      <c r="G63" s="75" t="s">
        <v>554</v>
      </c>
      <c r="H63" s="75"/>
      <c r="I63" s="75"/>
      <c r="J63" s="75"/>
      <c r="K63" s="75"/>
      <c r="L63" s="75"/>
      <c r="M63" s="74"/>
      <c r="N63" s="71">
        <v>9577.0</v>
      </c>
      <c r="O63" s="71">
        <v>2879.0</v>
      </c>
      <c r="P63" s="71"/>
      <c r="Q63" s="71"/>
      <c r="R63" s="71">
        <v>80431.0</v>
      </c>
      <c r="S63" s="71">
        <v>92887.0</v>
      </c>
      <c r="T63" s="79"/>
      <c r="U63" s="3">
        <v>2023.0</v>
      </c>
      <c r="V63" s="71">
        <f>N63+O63</f>
        <v>12456</v>
      </c>
      <c r="W63" s="41" t="s">
        <v>508</v>
      </c>
      <c r="X63" s="71">
        <f>R63</f>
        <v>80431</v>
      </c>
      <c r="Y63" s="74" t="s">
        <v>808</v>
      </c>
      <c r="Z63" s="121">
        <f t="shared" si="2"/>
        <v>92887</v>
      </c>
      <c r="AA63" s="71"/>
      <c r="AB63" s="71"/>
      <c r="AC63" s="71"/>
      <c r="AD63" s="71"/>
      <c r="AE63" s="71"/>
      <c r="AF63" s="71"/>
      <c r="AG63" s="79"/>
      <c r="AH63" s="71"/>
      <c r="AI63" s="71"/>
      <c r="AJ63" s="71"/>
      <c r="AK63" s="71"/>
      <c r="AL63" s="71"/>
      <c r="AM63" s="79"/>
      <c r="AN63" s="71"/>
      <c r="AO63" s="71"/>
      <c r="AP63" s="71"/>
      <c r="AQ63" s="71"/>
      <c r="AR63" s="71"/>
      <c r="AS63" s="71"/>
      <c r="AT63" s="71"/>
      <c r="AU63" s="71"/>
      <c r="AV63" s="71"/>
      <c r="AW63" s="71"/>
      <c r="AX63" s="71"/>
      <c r="AY63" s="71"/>
      <c r="AZ63" s="71"/>
      <c r="BA63" s="71"/>
      <c r="BB63" s="71"/>
      <c r="BC63" s="71"/>
      <c r="BD63" s="71"/>
      <c r="BE63" s="71"/>
      <c r="BF63" s="71"/>
      <c r="BG63" s="71"/>
    </row>
    <row r="64">
      <c r="A64" s="71"/>
      <c r="B64" s="71" t="s">
        <v>99</v>
      </c>
      <c r="C64" s="86" t="s">
        <v>269</v>
      </c>
      <c r="D64" s="83" t="s">
        <v>407</v>
      </c>
      <c r="E64" s="84" t="s">
        <v>471</v>
      </c>
      <c r="F64" s="76" t="s">
        <v>809</v>
      </c>
      <c r="G64" s="77" t="s">
        <v>607</v>
      </c>
      <c r="H64" s="77" t="s">
        <v>810</v>
      </c>
      <c r="I64" s="77" t="s">
        <v>811</v>
      </c>
      <c r="J64" s="77" t="s">
        <v>812</v>
      </c>
      <c r="K64" s="77"/>
      <c r="L64" s="77"/>
      <c r="M64" s="74"/>
      <c r="N64" s="71">
        <v>61467.0</v>
      </c>
      <c r="O64" s="71">
        <v>283571.0</v>
      </c>
      <c r="P64" s="71">
        <v>17621.0</v>
      </c>
      <c r="Q64" s="71"/>
      <c r="R64" s="71"/>
      <c r="S64" s="71">
        <v>2.37238E7</v>
      </c>
      <c r="T64" s="79">
        <v>370009.0</v>
      </c>
      <c r="U64" s="3">
        <v>2023.0</v>
      </c>
      <c r="V64" s="71">
        <f t="shared" ref="V64:V65" si="18">N64+P64</f>
        <v>79088</v>
      </c>
      <c r="W64" s="41" t="s">
        <v>561</v>
      </c>
      <c r="X64" s="71">
        <f>13987358+286463+31325+1006777+34069+52848+397390+1811155+3819585+1480157+421964</f>
        <v>23329091</v>
      </c>
      <c r="Y64" s="74" t="s">
        <v>813</v>
      </c>
      <c r="Z64" s="121">
        <f t="shared" si="2"/>
        <v>23408179</v>
      </c>
      <c r="AA64" s="71"/>
      <c r="AB64" s="71"/>
      <c r="AC64" s="71"/>
      <c r="AD64" s="71"/>
      <c r="AE64" s="71"/>
      <c r="AF64" s="71"/>
      <c r="AG64" s="79"/>
      <c r="AH64" s="71"/>
      <c r="AI64" s="71"/>
      <c r="AJ64" s="71"/>
      <c r="AK64" s="71"/>
      <c r="AL64" s="71"/>
      <c r="AM64" s="79"/>
      <c r="AN64" s="71"/>
      <c r="AO64" s="71"/>
      <c r="AP64" s="71"/>
      <c r="AQ64" s="71"/>
      <c r="AR64" s="71"/>
      <c r="AS64" s="71"/>
      <c r="AT64" s="71"/>
      <c r="AU64" s="71"/>
      <c r="AV64" s="71"/>
      <c r="AW64" s="71"/>
      <c r="AX64" s="71"/>
      <c r="AY64" s="71"/>
      <c r="AZ64" s="71"/>
      <c r="BA64" s="71"/>
      <c r="BB64" s="71"/>
      <c r="BC64" s="71"/>
      <c r="BD64" s="71"/>
      <c r="BE64" s="71"/>
      <c r="BF64" s="71"/>
      <c r="BG64" s="71"/>
    </row>
    <row r="65">
      <c r="A65" s="71"/>
      <c r="B65" s="71" t="s">
        <v>100</v>
      </c>
      <c r="C65" s="72" t="s">
        <v>270</v>
      </c>
      <c r="D65" s="18" t="s">
        <v>408</v>
      </c>
      <c r="E65" s="84"/>
      <c r="F65" s="76" t="s">
        <v>598</v>
      </c>
      <c r="G65" s="75" t="s">
        <v>554</v>
      </c>
      <c r="H65" s="75"/>
      <c r="I65" s="75"/>
      <c r="J65" s="75"/>
      <c r="K65" s="75"/>
      <c r="L65" s="75"/>
      <c r="M65" s="74"/>
      <c r="N65" s="71">
        <v>14.0</v>
      </c>
      <c r="O65" s="71"/>
      <c r="P65" s="71">
        <v>8.0</v>
      </c>
      <c r="Q65" s="71"/>
      <c r="R65" s="71">
        <v>16.0</v>
      </c>
      <c r="S65" s="71"/>
      <c r="T65" s="79"/>
      <c r="U65" s="3">
        <v>2023.0</v>
      </c>
      <c r="V65" s="71">
        <f t="shared" si="18"/>
        <v>22</v>
      </c>
      <c r="W65" s="41" t="s">
        <v>561</v>
      </c>
      <c r="X65" s="71">
        <f>R65</f>
        <v>16</v>
      </c>
      <c r="Y65" s="74" t="s">
        <v>814</v>
      </c>
      <c r="Z65" s="121">
        <f t="shared" si="2"/>
        <v>38</v>
      </c>
      <c r="AA65" s="71"/>
      <c r="AB65" s="71"/>
      <c r="AC65" s="71"/>
      <c r="AD65" s="71"/>
      <c r="AE65" s="71"/>
      <c r="AF65" s="71"/>
      <c r="AG65" s="79"/>
      <c r="AH65" s="71"/>
      <c r="AI65" s="71"/>
      <c r="AJ65" s="71"/>
      <c r="AK65" s="71"/>
      <c r="AL65" s="71"/>
      <c r="AM65" s="79"/>
      <c r="AN65" s="71"/>
      <c r="AO65" s="71"/>
      <c r="AP65" s="71"/>
      <c r="AQ65" s="71"/>
      <c r="AR65" s="71"/>
      <c r="AS65" s="71"/>
      <c r="AT65" s="71"/>
      <c r="AU65" s="71"/>
      <c r="AV65" s="71"/>
      <c r="AW65" s="71"/>
      <c r="AX65" s="71"/>
      <c r="AY65" s="71"/>
      <c r="AZ65" s="71"/>
      <c r="BA65" s="71"/>
      <c r="BB65" s="71"/>
      <c r="BC65" s="71"/>
      <c r="BD65" s="71"/>
      <c r="BE65" s="71"/>
      <c r="BF65" s="71"/>
      <c r="BG65" s="71"/>
    </row>
    <row r="66">
      <c r="A66" s="71"/>
      <c r="B66" s="71" t="s">
        <v>101</v>
      </c>
      <c r="C66" s="72" t="s">
        <v>271</v>
      </c>
      <c r="D66" s="83" t="s">
        <v>409</v>
      </c>
      <c r="E66" s="84"/>
      <c r="F66" s="76" t="s">
        <v>554</v>
      </c>
      <c r="G66" s="75" t="s">
        <v>554</v>
      </c>
      <c r="H66" s="75"/>
      <c r="I66" s="75"/>
      <c r="J66" s="75"/>
      <c r="K66" s="75"/>
      <c r="L66" s="75"/>
      <c r="M66" s="74"/>
      <c r="N66" s="41">
        <v>11102.0</v>
      </c>
      <c r="O66" s="71"/>
      <c r="P66" s="71">
        <v>6636.0</v>
      </c>
      <c r="Q66" s="71">
        <v>17737.0</v>
      </c>
      <c r="R66" s="71"/>
      <c r="S66" s="71"/>
      <c r="T66" s="79"/>
      <c r="U66" s="3">
        <v>2023.0</v>
      </c>
      <c r="V66" s="71">
        <f>Q66</f>
        <v>17737</v>
      </c>
      <c r="W66" s="41" t="s">
        <v>561</v>
      </c>
      <c r="X66" s="41" t="s">
        <v>578</v>
      </c>
      <c r="Y66" s="74" t="s">
        <v>815</v>
      </c>
      <c r="Z66" s="121">
        <f t="shared" si="2"/>
        <v>17737</v>
      </c>
      <c r="AA66" s="71"/>
      <c r="AB66" s="71"/>
      <c r="AC66" s="71"/>
      <c r="AD66" s="71"/>
      <c r="AE66" s="71"/>
      <c r="AF66" s="71"/>
      <c r="AG66" s="79"/>
      <c r="AH66" s="71"/>
      <c r="AI66" s="71"/>
      <c r="AJ66" s="71"/>
      <c r="AK66" s="71"/>
      <c r="AL66" s="71"/>
      <c r="AM66" s="79"/>
      <c r="AN66" s="71"/>
      <c r="AO66" s="71"/>
      <c r="AP66" s="71"/>
      <c r="AQ66" s="71"/>
      <c r="AR66" s="71"/>
      <c r="AS66" s="71"/>
      <c r="AT66" s="71"/>
      <c r="AU66" s="71"/>
      <c r="AV66" s="71"/>
      <c r="AW66" s="71"/>
      <c r="AX66" s="71"/>
      <c r="AY66" s="71"/>
      <c r="AZ66" s="71"/>
      <c r="BA66" s="71"/>
      <c r="BB66" s="71"/>
      <c r="BC66" s="71"/>
      <c r="BD66" s="71"/>
      <c r="BE66" s="71"/>
      <c r="BF66" s="71"/>
      <c r="BG66" s="71"/>
    </row>
    <row r="67">
      <c r="A67" s="71"/>
      <c r="B67" s="71" t="s">
        <v>191</v>
      </c>
      <c r="C67" s="72" t="s">
        <v>360</v>
      </c>
      <c r="D67" s="73" t="s">
        <v>816</v>
      </c>
      <c r="E67" s="84"/>
      <c r="F67" s="76" t="s">
        <v>554</v>
      </c>
      <c r="G67" s="75" t="s">
        <v>554</v>
      </c>
      <c r="H67" s="75"/>
      <c r="I67" s="75"/>
      <c r="J67" s="75"/>
      <c r="K67" s="75"/>
      <c r="L67" s="75"/>
      <c r="M67" s="74"/>
      <c r="N67" s="41">
        <v>7100.0</v>
      </c>
      <c r="O67" s="71"/>
      <c r="P67" s="41">
        <v>790.0</v>
      </c>
      <c r="Q67" s="71"/>
      <c r="R67" s="71"/>
      <c r="S67" s="71"/>
      <c r="T67" s="79"/>
      <c r="U67" s="3">
        <v>2023.0</v>
      </c>
      <c r="V67" s="71">
        <f>N67+P67</f>
        <v>7890</v>
      </c>
      <c r="W67" s="41" t="s">
        <v>561</v>
      </c>
      <c r="X67" s="41" t="s">
        <v>578</v>
      </c>
      <c r="Y67" s="74" t="s">
        <v>817</v>
      </c>
      <c r="Z67" s="121">
        <f t="shared" si="2"/>
        <v>7890</v>
      </c>
      <c r="AA67" s="71"/>
      <c r="AB67" s="71"/>
      <c r="AC67" s="71"/>
      <c r="AD67" s="71"/>
      <c r="AE67" s="71"/>
      <c r="AF67" s="71" t="s">
        <v>511</v>
      </c>
      <c r="AG67" s="79"/>
      <c r="AH67" s="71"/>
      <c r="AI67" s="71"/>
      <c r="AJ67" s="71"/>
      <c r="AK67" s="71"/>
      <c r="AL67" s="71"/>
      <c r="AM67" s="79"/>
      <c r="AN67" s="71"/>
      <c r="AO67" s="71"/>
      <c r="AP67" s="71"/>
      <c r="AQ67" s="71"/>
      <c r="AR67" s="71"/>
      <c r="AS67" s="71"/>
      <c r="AT67" s="71"/>
      <c r="AU67" s="71"/>
      <c r="AV67" s="71"/>
      <c r="AW67" s="71"/>
      <c r="AX67" s="71"/>
      <c r="AY67" s="71"/>
      <c r="AZ67" s="71"/>
      <c r="BA67" s="71"/>
      <c r="BB67" s="71"/>
      <c r="BC67" s="71"/>
      <c r="BD67" s="71"/>
      <c r="BE67" s="71"/>
      <c r="BF67" s="71"/>
      <c r="BG67" s="71"/>
    </row>
    <row r="68">
      <c r="A68" s="71"/>
      <c r="B68" s="71" t="s">
        <v>102</v>
      </c>
      <c r="C68" s="72" t="s">
        <v>272</v>
      </c>
      <c r="D68" s="72" t="s">
        <v>410</v>
      </c>
      <c r="E68" s="84" t="s">
        <v>472</v>
      </c>
      <c r="F68" s="76" t="s">
        <v>554</v>
      </c>
      <c r="G68" s="75" t="s">
        <v>554</v>
      </c>
      <c r="H68" s="75"/>
      <c r="I68" s="75"/>
      <c r="J68" s="75"/>
      <c r="K68" s="75"/>
      <c r="L68" s="75"/>
      <c r="M68" s="74"/>
      <c r="N68" s="71"/>
      <c r="O68" s="71"/>
      <c r="P68" s="71"/>
      <c r="Q68" s="71"/>
      <c r="R68" s="71"/>
      <c r="S68" s="71"/>
      <c r="T68" s="79"/>
      <c r="U68" s="3">
        <v>2023.0</v>
      </c>
      <c r="V68" s="41" t="s">
        <v>578</v>
      </c>
      <c r="W68" s="41" t="s">
        <v>578</v>
      </c>
      <c r="X68" s="41" t="s">
        <v>578</v>
      </c>
      <c r="Y68" s="74" t="s">
        <v>818</v>
      </c>
      <c r="Z68" s="121" t="str">
        <f t="shared" si="2"/>
        <v>n.a</v>
      </c>
      <c r="AA68" s="71"/>
      <c r="AB68" s="71"/>
      <c r="AC68" s="71"/>
      <c r="AD68" s="71"/>
      <c r="AE68" s="71"/>
      <c r="AF68" s="71"/>
      <c r="AG68" s="79"/>
      <c r="AH68" s="71"/>
      <c r="AI68" s="71"/>
      <c r="AJ68" s="71"/>
      <c r="AK68" s="71"/>
      <c r="AL68" s="71"/>
      <c r="AM68" s="79"/>
      <c r="AN68" s="71"/>
      <c r="AO68" s="71"/>
      <c r="AP68" s="71"/>
      <c r="AQ68" s="71"/>
      <c r="AR68" s="71"/>
      <c r="AS68" s="71"/>
      <c r="AT68" s="71"/>
      <c r="AU68" s="71"/>
      <c r="AV68" s="71"/>
      <c r="AW68" s="71"/>
      <c r="AX68" s="71"/>
      <c r="AY68" s="71"/>
      <c r="AZ68" s="71"/>
      <c r="BA68" s="71"/>
      <c r="BB68" s="71"/>
      <c r="BC68" s="71"/>
      <c r="BD68" s="71"/>
      <c r="BE68" s="71"/>
      <c r="BF68" s="71"/>
      <c r="BG68" s="71"/>
    </row>
    <row r="69">
      <c r="A69" s="71"/>
      <c r="B69" s="71" t="s">
        <v>103</v>
      </c>
      <c r="C69" s="72" t="s">
        <v>273</v>
      </c>
      <c r="D69" s="83" t="s">
        <v>411</v>
      </c>
      <c r="E69" s="84"/>
      <c r="F69" s="76" t="s">
        <v>823</v>
      </c>
      <c r="G69" s="75" t="s">
        <v>554</v>
      </c>
      <c r="H69" s="75"/>
      <c r="I69" s="75"/>
      <c r="J69" s="75"/>
      <c r="K69" s="75"/>
      <c r="L69" s="75"/>
      <c r="M69" s="74"/>
      <c r="N69" s="71">
        <v>37.0</v>
      </c>
      <c r="O69" s="71">
        <v>3030.0</v>
      </c>
      <c r="P69" s="71">
        <v>2299.0</v>
      </c>
      <c r="Q69" s="71"/>
      <c r="R69" s="71">
        <v>12220.0</v>
      </c>
      <c r="S69" s="71">
        <v>14556.0</v>
      </c>
      <c r="T69" s="79"/>
      <c r="U69" s="3">
        <v>2023.0</v>
      </c>
      <c r="V69" s="71">
        <f>N69+P69</f>
        <v>2336</v>
      </c>
      <c r="W69" s="41" t="s">
        <v>561</v>
      </c>
      <c r="X69" s="71">
        <f>R69</f>
        <v>12220</v>
      </c>
      <c r="Y69" s="74" t="s">
        <v>824</v>
      </c>
      <c r="Z69" s="121">
        <f t="shared" si="2"/>
        <v>14556</v>
      </c>
      <c r="AA69" s="71"/>
      <c r="AB69" s="71"/>
      <c r="AC69" s="71"/>
      <c r="AD69" s="71"/>
      <c r="AE69" s="71"/>
      <c r="AF69" s="71"/>
      <c r="AG69" s="79"/>
      <c r="AH69" s="71"/>
      <c r="AI69" s="71"/>
      <c r="AJ69" s="71"/>
      <c r="AK69" s="71"/>
      <c r="AL69" s="71"/>
      <c r="AM69" s="79"/>
      <c r="AN69" s="71"/>
      <c r="AO69" s="71"/>
      <c r="AP69" s="71"/>
      <c r="AQ69" s="71"/>
      <c r="AR69" s="71"/>
      <c r="AS69" s="71"/>
      <c r="AT69" s="71"/>
      <c r="AU69" s="71"/>
      <c r="AV69" s="71"/>
      <c r="AW69" s="71"/>
      <c r="AX69" s="71"/>
      <c r="AY69" s="71"/>
      <c r="AZ69" s="71"/>
      <c r="BA69" s="71"/>
      <c r="BB69" s="71"/>
      <c r="BC69" s="71"/>
      <c r="BD69" s="71"/>
      <c r="BE69" s="71"/>
      <c r="BF69" s="71"/>
      <c r="BG69" s="71"/>
    </row>
    <row r="70">
      <c r="A70" s="71"/>
      <c r="B70" s="71" t="s">
        <v>104</v>
      </c>
      <c r="C70" s="72" t="s">
        <v>274</v>
      </c>
      <c r="D70" s="83" t="s">
        <v>412</v>
      </c>
      <c r="E70" s="84"/>
      <c r="F70" s="76" t="s">
        <v>826</v>
      </c>
      <c r="G70" s="77" t="s">
        <v>578</v>
      </c>
      <c r="H70" s="77"/>
      <c r="I70" s="77"/>
      <c r="J70" s="77"/>
      <c r="K70" s="77"/>
      <c r="L70" s="77"/>
      <c r="M70" s="74"/>
      <c r="N70" s="41">
        <v>11575.0</v>
      </c>
      <c r="O70" s="71"/>
      <c r="P70" s="41">
        <v>7454.0</v>
      </c>
      <c r="Q70" s="41">
        <v>19029.0</v>
      </c>
      <c r="R70" s="41" t="s">
        <v>827</v>
      </c>
      <c r="S70" s="71"/>
      <c r="T70" s="79"/>
      <c r="U70" s="3">
        <v>2023.0</v>
      </c>
      <c r="V70" s="71">
        <f>Q70</f>
        <v>19029</v>
      </c>
      <c r="W70" s="41" t="s">
        <v>561</v>
      </c>
      <c r="X70" s="71">
        <f>535+59604</f>
        <v>60139</v>
      </c>
      <c r="Y70" s="74" t="s">
        <v>828</v>
      </c>
      <c r="Z70" s="121">
        <f t="shared" si="2"/>
        <v>79168</v>
      </c>
      <c r="AA70" s="71"/>
      <c r="AB70" s="71"/>
      <c r="AC70" s="71"/>
      <c r="AD70" s="71"/>
      <c r="AE70" s="71"/>
      <c r="AF70" s="71"/>
      <c r="AG70" s="79"/>
      <c r="AH70" s="71"/>
      <c r="AI70" s="71"/>
      <c r="AJ70" s="71"/>
      <c r="AK70" s="71"/>
      <c r="AL70" s="71"/>
      <c r="AM70" s="79"/>
      <c r="AN70" s="71"/>
      <c r="AO70" s="71"/>
      <c r="AP70" s="71"/>
      <c r="AQ70" s="71"/>
      <c r="AR70" s="71"/>
      <c r="AS70" s="71"/>
      <c r="AT70" s="71"/>
      <c r="AU70" s="71"/>
      <c r="AV70" s="71"/>
      <c r="AW70" s="71"/>
      <c r="AX70" s="71"/>
      <c r="AY70" s="71"/>
      <c r="AZ70" s="71"/>
      <c r="BA70" s="71"/>
      <c r="BB70" s="71"/>
      <c r="BC70" s="71"/>
      <c r="BD70" s="71"/>
      <c r="BE70" s="71"/>
      <c r="BF70" s="71"/>
      <c r="BG70" s="71"/>
    </row>
    <row r="71">
      <c r="A71" s="41"/>
      <c r="B71" s="41" t="s">
        <v>829</v>
      </c>
      <c r="C71" s="72" t="s">
        <v>275</v>
      </c>
      <c r="D71" s="83" t="s">
        <v>413</v>
      </c>
      <c r="E71" s="84"/>
      <c r="F71" s="76" t="s">
        <v>830</v>
      </c>
      <c r="G71" s="77" t="s">
        <v>607</v>
      </c>
      <c r="H71" s="77" t="s">
        <v>831</v>
      </c>
      <c r="I71" s="77" t="s">
        <v>832</v>
      </c>
      <c r="J71" s="77" t="s">
        <v>833</v>
      </c>
      <c r="K71" s="77"/>
      <c r="L71" s="77"/>
      <c r="M71" s="74"/>
      <c r="N71" s="71">
        <v>11.0</v>
      </c>
      <c r="O71" s="71">
        <v>123.0</v>
      </c>
      <c r="P71" s="71">
        <v>11.0</v>
      </c>
      <c r="Q71" s="71"/>
      <c r="R71" s="71">
        <v>191335.0</v>
      </c>
      <c r="S71" s="71"/>
      <c r="T71" s="79"/>
      <c r="U71" s="3">
        <v>2023.0</v>
      </c>
      <c r="V71" s="71">
        <f t="shared" ref="V71:V72" si="19">N71+P71</f>
        <v>22</v>
      </c>
      <c r="W71" s="41" t="s">
        <v>561</v>
      </c>
      <c r="X71" s="71">
        <f t="shared" ref="X71:X72" si="20">R71</f>
        <v>191335</v>
      </c>
      <c r="Y71" s="74" t="s">
        <v>834</v>
      </c>
      <c r="Z71" s="121">
        <f t="shared" si="2"/>
        <v>191357</v>
      </c>
      <c r="AA71" s="71"/>
      <c r="AB71" s="71"/>
      <c r="AC71" s="71"/>
      <c r="AD71" s="71"/>
      <c r="AE71" s="71"/>
      <c r="AF71" s="71"/>
      <c r="AG71" s="79"/>
      <c r="AH71" s="71"/>
      <c r="AI71" s="71"/>
      <c r="AJ71" s="71"/>
      <c r="AK71" s="71"/>
      <c r="AL71" s="71"/>
      <c r="AM71" s="79"/>
      <c r="AN71" s="71"/>
      <c r="AO71" s="71"/>
      <c r="AP71" s="71"/>
      <c r="AQ71" s="71"/>
      <c r="AR71" s="71"/>
      <c r="AS71" s="71"/>
      <c r="AT71" s="71"/>
      <c r="AU71" s="71"/>
      <c r="AV71" s="71"/>
      <c r="AW71" s="71"/>
      <c r="AX71" s="71"/>
      <c r="AY71" s="71"/>
      <c r="AZ71" s="71"/>
      <c r="BA71" s="71"/>
      <c r="BB71" s="71"/>
      <c r="BC71" s="71"/>
      <c r="BD71" s="71"/>
      <c r="BE71" s="71"/>
      <c r="BF71" s="71"/>
      <c r="BG71" s="71"/>
    </row>
    <row r="72">
      <c r="A72" s="71"/>
      <c r="B72" s="71" t="s">
        <v>106</v>
      </c>
      <c r="C72" s="72" t="s">
        <v>276</v>
      </c>
      <c r="D72" s="83" t="s">
        <v>835</v>
      </c>
      <c r="E72" s="84"/>
      <c r="F72" s="76" t="s">
        <v>598</v>
      </c>
      <c r="G72" s="75" t="s">
        <v>554</v>
      </c>
      <c r="H72" s="75"/>
      <c r="I72" s="75"/>
      <c r="J72" s="75"/>
      <c r="K72" s="75"/>
      <c r="L72" s="75"/>
      <c r="M72" s="74"/>
      <c r="N72" s="41">
        <v>2753.0</v>
      </c>
      <c r="O72" s="41">
        <v>1061.0</v>
      </c>
      <c r="P72" s="41">
        <v>953.0</v>
      </c>
      <c r="Q72" s="71"/>
      <c r="R72" s="41">
        <v>66399.0</v>
      </c>
      <c r="S72" s="41">
        <v>70105.0</v>
      </c>
      <c r="T72" s="79"/>
      <c r="U72" s="3">
        <v>2023.0</v>
      </c>
      <c r="V72" s="71">
        <f t="shared" si="19"/>
        <v>3706</v>
      </c>
      <c r="W72" s="41" t="s">
        <v>561</v>
      </c>
      <c r="X72" s="71">
        <f t="shared" si="20"/>
        <v>66399</v>
      </c>
      <c r="Y72" s="74" t="s">
        <v>836</v>
      </c>
      <c r="Z72" s="121">
        <f t="shared" si="2"/>
        <v>70105</v>
      </c>
      <c r="AA72" s="71"/>
      <c r="AB72" s="71"/>
      <c r="AC72" s="71"/>
      <c r="AD72" s="71"/>
      <c r="AE72" s="71"/>
      <c r="AF72" s="71"/>
      <c r="AG72" s="79"/>
      <c r="AH72" s="71"/>
      <c r="AI72" s="71"/>
      <c r="AJ72" s="71"/>
      <c r="AK72" s="71"/>
      <c r="AL72" s="71"/>
      <c r="AM72" s="79"/>
      <c r="AN72" s="71"/>
      <c r="AO72" s="71"/>
      <c r="AP72" s="71"/>
      <c r="AQ72" s="71"/>
      <c r="AR72" s="71"/>
      <c r="AS72" s="71"/>
      <c r="AT72" s="71"/>
      <c r="AU72" s="71"/>
      <c r="AV72" s="71"/>
      <c r="AW72" s="71"/>
      <c r="AX72" s="71"/>
      <c r="AY72" s="71"/>
      <c r="AZ72" s="71"/>
      <c r="BA72" s="71"/>
      <c r="BB72" s="71"/>
      <c r="BC72" s="71"/>
      <c r="BD72" s="71"/>
      <c r="BE72" s="71"/>
      <c r="BF72" s="71"/>
      <c r="BG72" s="71"/>
    </row>
    <row r="73">
      <c r="A73" s="71"/>
      <c r="B73" s="122" t="s">
        <v>1142</v>
      </c>
      <c r="C73" s="72" t="s">
        <v>277</v>
      </c>
      <c r="D73" s="73" t="s">
        <v>1143</v>
      </c>
      <c r="E73" s="84"/>
      <c r="F73" s="76" t="s">
        <v>607</v>
      </c>
      <c r="G73" s="77" t="s">
        <v>666</v>
      </c>
      <c r="H73" s="77"/>
      <c r="I73" s="77"/>
      <c r="J73" s="77"/>
      <c r="K73" s="77"/>
      <c r="L73" s="77" t="s">
        <v>722</v>
      </c>
      <c r="M73" s="74"/>
      <c r="N73" s="41" t="s">
        <v>1144</v>
      </c>
      <c r="O73" s="71"/>
      <c r="P73" s="71"/>
      <c r="Q73" s="71"/>
      <c r="R73" s="71"/>
      <c r="S73" s="71"/>
      <c r="T73" s="79"/>
      <c r="U73" s="3">
        <v>2023.0</v>
      </c>
      <c r="V73" s="71">
        <f>1778+170</f>
        <v>1948</v>
      </c>
      <c r="W73" s="41" t="s">
        <v>578</v>
      </c>
      <c r="X73" s="41" t="s">
        <v>578</v>
      </c>
      <c r="Y73" s="74" t="s">
        <v>1145</v>
      </c>
      <c r="Z73" s="121">
        <f t="shared" si="2"/>
        <v>1948</v>
      </c>
      <c r="AA73" s="71"/>
      <c r="AB73" s="71"/>
      <c r="AC73" s="71"/>
      <c r="AD73" s="71"/>
      <c r="AE73" s="71"/>
      <c r="AF73" s="71"/>
      <c r="AG73" s="79"/>
      <c r="AH73" s="71"/>
      <c r="AI73" s="71"/>
      <c r="AJ73" s="71"/>
      <c r="AK73" s="71"/>
      <c r="AL73" s="71"/>
      <c r="AM73" s="79"/>
      <c r="AN73" s="71"/>
      <c r="AO73" s="71"/>
      <c r="AP73" s="71"/>
      <c r="AQ73" s="71"/>
      <c r="AR73" s="71"/>
      <c r="AS73" s="71"/>
      <c r="AT73" s="71"/>
      <c r="AU73" s="71"/>
      <c r="AV73" s="71"/>
      <c r="AW73" s="71"/>
      <c r="AX73" s="71"/>
      <c r="AY73" s="71"/>
      <c r="AZ73" s="71"/>
      <c r="BA73" s="71"/>
      <c r="BB73" s="71"/>
      <c r="BC73" s="71"/>
      <c r="BD73" s="71"/>
      <c r="BE73" s="71"/>
      <c r="BF73" s="71"/>
      <c r="BG73" s="71"/>
    </row>
    <row r="74">
      <c r="A74" s="71"/>
      <c r="B74" s="71" t="s">
        <v>109</v>
      </c>
      <c r="C74" s="72" t="s">
        <v>279</v>
      </c>
      <c r="D74" s="83" t="s">
        <v>414</v>
      </c>
      <c r="E74" s="84" t="s">
        <v>474</v>
      </c>
      <c r="F74" s="76" t="s">
        <v>598</v>
      </c>
      <c r="G74" s="75" t="s">
        <v>554</v>
      </c>
      <c r="H74" s="75"/>
      <c r="I74" s="75"/>
      <c r="J74" s="75"/>
      <c r="K74" s="75"/>
      <c r="L74" s="75"/>
      <c r="M74" s="74"/>
      <c r="N74" s="41">
        <v>84.1</v>
      </c>
      <c r="O74" s="71"/>
      <c r="P74" s="41">
        <v>467.0</v>
      </c>
      <c r="Q74" s="71"/>
      <c r="R74" s="41">
        <v>4487.8</v>
      </c>
      <c r="S74" s="41">
        <v>5038.9</v>
      </c>
      <c r="T74" s="79"/>
      <c r="U74" s="3">
        <v>2023.0</v>
      </c>
      <c r="V74" s="71">
        <f t="shared" ref="V74:V75" si="21">N74+P74</f>
        <v>551.1</v>
      </c>
      <c r="W74" s="41" t="s">
        <v>561</v>
      </c>
      <c r="X74" s="71">
        <f>R74</f>
        <v>4487.8</v>
      </c>
      <c r="Y74" s="74" t="s">
        <v>837</v>
      </c>
      <c r="Z74" s="121">
        <f t="shared" si="2"/>
        <v>5038.9</v>
      </c>
      <c r="AA74" s="71"/>
      <c r="AB74" s="71"/>
      <c r="AC74" s="71"/>
      <c r="AD74" s="71"/>
      <c r="AE74" s="71"/>
      <c r="AF74" s="71"/>
      <c r="AG74" s="79"/>
      <c r="AH74" s="71"/>
      <c r="AI74" s="71"/>
      <c r="AJ74" s="71"/>
      <c r="AK74" s="71"/>
      <c r="AL74" s="71"/>
      <c r="AM74" s="79"/>
      <c r="AN74" s="71"/>
      <c r="AO74" s="71"/>
      <c r="AP74" s="71"/>
      <c r="AQ74" s="71"/>
      <c r="AR74" s="71"/>
      <c r="AS74" s="71"/>
      <c r="AT74" s="71"/>
      <c r="AU74" s="71"/>
      <c r="AV74" s="71"/>
      <c r="AW74" s="71"/>
      <c r="AX74" s="71"/>
      <c r="AY74" s="71"/>
      <c r="AZ74" s="71"/>
      <c r="BA74" s="71"/>
      <c r="BB74" s="71"/>
      <c r="BC74" s="71"/>
      <c r="BD74" s="71"/>
      <c r="BE74" s="71"/>
      <c r="BF74" s="71"/>
      <c r="BG74" s="71"/>
    </row>
    <row r="75">
      <c r="A75" s="41"/>
      <c r="B75" s="41" t="s">
        <v>838</v>
      </c>
      <c r="C75" s="72" t="s">
        <v>280</v>
      </c>
      <c r="D75" s="73" t="s">
        <v>839</v>
      </c>
      <c r="E75" s="74" t="s">
        <v>1146</v>
      </c>
      <c r="F75" s="76" t="s">
        <v>840</v>
      </c>
      <c r="G75" s="77" t="s">
        <v>841</v>
      </c>
      <c r="H75" s="77"/>
      <c r="I75" s="77"/>
      <c r="J75" s="77"/>
      <c r="K75" s="77"/>
      <c r="L75" s="77" t="s">
        <v>615</v>
      </c>
      <c r="M75" s="74"/>
      <c r="N75" s="41">
        <v>4.0</v>
      </c>
      <c r="O75" s="41">
        <v>357.0</v>
      </c>
      <c r="P75" s="41">
        <v>5.0</v>
      </c>
      <c r="Q75" s="71"/>
      <c r="R75" s="41" t="s">
        <v>842</v>
      </c>
      <c r="S75" s="41">
        <v>349.0</v>
      </c>
      <c r="T75" s="79"/>
      <c r="U75" s="3">
        <v>2023.0</v>
      </c>
      <c r="V75" s="71">
        <f t="shared" si="21"/>
        <v>9</v>
      </c>
      <c r="W75" s="41" t="s">
        <v>561</v>
      </c>
      <c r="X75" s="71">
        <f>340+257210</f>
        <v>257550</v>
      </c>
      <c r="Y75" s="74" t="s">
        <v>843</v>
      </c>
      <c r="Z75" s="121">
        <f t="shared" si="2"/>
        <v>257559</v>
      </c>
      <c r="AA75" s="71"/>
      <c r="AB75" s="71"/>
      <c r="AC75" s="71"/>
      <c r="AD75" s="71"/>
      <c r="AE75" s="71"/>
      <c r="AF75" s="71"/>
      <c r="AG75" s="79"/>
      <c r="AH75" s="71"/>
      <c r="AI75" s="71"/>
      <c r="AJ75" s="71"/>
      <c r="AK75" s="71"/>
      <c r="AL75" s="71"/>
      <c r="AM75" s="79"/>
      <c r="AN75" s="71"/>
      <c r="AO75" s="71"/>
      <c r="AP75" s="71"/>
      <c r="AQ75" s="71"/>
      <c r="AR75" s="71"/>
      <c r="AS75" s="71"/>
      <c r="AT75" s="71"/>
      <c r="AU75" s="71"/>
      <c r="AV75" s="71"/>
      <c r="AW75" s="71"/>
      <c r="AX75" s="71"/>
      <c r="AY75" s="71"/>
      <c r="AZ75" s="71"/>
      <c r="BA75" s="71"/>
      <c r="BB75" s="71"/>
      <c r="BC75" s="71"/>
      <c r="BD75" s="71"/>
      <c r="BE75" s="71"/>
      <c r="BF75" s="71"/>
      <c r="BG75" s="71"/>
    </row>
    <row r="76">
      <c r="A76" s="71"/>
      <c r="B76" s="71" t="s">
        <v>111</v>
      </c>
      <c r="C76" s="73" t="s">
        <v>844</v>
      </c>
      <c r="D76" s="100" t="s">
        <v>844</v>
      </c>
      <c r="E76" s="84" t="s">
        <v>475</v>
      </c>
      <c r="F76" s="76" t="s">
        <v>607</v>
      </c>
      <c r="G76" s="72"/>
      <c r="H76" s="72"/>
      <c r="I76" s="72"/>
      <c r="J76" s="72"/>
      <c r="K76" s="72"/>
      <c r="L76" s="72"/>
      <c r="M76" s="84"/>
      <c r="N76" s="71"/>
      <c r="O76" s="71"/>
      <c r="P76" s="71"/>
      <c r="Q76" s="71"/>
      <c r="R76" s="71"/>
      <c r="S76" s="71"/>
      <c r="T76" s="79"/>
      <c r="U76" s="3">
        <v>2022.0</v>
      </c>
      <c r="V76" s="71">
        <f>AA76+AC76</f>
        <v>5159</v>
      </c>
      <c r="W76" s="41" t="s">
        <v>561</v>
      </c>
      <c r="X76" s="71">
        <f>AE76</f>
        <v>15812</v>
      </c>
      <c r="Y76" s="74" t="s">
        <v>846</v>
      </c>
      <c r="Z76" s="121">
        <f t="shared" si="2"/>
        <v>20971</v>
      </c>
      <c r="AA76" s="41">
        <v>1114.0</v>
      </c>
      <c r="AB76" s="71"/>
      <c r="AC76" s="41">
        <v>4045.0</v>
      </c>
      <c r="AD76" s="71"/>
      <c r="AE76" s="41">
        <v>15812.0</v>
      </c>
      <c r="AF76" s="41">
        <v>20971.0</v>
      </c>
      <c r="AG76" s="79"/>
      <c r="AH76" s="71"/>
      <c r="AI76" s="71"/>
      <c r="AJ76" s="71"/>
      <c r="AK76" s="71"/>
      <c r="AL76" s="71"/>
      <c r="AM76" s="79"/>
      <c r="AN76" s="71"/>
      <c r="AO76" s="71"/>
      <c r="AP76" s="71"/>
      <c r="AQ76" s="71"/>
      <c r="AR76" s="71"/>
      <c r="AS76" s="71"/>
      <c r="AT76" s="71"/>
      <c r="AU76" s="71"/>
      <c r="AV76" s="71"/>
      <c r="AW76" s="71"/>
      <c r="AX76" s="71"/>
      <c r="AY76" s="71"/>
      <c r="AZ76" s="71"/>
      <c r="BA76" s="71"/>
      <c r="BB76" s="71"/>
      <c r="BC76" s="71"/>
      <c r="BD76" s="71"/>
      <c r="BE76" s="71"/>
      <c r="BF76" s="71"/>
      <c r="BG76" s="71"/>
    </row>
    <row r="77">
      <c r="A77" s="71"/>
      <c r="B77" s="71" t="s">
        <v>112</v>
      </c>
      <c r="C77" s="86" t="s">
        <v>282</v>
      </c>
      <c r="D77" s="18" t="s">
        <v>415</v>
      </c>
      <c r="E77" s="74" t="s">
        <v>1147</v>
      </c>
      <c r="F77" s="76" t="s">
        <v>847</v>
      </c>
      <c r="G77" s="77" t="s">
        <v>848</v>
      </c>
      <c r="H77" s="77"/>
      <c r="I77" s="77"/>
      <c r="J77" s="77"/>
      <c r="K77" s="77"/>
      <c r="L77" s="77"/>
      <c r="M77" s="74"/>
      <c r="N77" s="41">
        <v>59600.0</v>
      </c>
      <c r="O77" s="71"/>
      <c r="P77" s="41">
        <v>19500.0</v>
      </c>
      <c r="Q77" s="71"/>
      <c r="R77" s="71"/>
      <c r="S77" s="71"/>
      <c r="T77" s="79"/>
      <c r="U77" s="3">
        <v>2023.0</v>
      </c>
      <c r="V77" s="71">
        <f t="shared" ref="V77:V83" si="22">N77+P77</f>
        <v>79100</v>
      </c>
      <c r="W77" s="41" t="s">
        <v>561</v>
      </c>
      <c r="X77" s="71">
        <f>27600+134000+4900</f>
        <v>166500</v>
      </c>
      <c r="Y77" s="74" t="s">
        <v>849</v>
      </c>
      <c r="Z77" s="121">
        <f t="shared" si="2"/>
        <v>245600</v>
      </c>
      <c r="AA77" s="71"/>
      <c r="AB77" s="71"/>
      <c r="AC77" s="71"/>
      <c r="AD77" s="71"/>
      <c r="AE77" s="71"/>
      <c r="AF77" s="71"/>
      <c r="AG77" s="79"/>
      <c r="AH77" s="71"/>
      <c r="AI77" s="71"/>
      <c r="AJ77" s="71"/>
      <c r="AK77" s="71"/>
      <c r="AL77" s="71"/>
      <c r="AM77" s="79"/>
      <c r="AN77" s="71"/>
      <c r="AO77" s="71"/>
      <c r="AP77" s="71"/>
      <c r="AQ77" s="71"/>
      <c r="AR77" s="71"/>
      <c r="AS77" s="71"/>
      <c r="AT77" s="71"/>
      <c r="AU77" s="71"/>
      <c r="AV77" s="71"/>
      <c r="AW77" s="71"/>
      <c r="AX77" s="71"/>
      <c r="AY77" s="71"/>
      <c r="AZ77" s="71"/>
      <c r="BA77" s="71"/>
      <c r="BB77" s="71"/>
      <c r="BC77" s="71"/>
      <c r="BD77" s="71"/>
      <c r="BE77" s="71"/>
      <c r="BF77" s="71"/>
      <c r="BG77" s="71"/>
    </row>
    <row r="78">
      <c r="A78" s="71"/>
      <c r="B78" s="71" t="s">
        <v>113</v>
      </c>
      <c r="C78" s="72" t="s">
        <v>283</v>
      </c>
      <c r="D78" s="83" t="s">
        <v>416</v>
      </c>
      <c r="E78" s="84"/>
      <c r="F78" s="76" t="s">
        <v>598</v>
      </c>
      <c r="G78" s="75" t="s">
        <v>554</v>
      </c>
      <c r="H78" s="75"/>
      <c r="I78" s="75"/>
      <c r="J78" s="75"/>
      <c r="K78" s="75"/>
      <c r="L78" s="75"/>
      <c r="M78" s="74"/>
      <c r="N78" s="41">
        <v>8609.0</v>
      </c>
      <c r="O78" s="71"/>
      <c r="P78" s="41">
        <v>7424.0</v>
      </c>
      <c r="Q78" s="71"/>
      <c r="R78" s="41">
        <v>13251.0</v>
      </c>
      <c r="S78" s="41">
        <v>29284.0</v>
      </c>
      <c r="T78" s="90">
        <v>7565.0</v>
      </c>
      <c r="U78" s="3">
        <v>2023.0</v>
      </c>
      <c r="V78" s="41">
        <f t="shared" si="22"/>
        <v>16033</v>
      </c>
      <c r="W78" s="41" t="s">
        <v>508</v>
      </c>
      <c r="X78" s="41">
        <f t="shared" ref="X78:X79" si="23">R78</f>
        <v>13251</v>
      </c>
      <c r="Y78" s="74" t="s">
        <v>850</v>
      </c>
      <c r="Z78" s="121">
        <f t="shared" si="2"/>
        <v>29284</v>
      </c>
      <c r="AA78" s="71"/>
      <c r="AB78" s="71"/>
      <c r="AC78" s="71"/>
      <c r="AD78" s="71"/>
      <c r="AE78" s="71"/>
      <c r="AF78" s="71"/>
      <c r="AG78" s="79"/>
      <c r="AH78" s="71"/>
      <c r="AI78" s="71"/>
      <c r="AJ78" s="71"/>
      <c r="AK78" s="71"/>
      <c r="AL78" s="71"/>
      <c r="AM78" s="79"/>
      <c r="AN78" s="71"/>
      <c r="AO78" s="71"/>
      <c r="AP78" s="71"/>
      <c r="AQ78" s="71"/>
      <c r="AR78" s="71"/>
      <c r="AS78" s="71"/>
      <c r="AT78" s="71"/>
      <c r="AU78" s="71"/>
      <c r="AV78" s="71"/>
      <c r="AW78" s="71"/>
      <c r="AX78" s="71"/>
      <c r="AY78" s="71"/>
      <c r="AZ78" s="71"/>
      <c r="BA78" s="71"/>
      <c r="BB78" s="71"/>
      <c r="BC78" s="71"/>
      <c r="BD78" s="71"/>
      <c r="BE78" s="71"/>
      <c r="BF78" s="71"/>
      <c r="BG78" s="71"/>
    </row>
    <row r="79">
      <c r="A79" s="71"/>
      <c r="B79" s="71" t="s">
        <v>114</v>
      </c>
      <c r="C79" s="72" t="s">
        <v>284</v>
      </c>
      <c r="D79" s="73" t="s">
        <v>851</v>
      </c>
      <c r="E79" s="84"/>
      <c r="F79" s="76" t="s">
        <v>598</v>
      </c>
      <c r="G79" s="77" t="s">
        <v>852</v>
      </c>
      <c r="H79" s="77"/>
      <c r="I79" s="77"/>
      <c r="J79" s="77"/>
      <c r="K79" s="77"/>
      <c r="L79" s="77"/>
      <c r="M79" s="74"/>
      <c r="N79" s="41">
        <v>11966.0</v>
      </c>
      <c r="O79" s="71"/>
      <c r="P79" s="41">
        <v>9952.0</v>
      </c>
      <c r="Q79" s="41">
        <v>21918.0</v>
      </c>
      <c r="R79" s="41">
        <v>1137193.0</v>
      </c>
      <c r="S79" s="71"/>
      <c r="T79" s="90">
        <v>1119.0</v>
      </c>
      <c r="U79" s="3">
        <v>2023.0</v>
      </c>
      <c r="V79" s="41">
        <f t="shared" si="22"/>
        <v>21918</v>
      </c>
      <c r="W79" s="41" t="s">
        <v>561</v>
      </c>
      <c r="X79" s="41">
        <f t="shared" si="23"/>
        <v>1137193</v>
      </c>
      <c r="Y79" s="74" t="s">
        <v>853</v>
      </c>
      <c r="Z79" s="121">
        <f t="shared" si="2"/>
        <v>1159111</v>
      </c>
      <c r="AA79" s="71"/>
      <c r="AB79" s="71"/>
      <c r="AC79" s="71"/>
      <c r="AD79" s="71"/>
      <c r="AE79" s="71"/>
      <c r="AF79" s="71"/>
      <c r="AG79" s="79"/>
      <c r="AH79" s="71"/>
      <c r="AI79" s="71"/>
      <c r="AJ79" s="71"/>
      <c r="AK79" s="71"/>
      <c r="AL79" s="71"/>
      <c r="AM79" s="79"/>
      <c r="AN79" s="71"/>
      <c r="AO79" s="71"/>
      <c r="AP79" s="71"/>
      <c r="AQ79" s="71"/>
      <c r="AR79" s="71"/>
      <c r="AS79" s="71"/>
      <c r="AT79" s="71"/>
      <c r="AU79" s="71"/>
      <c r="AV79" s="71"/>
      <c r="AW79" s="71"/>
      <c r="AX79" s="71"/>
      <c r="AY79" s="71"/>
      <c r="AZ79" s="71"/>
      <c r="BA79" s="71"/>
      <c r="BB79" s="71"/>
      <c r="BC79" s="71"/>
      <c r="BD79" s="71"/>
      <c r="BE79" s="71"/>
      <c r="BF79" s="71"/>
      <c r="BG79" s="71"/>
    </row>
    <row r="80">
      <c r="B80" s="59" t="s">
        <v>178</v>
      </c>
      <c r="C80" s="86" t="s">
        <v>347</v>
      </c>
      <c r="D80" s="83" t="s">
        <v>854</v>
      </c>
      <c r="E80" s="91"/>
      <c r="F80" s="76" t="s">
        <v>855</v>
      </c>
      <c r="G80" s="75"/>
      <c r="H80" s="75"/>
      <c r="I80" s="75"/>
      <c r="J80" s="75"/>
      <c r="K80" s="75"/>
      <c r="L80" s="75"/>
      <c r="M80" s="74"/>
      <c r="N80" s="41">
        <v>637200.0</v>
      </c>
      <c r="O80" s="71"/>
      <c r="P80" s="41">
        <v>8100.0</v>
      </c>
      <c r="Q80" s="71"/>
      <c r="R80" s="71"/>
      <c r="S80" s="71"/>
      <c r="T80" s="90">
        <v>50300.0</v>
      </c>
      <c r="U80" s="3">
        <v>2023.0</v>
      </c>
      <c r="V80" s="41">
        <f t="shared" si="22"/>
        <v>645300</v>
      </c>
      <c r="W80" s="41" t="s">
        <v>561</v>
      </c>
      <c r="X80" s="41" t="s">
        <v>578</v>
      </c>
      <c r="Y80" s="74" t="s">
        <v>856</v>
      </c>
      <c r="Z80" s="121">
        <f t="shared" si="2"/>
        <v>645300</v>
      </c>
      <c r="AA80" s="71"/>
      <c r="AB80" s="71"/>
      <c r="AC80" s="71"/>
      <c r="AD80" s="71"/>
      <c r="AE80" s="71"/>
      <c r="AF80" s="71"/>
      <c r="AG80" s="79"/>
      <c r="AH80" s="71"/>
      <c r="AI80" s="71"/>
      <c r="AJ80" s="71"/>
      <c r="AK80" s="71"/>
      <c r="AL80" s="71"/>
      <c r="AM80" s="79"/>
      <c r="AN80" s="71"/>
      <c r="AO80" s="71"/>
      <c r="AP80" s="71"/>
      <c r="AQ80" s="71"/>
      <c r="AR80" s="71"/>
      <c r="AS80" s="71"/>
      <c r="AT80" s="71"/>
      <c r="AU80" s="71"/>
      <c r="AV80" s="71"/>
      <c r="AW80" s="71"/>
      <c r="AX80" s="71"/>
      <c r="AY80" s="71"/>
      <c r="AZ80" s="71"/>
      <c r="BA80" s="71"/>
      <c r="BB80" s="71"/>
      <c r="BC80" s="71"/>
      <c r="BD80" s="71"/>
      <c r="BE80" s="71"/>
      <c r="BF80" s="71"/>
      <c r="BG80" s="71"/>
    </row>
    <row r="81">
      <c r="A81" s="71"/>
      <c r="B81" s="71" t="s">
        <v>115</v>
      </c>
      <c r="C81" s="72" t="s">
        <v>285</v>
      </c>
      <c r="D81" s="73" t="s">
        <v>857</v>
      </c>
      <c r="E81" s="84"/>
      <c r="F81" s="76" t="s">
        <v>858</v>
      </c>
      <c r="G81" s="77" t="s">
        <v>859</v>
      </c>
      <c r="H81" s="77"/>
      <c r="I81" s="77"/>
      <c r="J81" s="77"/>
      <c r="K81" s="77"/>
      <c r="L81" s="77"/>
      <c r="M81" s="74"/>
      <c r="N81" s="41">
        <v>134075.0</v>
      </c>
      <c r="O81" s="41">
        <v>17536.0</v>
      </c>
      <c r="P81" s="41">
        <v>21150.0</v>
      </c>
      <c r="Q81" s="71"/>
      <c r="R81" s="71"/>
      <c r="S81" s="71"/>
      <c r="T81" s="79"/>
      <c r="U81" s="3">
        <v>2023.0</v>
      </c>
      <c r="V81" s="71">
        <f t="shared" si="22"/>
        <v>155225</v>
      </c>
      <c r="W81" s="41" t="s">
        <v>561</v>
      </c>
      <c r="X81" s="41" t="s">
        <v>578</v>
      </c>
      <c r="Y81" s="74" t="s">
        <v>860</v>
      </c>
      <c r="Z81" s="121">
        <f t="shared" si="2"/>
        <v>155225</v>
      </c>
      <c r="AA81" s="41">
        <v>139038.0</v>
      </c>
      <c r="AB81" s="41">
        <v>23088.0</v>
      </c>
      <c r="AC81" s="41">
        <v>18475.0</v>
      </c>
      <c r="AD81" s="71"/>
      <c r="AE81" s="71"/>
      <c r="AF81" s="71"/>
      <c r="AG81" s="79"/>
      <c r="AH81" s="71"/>
      <c r="AI81" s="71"/>
      <c r="AJ81" s="71"/>
      <c r="AK81" s="71"/>
      <c r="AL81" s="71"/>
      <c r="AM81" s="79"/>
      <c r="AN81" s="71"/>
      <c r="AO81" s="71"/>
      <c r="AP81" s="71"/>
      <c r="AQ81" s="71"/>
      <c r="AR81" s="71"/>
      <c r="AS81" s="71"/>
      <c r="AT81" s="71"/>
      <c r="AU81" s="71"/>
      <c r="AV81" s="71"/>
      <c r="AW81" s="71"/>
      <c r="AX81" s="71"/>
      <c r="AY81" s="71"/>
      <c r="AZ81" s="71"/>
      <c r="BA81" s="71"/>
      <c r="BB81" s="71"/>
      <c r="BC81" s="71"/>
      <c r="BD81" s="71"/>
      <c r="BE81" s="71"/>
      <c r="BF81" s="71"/>
      <c r="BG81" s="71"/>
    </row>
    <row r="82">
      <c r="A82" s="41"/>
      <c r="B82" s="41" t="s">
        <v>861</v>
      </c>
      <c r="C82" s="72" t="s">
        <v>286</v>
      </c>
      <c r="D82" s="73" t="s">
        <v>862</v>
      </c>
      <c r="E82" s="84"/>
      <c r="F82" s="76" t="s">
        <v>863</v>
      </c>
      <c r="G82" s="77" t="s">
        <v>607</v>
      </c>
      <c r="H82" s="77"/>
      <c r="I82" s="77"/>
      <c r="J82" s="77"/>
      <c r="K82" s="77"/>
      <c r="L82" s="77"/>
      <c r="M82" s="74"/>
      <c r="N82" s="41">
        <v>54361.0</v>
      </c>
      <c r="O82" s="71"/>
      <c r="P82" s="41">
        <v>18761.0</v>
      </c>
      <c r="Q82" s="71"/>
      <c r="R82" s="41">
        <v>629592.0</v>
      </c>
      <c r="S82" s="41">
        <v>702714.0</v>
      </c>
      <c r="T82" s="79"/>
      <c r="U82" s="3">
        <v>2023.0</v>
      </c>
      <c r="V82" s="71">
        <f t="shared" si="22"/>
        <v>73122</v>
      </c>
      <c r="W82" s="41" t="s">
        <v>561</v>
      </c>
      <c r="X82" s="71">
        <f t="shared" ref="X82:X83" si="24">R82</f>
        <v>629592</v>
      </c>
      <c r="Y82" s="74" t="s">
        <v>864</v>
      </c>
      <c r="Z82" s="121">
        <f t="shared" si="2"/>
        <v>702714</v>
      </c>
      <c r="AA82" s="71"/>
      <c r="AB82" s="71"/>
      <c r="AC82" s="71"/>
      <c r="AD82" s="71"/>
      <c r="AE82" s="71"/>
      <c r="AF82" s="71"/>
      <c r="AG82" s="79"/>
      <c r="AH82" s="71"/>
      <c r="AI82" s="71"/>
      <c r="AJ82" s="71"/>
      <c r="AK82" s="71"/>
      <c r="AL82" s="71"/>
      <c r="AM82" s="79"/>
      <c r="AN82" s="71"/>
      <c r="AO82" s="71"/>
      <c r="AP82" s="71"/>
      <c r="AQ82" s="71"/>
      <c r="AR82" s="71"/>
      <c r="AS82" s="71"/>
      <c r="AT82" s="71"/>
      <c r="AU82" s="71"/>
      <c r="AV82" s="71"/>
      <c r="AW82" s="71"/>
      <c r="AX82" s="71"/>
      <c r="AY82" s="71"/>
      <c r="AZ82" s="71"/>
      <c r="BA82" s="71"/>
      <c r="BB82" s="71"/>
      <c r="BC82" s="71"/>
      <c r="BD82" s="71"/>
      <c r="BE82" s="71"/>
      <c r="BF82" s="71"/>
      <c r="BG82" s="71"/>
    </row>
    <row r="83">
      <c r="A83" s="41"/>
      <c r="B83" s="41" t="s">
        <v>865</v>
      </c>
      <c r="C83" s="72"/>
      <c r="D83" s="73" t="s">
        <v>862</v>
      </c>
      <c r="E83" s="84"/>
      <c r="F83" s="76" t="s">
        <v>866</v>
      </c>
      <c r="G83" s="77" t="s">
        <v>607</v>
      </c>
      <c r="H83" s="77"/>
      <c r="I83" s="77"/>
      <c r="J83" s="77"/>
      <c r="K83" s="77"/>
      <c r="L83" s="77"/>
      <c r="M83" s="74"/>
      <c r="N83" s="41">
        <v>30.0</v>
      </c>
      <c r="O83" s="71"/>
      <c r="P83" s="41">
        <v>6114.0</v>
      </c>
      <c r="Q83" s="71"/>
      <c r="R83" s="41">
        <v>15787.0</v>
      </c>
      <c r="S83" s="41">
        <v>21931.0</v>
      </c>
      <c r="T83" s="79"/>
      <c r="U83" s="3">
        <v>2023.0</v>
      </c>
      <c r="V83" s="71">
        <f t="shared" si="22"/>
        <v>6144</v>
      </c>
      <c r="W83" s="41" t="s">
        <v>561</v>
      </c>
      <c r="X83" s="71">
        <f t="shared" si="24"/>
        <v>15787</v>
      </c>
      <c r="Y83" s="74" t="s">
        <v>867</v>
      </c>
      <c r="Z83" s="121">
        <f t="shared" si="2"/>
        <v>21931</v>
      </c>
      <c r="AA83" s="71"/>
      <c r="AB83" s="71"/>
      <c r="AC83" s="71"/>
      <c r="AD83" s="71"/>
      <c r="AE83" s="71"/>
      <c r="AF83" s="71"/>
      <c r="AG83" s="79"/>
      <c r="AH83" s="71"/>
      <c r="AI83" s="71"/>
      <c r="AJ83" s="71"/>
      <c r="AK83" s="71"/>
      <c r="AL83" s="71"/>
      <c r="AM83" s="79"/>
      <c r="AN83" s="71"/>
      <c r="AO83" s="71"/>
      <c r="AP83" s="71"/>
      <c r="AQ83" s="71"/>
      <c r="AR83" s="71"/>
      <c r="AS83" s="71"/>
      <c r="AT83" s="71"/>
      <c r="AU83" s="71"/>
      <c r="AV83" s="71"/>
      <c r="AW83" s="71"/>
      <c r="AX83" s="71"/>
      <c r="AY83" s="71"/>
      <c r="AZ83" s="71"/>
      <c r="BA83" s="71"/>
      <c r="BB83" s="71"/>
      <c r="BC83" s="71"/>
      <c r="BD83" s="71"/>
      <c r="BE83" s="71"/>
      <c r="BF83" s="71"/>
      <c r="BG83" s="71"/>
    </row>
    <row r="84">
      <c r="A84" s="71"/>
      <c r="B84" s="71" t="s">
        <v>118</v>
      </c>
      <c r="C84" s="73" t="s">
        <v>288</v>
      </c>
      <c r="D84" s="72"/>
      <c r="E84" s="84"/>
      <c r="F84" s="101"/>
      <c r="G84" s="72"/>
      <c r="H84" s="72"/>
      <c r="I84" s="72"/>
      <c r="J84" s="72"/>
      <c r="K84" s="72"/>
      <c r="L84" s="72"/>
      <c r="M84" s="84"/>
      <c r="N84" s="71"/>
      <c r="O84" s="71"/>
      <c r="P84" s="71"/>
      <c r="Q84" s="71"/>
      <c r="R84" s="71"/>
      <c r="S84" s="71"/>
      <c r="T84" s="79"/>
      <c r="U84" s="3">
        <v>2022.0</v>
      </c>
      <c r="V84" s="71">
        <f>AD84</f>
        <v>858117</v>
      </c>
      <c r="W84" s="41" t="s">
        <v>561</v>
      </c>
      <c r="X84" s="41" t="s">
        <v>578</v>
      </c>
      <c r="Y84" s="74" t="s">
        <v>868</v>
      </c>
      <c r="Z84" s="121">
        <f t="shared" si="2"/>
        <v>858117</v>
      </c>
      <c r="AA84" s="41">
        <v>455142.0</v>
      </c>
      <c r="AB84" s="41">
        <v>374888.0</v>
      </c>
      <c r="AC84" s="41">
        <v>402976.0</v>
      </c>
      <c r="AD84" s="41">
        <v>858117.0</v>
      </c>
      <c r="AE84" s="71"/>
      <c r="AF84" s="71"/>
      <c r="AG84" s="90">
        <v>14775.0</v>
      </c>
      <c r="AH84" s="71"/>
      <c r="AI84" s="71"/>
      <c r="AJ84" s="71"/>
      <c r="AK84" s="71"/>
      <c r="AL84" s="71"/>
      <c r="AM84" s="79"/>
      <c r="AN84" s="71"/>
      <c r="AO84" s="71"/>
      <c r="AP84" s="71"/>
      <c r="AQ84" s="71"/>
      <c r="AR84" s="71"/>
      <c r="AS84" s="71"/>
      <c r="AT84" s="71"/>
      <c r="AU84" s="71"/>
      <c r="AV84" s="71"/>
      <c r="AW84" s="71"/>
      <c r="AX84" s="71"/>
      <c r="AY84" s="71"/>
      <c r="AZ84" s="71"/>
      <c r="BA84" s="71"/>
      <c r="BB84" s="71"/>
      <c r="BC84" s="71"/>
      <c r="BD84" s="71"/>
      <c r="BE84" s="71"/>
      <c r="BF84" s="71"/>
      <c r="BG84" s="71"/>
    </row>
    <row r="85">
      <c r="A85" s="71"/>
      <c r="B85" s="71" t="s">
        <v>120</v>
      </c>
      <c r="C85" s="72" t="s">
        <v>289</v>
      </c>
      <c r="D85" s="83" t="s">
        <v>869</v>
      </c>
      <c r="E85" s="84"/>
      <c r="F85" s="76" t="s">
        <v>870</v>
      </c>
      <c r="G85" s="77" t="s">
        <v>871</v>
      </c>
      <c r="H85" s="77"/>
      <c r="I85" s="77"/>
      <c r="J85" s="77"/>
      <c r="K85" s="77"/>
      <c r="L85" s="77"/>
      <c r="M85" s="74"/>
      <c r="N85" s="41">
        <v>5762.0</v>
      </c>
      <c r="O85" s="71"/>
      <c r="P85" s="41">
        <v>69027.0</v>
      </c>
      <c r="Q85" s="41">
        <v>74789.0</v>
      </c>
      <c r="R85" s="41">
        <v>360036.0</v>
      </c>
      <c r="S85" s="41">
        <v>434825.0</v>
      </c>
      <c r="T85" s="79"/>
      <c r="U85" s="3">
        <v>2023.0</v>
      </c>
      <c r="V85" s="71">
        <f>Q85</f>
        <v>74789</v>
      </c>
      <c r="W85" s="41" t="s">
        <v>561</v>
      </c>
      <c r="X85" s="71">
        <f t="shared" ref="X85:X87" si="25">R85</f>
        <v>360036</v>
      </c>
      <c r="Y85" s="74" t="s">
        <v>872</v>
      </c>
      <c r="Z85" s="121">
        <f t="shared" si="2"/>
        <v>434825</v>
      </c>
      <c r="AA85" s="71"/>
      <c r="AB85" s="71"/>
      <c r="AC85" s="71"/>
      <c r="AD85" s="71"/>
      <c r="AE85" s="71"/>
      <c r="AF85" s="71"/>
      <c r="AG85" s="79"/>
      <c r="AH85" s="71"/>
      <c r="AI85" s="71"/>
      <c r="AJ85" s="71"/>
      <c r="AK85" s="71"/>
      <c r="AL85" s="71"/>
      <c r="AM85" s="79"/>
      <c r="AN85" s="71"/>
      <c r="AO85" s="71"/>
      <c r="AP85" s="71"/>
      <c r="AQ85" s="71"/>
      <c r="AR85" s="71"/>
      <c r="AS85" s="71"/>
      <c r="AT85" s="71"/>
      <c r="AU85" s="71"/>
      <c r="AV85" s="71"/>
      <c r="AW85" s="71"/>
      <c r="AX85" s="71"/>
      <c r="AY85" s="71"/>
      <c r="AZ85" s="71"/>
      <c r="BA85" s="71"/>
      <c r="BB85" s="71"/>
      <c r="BC85" s="71"/>
      <c r="BD85" s="71"/>
      <c r="BE85" s="71"/>
      <c r="BF85" s="71"/>
      <c r="BG85" s="71"/>
    </row>
    <row r="86">
      <c r="A86" s="71"/>
      <c r="B86" s="71" t="s">
        <v>121</v>
      </c>
      <c r="C86" s="72" t="s">
        <v>290</v>
      </c>
      <c r="D86" s="83" t="s">
        <v>417</v>
      </c>
      <c r="E86" s="84"/>
      <c r="F86" s="76" t="s">
        <v>598</v>
      </c>
      <c r="G86" s="75" t="s">
        <v>873</v>
      </c>
      <c r="H86" s="75"/>
      <c r="I86" s="75"/>
      <c r="J86" s="75"/>
      <c r="K86" s="75"/>
      <c r="L86" s="75"/>
      <c r="M86" s="74"/>
      <c r="N86" s="41">
        <v>30524.0</v>
      </c>
      <c r="O86" s="41">
        <v>159860.35</v>
      </c>
      <c r="P86" s="41">
        <v>146673.0</v>
      </c>
      <c r="Q86" s="71"/>
      <c r="R86" s="41">
        <v>1386091.0</v>
      </c>
      <c r="S86" s="71"/>
      <c r="T86" s="79"/>
      <c r="U86" s="3">
        <v>2023.0</v>
      </c>
      <c r="V86" s="71">
        <f t="shared" ref="V86:V87" si="26">N86+P86</f>
        <v>177197</v>
      </c>
      <c r="W86" s="41" t="s">
        <v>561</v>
      </c>
      <c r="X86" s="71">
        <f t="shared" si="25"/>
        <v>1386091</v>
      </c>
      <c r="Y86" s="74" t="s">
        <v>1148</v>
      </c>
      <c r="Z86" s="121">
        <f t="shared" si="2"/>
        <v>1563288</v>
      </c>
      <c r="AA86" s="71"/>
      <c r="AB86" s="71"/>
      <c r="AC86" s="71"/>
      <c r="AD86" s="71"/>
      <c r="AE86" s="71"/>
      <c r="AF86" s="71"/>
      <c r="AG86" s="79"/>
      <c r="AH86" s="71"/>
      <c r="AI86" s="71"/>
      <c r="AJ86" s="71"/>
      <c r="AK86" s="71"/>
      <c r="AL86" s="71"/>
      <c r="AM86" s="79"/>
      <c r="AN86" s="71"/>
      <c r="AO86" s="71"/>
      <c r="AP86" s="71"/>
      <c r="AQ86" s="71"/>
      <c r="AR86" s="71"/>
      <c r="AS86" s="71"/>
      <c r="AT86" s="71"/>
      <c r="AU86" s="71"/>
      <c r="AV86" s="71"/>
      <c r="AW86" s="71"/>
      <c r="AX86" s="71"/>
      <c r="AY86" s="71"/>
      <c r="AZ86" s="71"/>
      <c r="BA86" s="71"/>
      <c r="BB86" s="71"/>
      <c r="BC86" s="71"/>
      <c r="BD86" s="71"/>
      <c r="BE86" s="71"/>
      <c r="BF86" s="71"/>
      <c r="BG86" s="71"/>
    </row>
    <row r="87">
      <c r="A87" s="71"/>
      <c r="B87" s="71" t="s">
        <v>122</v>
      </c>
      <c r="C87" s="72" t="s">
        <v>291</v>
      </c>
      <c r="D87" s="83" t="s">
        <v>418</v>
      </c>
      <c r="E87" s="84"/>
      <c r="F87" s="76" t="s">
        <v>598</v>
      </c>
      <c r="G87" s="75" t="s">
        <v>554</v>
      </c>
      <c r="H87" s="75"/>
      <c r="I87" s="75"/>
      <c r="J87" s="75"/>
      <c r="K87" s="75"/>
      <c r="L87" s="75"/>
      <c r="M87" s="74"/>
      <c r="N87" s="41">
        <v>85.0</v>
      </c>
      <c r="O87" s="41"/>
      <c r="P87" s="41">
        <v>28.0</v>
      </c>
      <c r="Q87" s="71"/>
      <c r="R87" s="41">
        <v>4321.0</v>
      </c>
      <c r="S87" s="41">
        <v>4434.0</v>
      </c>
      <c r="T87" s="79"/>
      <c r="U87" s="3">
        <v>2023.0</v>
      </c>
      <c r="V87" s="71">
        <f t="shared" si="26"/>
        <v>113</v>
      </c>
      <c r="W87" s="41" t="s">
        <v>561</v>
      </c>
      <c r="X87" s="71">
        <f t="shared" si="25"/>
        <v>4321</v>
      </c>
      <c r="Y87" s="74" t="s">
        <v>875</v>
      </c>
      <c r="Z87" s="121">
        <f t="shared" si="2"/>
        <v>4434</v>
      </c>
      <c r="AA87" s="71"/>
      <c r="AB87" s="71"/>
      <c r="AC87" s="71"/>
      <c r="AD87" s="71"/>
      <c r="AE87" s="71"/>
      <c r="AF87" s="71"/>
      <c r="AG87" s="79"/>
      <c r="AH87" s="71"/>
      <c r="AI87" s="71"/>
      <c r="AJ87" s="71"/>
      <c r="AK87" s="71"/>
      <c r="AL87" s="71"/>
      <c r="AM87" s="79"/>
      <c r="AN87" s="71"/>
      <c r="AO87" s="71"/>
      <c r="AP87" s="71"/>
      <c r="AQ87" s="71"/>
      <c r="AR87" s="71"/>
      <c r="AS87" s="71"/>
      <c r="AT87" s="71"/>
      <c r="AU87" s="71"/>
      <c r="AV87" s="71"/>
      <c r="AW87" s="71"/>
      <c r="AX87" s="71"/>
      <c r="AY87" s="71"/>
      <c r="AZ87" s="71"/>
      <c r="BA87" s="71"/>
      <c r="BB87" s="71"/>
      <c r="BC87" s="71"/>
      <c r="BD87" s="71"/>
      <c r="BE87" s="71"/>
      <c r="BF87" s="71"/>
      <c r="BG87" s="71"/>
    </row>
    <row r="88">
      <c r="A88" s="71"/>
      <c r="B88" s="71" t="s">
        <v>123</v>
      </c>
      <c r="C88" s="72" t="s">
        <v>292</v>
      </c>
      <c r="D88" s="83" t="s">
        <v>419</v>
      </c>
      <c r="E88" s="84"/>
      <c r="F88" s="76" t="s">
        <v>880</v>
      </c>
      <c r="G88" s="77" t="s">
        <v>881</v>
      </c>
      <c r="H88" s="77"/>
      <c r="I88" s="77"/>
      <c r="J88" s="77"/>
      <c r="K88" s="77"/>
      <c r="L88" s="77"/>
      <c r="M88" s="74"/>
      <c r="N88" s="41">
        <v>7198.0</v>
      </c>
      <c r="O88" s="41">
        <v>13743.0</v>
      </c>
      <c r="P88" s="41">
        <v>5782.0</v>
      </c>
      <c r="Q88" s="41">
        <v>12980.0</v>
      </c>
      <c r="R88" s="71"/>
      <c r="S88" s="41">
        <v>6492948.0</v>
      </c>
      <c r="T88" s="79"/>
      <c r="U88" s="3">
        <v>2023.0</v>
      </c>
      <c r="V88" s="71">
        <f>Q88</f>
        <v>12980</v>
      </c>
      <c r="W88" s="41" t="s">
        <v>561</v>
      </c>
      <c r="X88" s="71">
        <f>S88-V88</f>
        <v>6479968</v>
      </c>
      <c r="Y88" s="102" t="s">
        <v>1149</v>
      </c>
      <c r="Z88" s="121">
        <f t="shared" si="2"/>
        <v>6492948</v>
      </c>
      <c r="AA88" s="71"/>
      <c r="AB88" s="71"/>
      <c r="AC88" s="71"/>
      <c r="AD88" s="71"/>
      <c r="AE88" s="71"/>
      <c r="AF88" s="71"/>
      <c r="AG88" s="79"/>
      <c r="AH88" s="71"/>
      <c r="AI88" s="71"/>
      <c r="AJ88" s="71"/>
      <c r="AK88" s="71"/>
      <c r="AL88" s="71"/>
      <c r="AM88" s="79"/>
      <c r="AN88" s="71"/>
      <c r="AO88" s="71"/>
      <c r="AP88" s="71"/>
      <c r="AQ88" s="71"/>
      <c r="AR88" s="71"/>
      <c r="AS88" s="71"/>
      <c r="AT88" s="71"/>
      <c r="AU88" s="71"/>
      <c r="AV88" s="71"/>
      <c r="AW88" s="71"/>
      <c r="AX88" s="71"/>
      <c r="AY88" s="71"/>
      <c r="AZ88" s="71"/>
      <c r="BA88" s="71"/>
      <c r="BB88" s="71"/>
      <c r="BC88" s="71"/>
      <c r="BD88" s="71"/>
      <c r="BE88" s="71"/>
      <c r="BF88" s="71"/>
      <c r="BG88" s="71"/>
    </row>
    <row r="89">
      <c r="A89" s="71"/>
      <c r="B89" s="71" t="s">
        <v>124</v>
      </c>
      <c r="C89" s="72" t="s">
        <v>293</v>
      </c>
      <c r="D89" s="73" t="s">
        <v>883</v>
      </c>
      <c r="E89" s="84"/>
      <c r="F89" s="76" t="s">
        <v>598</v>
      </c>
      <c r="G89" s="75" t="s">
        <v>554</v>
      </c>
      <c r="H89" s="75"/>
      <c r="I89" s="75"/>
      <c r="J89" s="75"/>
      <c r="K89" s="75"/>
      <c r="L89" s="75"/>
      <c r="M89" s="74"/>
      <c r="N89" s="41">
        <v>489.0</v>
      </c>
      <c r="O89" s="41">
        <v>2799.0</v>
      </c>
      <c r="P89" s="41">
        <v>2846.0</v>
      </c>
      <c r="Q89" s="71"/>
      <c r="R89" s="41">
        <v>185633.0</v>
      </c>
      <c r="S89" s="41">
        <v>188968.0</v>
      </c>
      <c r="T89" s="79"/>
      <c r="U89" s="3">
        <v>2023.0</v>
      </c>
      <c r="V89" s="71">
        <f t="shared" ref="V89:V91" si="27">N89+P89</f>
        <v>3335</v>
      </c>
      <c r="W89" s="41" t="s">
        <v>561</v>
      </c>
      <c r="X89" s="71">
        <f t="shared" ref="X89:X93" si="28">R89</f>
        <v>185633</v>
      </c>
      <c r="Y89" s="74" t="s">
        <v>884</v>
      </c>
      <c r="Z89" s="121">
        <f t="shared" si="2"/>
        <v>188968</v>
      </c>
      <c r="AA89" s="71"/>
      <c r="AB89" s="71"/>
      <c r="AC89" s="71"/>
      <c r="AD89" s="71"/>
      <c r="AE89" s="71"/>
      <c r="AF89" s="71"/>
      <c r="AG89" s="79"/>
      <c r="AH89" s="71"/>
      <c r="AI89" s="71"/>
      <c r="AJ89" s="71"/>
      <c r="AK89" s="71"/>
      <c r="AL89" s="71"/>
      <c r="AM89" s="79"/>
      <c r="AN89" s="71"/>
      <c r="AO89" s="71"/>
      <c r="AP89" s="71"/>
      <c r="AQ89" s="71"/>
      <c r="AR89" s="71"/>
      <c r="AS89" s="71"/>
      <c r="AT89" s="71"/>
      <c r="AU89" s="71"/>
      <c r="AV89" s="71"/>
      <c r="AW89" s="71"/>
      <c r="AX89" s="71"/>
      <c r="AY89" s="71"/>
      <c r="AZ89" s="71"/>
      <c r="BA89" s="71"/>
      <c r="BB89" s="71"/>
      <c r="BC89" s="71"/>
      <c r="BD89" s="71"/>
      <c r="BE89" s="71"/>
      <c r="BF89" s="71"/>
      <c r="BG89" s="71"/>
    </row>
    <row r="90">
      <c r="A90" s="71"/>
      <c r="B90" s="71" t="s">
        <v>125</v>
      </c>
      <c r="C90" s="72" t="s">
        <v>294</v>
      </c>
      <c r="D90" s="73" t="s">
        <v>885</v>
      </c>
      <c r="E90" s="84"/>
      <c r="F90" s="76" t="s">
        <v>598</v>
      </c>
      <c r="G90" s="75" t="s">
        <v>554</v>
      </c>
      <c r="H90" s="75"/>
      <c r="I90" s="75"/>
      <c r="J90" s="75"/>
      <c r="K90" s="75"/>
      <c r="L90" s="75"/>
      <c r="M90" s="74"/>
      <c r="N90" s="41">
        <v>244.0</v>
      </c>
      <c r="O90" s="41">
        <v>373.0</v>
      </c>
      <c r="P90" s="41">
        <v>319.0</v>
      </c>
      <c r="Q90" s="71"/>
      <c r="R90" s="41">
        <v>115751.0</v>
      </c>
      <c r="S90" s="41">
        <v>116314.0</v>
      </c>
      <c r="T90" s="79"/>
      <c r="U90" s="3">
        <v>2023.0</v>
      </c>
      <c r="V90" s="71">
        <f t="shared" si="27"/>
        <v>563</v>
      </c>
      <c r="W90" s="41" t="s">
        <v>561</v>
      </c>
      <c r="X90" s="71">
        <f t="shared" si="28"/>
        <v>115751</v>
      </c>
      <c r="Y90" s="74" t="s">
        <v>886</v>
      </c>
      <c r="Z90" s="121">
        <f t="shared" si="2"/>
        <v>116314</v>
      </c>
      <c r="AA90" s="41">
        <v>490.0</v>
      </c>
      <c r="AB90" s="41">
        <v>363.0</v>
      </c>
      <c r="AC90" s="41">
        <v>107002.0</v>
      </c>
      <c r="AD90" s="71"/>
      <c r="AE90" s="71"/>
      <c r="AF90" s="41">
        <v>107855.0</v>
      </c>
      <c r="AG90" s="79"/>
      <c r="AH90" s="71"/>
      <c r="AI90" s="71"/>
      <c r="AJ90" s="71"/>
      <c r="AK90" s="71"/>
      <c r="AL90" s="71"/>
      <c r="AM90" s="79"/>
      <c r="AN90" s="71"/>
      <c r="AO90" s="71"/>
      <c r="AP90" s="71"/>
      <c r="AQ90" s="71"/>
      <c r="AR90" s="71"/>
      <c r="AS90" s="71"/>
      <c r="AT90" s="71"/>
      <c r="AU90" s="71"/>
      <c r="AV90" s="71"/>
      <c r="AW90" s="71"/>
      <c r="AX90" s="71"/>
      <c r="AY90" s="71"/>
      <c r="AZ90" s="71"/>
      <c r="BA90" s="71"/>
      <c r="BB90" s="71"/>
      <c r="BC90" s="71"/>
      <c r="BD90" s="71"/>
      <c r="BE90" s="71"/>
      <c r="BF90" s="71"/>
      <c r="BG90" s="71"/>
    </row>
    <row r="91">
      <c r="A91" s="71"/>
      <c r="B91" s="71" t="s">
        <v>10</v>
      </c>
      <c r="C91" s="72" t="s">
        <v>295</v>
      </c>
      <c r="D91" s="83" t="s">
        <v>420</v>
      </c>
      <c r="E91" s="84"/>
      <c r="F91" s="76" t="s">
        <v>598</v>
      </c>
      <c r="G91" s="77" t="s">
        <v>871</v>
      </c>
      <c r="H91" s="77"/>
      <c r="I91" s="77"/>
      <c r="J91" s="77"/>
      <c r="K91" s="77"/>
      <c r="L91" s="77"/>
      <c r="M91" s="74"/>
      <c r="N91" s="41">
        <v>126000.0</v>
      </c>
      <c r="O91" s="41">
        <v>11000.0</v>
      </c>
      <c r="P91" s="41">
        <v>4000.0</v>
      </c>
      <c r="Q91" s="71"/>
      <c r="R91" s="41">
        <v>385000.0</v>
      </c>
      <c r="S91" s="41">
        <v>515000.0</v>
      </c>
      <c r="T91" s="79"/>
      <c r="U91" s="3">
        <v>2023.0</v>
      </c>
      <c r="V91" s="71">
        <f t="shared" si="27"/>
        <v>130000</v>
      </c>
      <c r="W91" s="41" t="s">
        <v>561</v>
      </c>
      <c r="X91" s="71">
        <f t="shared" si="28"/>
        <v>385000</v>
      </c>
      <c r="Y91" s="74" t="s">
        <v>889</v>
      </c>
      <c r="Z91" s="121">
        <f t="shared" si="2"/>
        <v>515000</v>
      </c>
      <c r="AA91" s="71"/>
      <c r="AB91" s="71"/>
      <c r="AC91" s="71"/>
      <c r="AD91" s="71"/>
      <c r="AE91" s="71"/>
      <c r="AF91" s="71"/>
      <c r="AG91" s="79"/>
      <c r="AH91" s="71"/>
      <c r="AI91" s="71"/>
      <c r="AJ91" s="71"/>
      <c r="AK91" s="71"/>
      <c r="AL91" s="71"/>
      <c r="AM91" s="79"/>
      <c r="AN91" s="71"/>
      <c r="AO91" s="71"/>
      <c r="AP91" s="71"/>
      <c r="AQ91" s="71"/>
      <c r="AR91" s="71"/>
      <c r="AS91" s="71"/>
      <c r="AT91" s="71"/>
      <c r="AU91" s="71"/>
      <c r="AV91" s="71"/>
      <c r="AW91" s="71"/>
      <c r="AX91" s="71"/>
      <c r="AY91" s="71"/>
      <c r="AZ91" s="71"/>
      <c r="BA91" s="71"/>
      <c r="BB91" s="71"/>
      <c r="BC91" s="71"/>
      <c r="BD91" s="71"/>
      <c r="BE91" s="71"/>
      <c r="BF91" s="71"/>
      <c r="BG91" s="71"/>
    </row>
    <row r="92">
      <c r="A92" s="71"/>
      <c r="B92" s="71" t="s">
        <v>126</v>
      </c>
      <c r="C92" s="72" t="s">
        <v>296</v>
      </c>
      <c r="D92" s="73" t="s">
        <v>894</v>
      </c>
      <c r="E92" s="74"/>
      <c r="F92" s="76" t="s">
        <v>895</v>
      </c>
      <c r="G92" s="75"/>
      <c r="H92" s="75"/>
      <c r="I92" s="75"/>
      <c r="J92" s="75"/>
      <c r="K92" s="75"/>
      <c r="L92" s="75"/>
      <c r="M92" s="74"/>
      <c r="N92" s="41">
        <v>32358.0</v>
      </c>
      <c r="O92" s="41">
        <v>57991.0</v>
      </c>
      <c r="P92" s="41">
        <v>1803.0</v>
      </c>
      <c r="Q92" s="41">
        <v>34161.0</v>
      </c>
      <c r="R92" s="41">
        <v>4.2020907E7</v>
      </c>
      <c r="S92" s="71"/>
      <c r="T92" s="79"/>
      <c r="U92" s="3">
        <v>2023.0</v>
      </c>
      <c r="V92" s="71">
        <f>Q92</f>
        <v>34161</v>
      </c>
      <c r="W92" s="41" t="s">
        <v>561</v>
      </c>
      <c r="X92" s="71">
        <f t="shared" si="28"/>
        <v>42020907</v>
      </c>
      <c r="Y92" s="74" t="s">
        <v>896</v>
      </c>
      <c r="Z92" s="121">
        <f t="shared" si="2"/>
        <v>42055068</v>
      </c>
      <c r="AA92" s="71"/>
      <c r="AB92" s="71"/>
      <c r="AC92" s="71"/>
      <c r="AD92" s="71"/>
      <c r="AE92" s="41"/>
      <c r="AF92" s="41">
        <v>32042.0</v>
      </c>
      <c r="AG92" s="79"/>
      <c r="AH92" s="71"/>
      <c r="AI92" s="71"/>
      <c r="AJ92" s="71"/>
      <c r="AK92" s="71"/>
      <c r="AL92" s="41">
        <v>4.1723607E7</v>
      </c>
      <c r="AM92" s="79"/>
      <c r="AN92" s="71"/>
      <c r="AO92" s="71"/>
      <c r="AP92" s="71"/>
      <c r="AQ92" s="71"/>
      <c r="AR92" s="71"/>
      <c r="AS92" s="71"/>
      <c r="AT92" s="71"/>
      <c r="AU92" s="71"/>
      <c r="AV92" s="71"/>
      <c r="AW92" s="71"/>
      <c r="AX92" s="71"/>
      <c r="AY92" s="71"/>
      <c r="AZ92" s="71"/>
      <c r="BA92" s="71"/>
      <c r="BB92" s="71"/>
      <c r="BC92" s="71"/>
      <c r="BD92" s="71"/>
      <c r="BE92" s="71"/>
      <c r="BF92" s="71"/>
      <c r="BG92" s="71"/>
    </row>
    <row r="93">
      <c r="A93" s="71"/>
      <c r="B93" s="71" t="s">
        <v>127</v>
      </c>
      <c r="C93" s="73" t="s">
        <v>897</v>
      </c>
      <c r="D93" s="73" t="s">
        <v>898</v>
      </c>
      <c r="E93" s="74"/>
      <c r="F93" s="76" t="s">
        <v>899</v>
      </c>
      <c r="G93" s="72"/>
      <c r="H93" s="72"/>
      <c r="I93" s="72"/>
      <c r="J93" s="72"/>
      <c r="K93" s="72"/>
      <c r="L93" s="72"/>
      <c r="M93" s="84"/>
      <c r="N93" s="41">
        <v>1585.0</v>
      </c>
      <c r="O93" s="41">
        <v>40039.0</v>
      </c>
      <c r="P93" s="41">
        <v>10607.0</v>
      </c>
      <c r="Q93" s="41">
        <v>12192.0</v>
      </c>
      <c r="R93" s="41">
        <v>315799.0</v>
      </c>
      <c r="S93" s="41">
        <v>327991.0</v>
      </c>
      <c r="T93" s="79"/>
      <c r="U93" s="3">
        <v>2023.0</v>
      </c>
      <c r="V93" s="41">
        <f>Q92</f>
        <v>34161</v>
      </c>
      <c r="W93" s="41" t="s">
        <v>561</v>
      </c>
      <c r="X93" s="71">
        <f t="shared" si="28"/>
        <v>315799</v>
      </c>
      <c r="Y93" s="74" t="s">
        <v>900</v>
      </c>
      <c r="Z93" s="121">
        <f t="shared" si="2"/>
        <v>349960</v>
      </c>
      <c r="AA93" s="41">
        <v>2500.0</v>
      </c>
      <c r="AB93" s="71"/>
      <c r="AC93" s="41">
        <v>15100.0</v>
      </c>
      <c r="AD93" s="41">
        <v>17600.0</v>
      </c>
      <c r="AE93" s="71"/>
      <c r="AF93" s="71"/>
      <c r="AG93" s="79"/>
      <c r="AH93" s="71"/>
      <c r="AI93" s="71"/>
      <c r="AJ93" s="71"/>
      <c r="AK93" s="71"/>
      <c r="AL93" s="71"/>
      <c r="AM93" s="79"/>
      <c r="AN93" s="71"/>
      <c r="AO93" s="71"/>
      <c r="AP93" s="71"/>
      <c r="AQ93" s="71"/>
      <c r="AR93" s="71"/>
      <c r="AS93" s="71"/>
      <c r="AT93" s="71"/>
      <c r="AU93" s="71"/>
      <c r="AV93" s="71"/>
      <c r="AW93" s="71"/>
      <c r="AX93" s="71"/>
      <c r="AY93" s="71"/>
      <c r="AZ93" s="71"/>
      <c r="BA93" s="71"/>
      <c r="BB93" s="71"/>
      <c r="BC93" s="71"/>
      <c r="BD93" s="71"/>
      <c r="BE93" s="71"/>
      <c r="BF93" s="71"/>
      <c r="BG93" s="71"/>
    </row>
    <row r="94">
      <c r="A94" s="41"/>
      <c r="B94" s="41" t="s">
        <v>901</v>
      </c>
      <c r="C94" s="72" t="s">
        <v>297</v>
      </c>
      <c r="D94" s="83" t="s">
        <v>421</v>
      </c>
      <c r="E94" s="84"/>
      <c r="F94" s="76" t="s">
        <v>902</v>
      </c>
      <c r="G94" s="77" t="s">
        <v>903</v>
      </c>
      <c r="H94" s="77"/>
      <c r="I94" s="77"/>
      <c r="J94" s="77"/>
      <c r="K94" s="77"/>
      <c r="L94" s="103" t="s">
        <v>615</v>
      </c>
      <c r="M94" s="104"/>
      <c r="N94" s="41">
        <v>1142.0</v>
      </c>
      <c r="O94" s="41">
        <v>6401.0</v>
      </c>
      <c r="P94" s="41">
        <v>3116.0</v>
      </c>
      <c r="Q94" s="71"/>
      <c r="R94" s="41" t="s">
        <v>904</v>
      </c>
      <c r="S94" s="41" t="s">
        <v>905</v>
      </c>
      <c r="T94" s="79"/>
      <c r="U94" s="3">
        <v>2023.0</v>
      </c>
      <c r="V94" s="71">
        <f t="shared" ref="V94:V98" si="29">N94+P94</f>
        <v>4258</v>
      </c>
      <c r="W94" s="41" t="s">
        <v>561</v>
      </c>
      <c r="X94" s="71">
        <f>16114+16503102+8487339</f>
        <v>25006555</v>
      </c>
      <c r="Y94" s="74" t="s">
        <v>906</v>
      </c>
      <c r="Z94" s="121">
        <f t="shared" si="2"/>
        <v>25010813</v>
      </c>
      <c r="AA94" s="71"/>
      <c r="AB94" s="71"/>
      <c r="AC94" s="71"/>
      <c r="AD94" s="71"/>
      <c r="AE94" s="71"/>
      <c r="AF94" s="71"/>
      <c r="AG94" s="79"/>
      <c r="AH94" s="71"/>
      <c r="AI94" s="71"/>
      <c r="AJ94" s="71"/>
      <c r="AK94" s="71"/>
      <c r="AL94" s="71"/>
      <c r="AM94" s="79"/>
      <c r="AN94" s="71"/>
      <c r="AO94" s="71"/>
      <c r="AP94" s="71"/>
      <c r="AQ94" s="71"/>
      <c r="AR94" s="71"/>
      <c r="AS94" s="71"/>
      <c r="AT94" s="71"/>
      <c r="AU94" s="71"/>
      <c r="AV94" s="71"/>
      <c r="AW94" s="71"/>
      <c r="AX94" s="71"/>
      <c r="AY94" s="71"/>
      <c r="AZ94" s="71"/>
      <c r="BA94" s="71"/>
      <c r="BB94" s="71"/>
      <c r="BC94" s="71"/>
      <c r="BD94" s="71"/>
      <c r="BE94" s="71"/>
      <c r="BF94" s="71"/>
      <c r="BG94" s="71"/>
    </row>
    <row r="95">
      <c r="A95" s="71"/>
      <c r="B95" s="71" t="s">
        <v>129</v>
      </c>
      <c r="C95" s="72" t="s">
        <v>298</v>
      </c>
      <c r="D95" s="83" t="s">
        <v>907</v>
      </c>
      <c r="E95" s="84"/>
      <c r="F95" s="76" t="s">
        <v>554</v>
      </c>
      <c r="G95" s="75" t="s">
        <v>554</v>
      </c>
      <c r="H95" s="75"/>
      <c r="I95" s="75"/>
      <c r="J95" s="75"/>
      <c r="K95" s="75"/>
      <c r="L95" s="75"/>
      <c r="M95" s="74"/>
      <c r="N95" s="41">
        <v>0.0</v>
      </c>
      <c r="O95" s="71"/>
      <c r="P95" s="41">
        <v>58.0</v>
      </c>
      <c r="Q95" s="71"/>
      <c r="R95" s="41">
        <v>645.0</v>
      </c>
      <c r="S95" s="41">
        <v>703.0</v>
      </c>
      <c r="T95" s="79"/>
      <c r="U95" s="3">
        <v>2023.0</v>
      </c>
      <c r="V95" s="71">
        <f t="shared" si="29"/>
        <v>58</v>
      </c>
      <c r="W95" s="41" t="s">
        <v>561</v>
      </c>
      <c r="X95" s="71">
        <f t="shared" ref="X95:X98" si="30">R95</f>
        <v>645</v>
      </c>
      <c r="Y95" s="74" t="s">
        <v>908</v>
      </c>
      <c r="Z95" s="121">
        <f t="shared" si="2"/>
        <v>703</v>
      </c>
      <c r="AA95" s="71"/>
      <c r="AB95" s="71"/>
      <c r="AC95" s="71"/>
      <c r="AD95" s="71"/>
      <c r="AE95" s="71"/>
      <c r="AF95" s="71"/>
      <c r="AG95" s="79"/>
      <c r="AH95" s="71"/>
      <c r="AI95" s="71"/>
      <c r="AJ95" s="71"/>
      <c r="AK95" s="71"/>
      <c r="AL95" s="71"/>
      <c r="AM95" s="79"/>
      <c r="AN95" s="71"/>
      <c r="AO95" s="71"/>
      <c r="AP95" s="71"/>
      <c r="AQ95" s="71"/>
      <c r="AR95" s="71"/>
      <c r="AS95" s="71"/>
      <c r="AT95" s="71"/>
      <c r="AU95" s="71"/>
      <c r="AV95" s="71"/>
      <c r="AW95" s="71"/>
      <c r="AX95" s="71"/>
      <c r="AY95" s="71"/>
      <c r="AZ95" s="71"/>
      <c r="BA95" s="71"/>
      <c r="BB95" s="71"/>
      <c r="BC95" s="71"/>
      <c r="BD95" s="71"/>
      <c r="BE95" s="71"/>
      <c r="BF95" s="71"/>
      <c r="BG95" s="71"/>
    </row>
    <row r="96">
      <c r="A96" s="71"/>
      <c r="B96" s="71" t="s">
        <v>130</v>
      </c>
      <c r="C96" s="72" t="s">
        <v>299</v>
      </c>
      <c r="D96" s="73" t="s">
        <v>909</v>
      </c>
      <c r="E96" s="84"/>
      <c r="F96" s="76" t="s">
        <v>910</v>
      </c>
      <c r="G96" s="75" t="s">
        <v>554</v>
      </c>
      <c r="H96" s="75"/>
      <c r="I96" s="75"/>
      <c r="J96" s="75"/>
      <c r="K96" s="75"/>
      <c r="L96" s="75"/>
      <c r="M96" s="74"/>
      <c r="N96" s="41">
        <v>135.0</v>
      </c>
      <c r="O96" s="71"/>
      <c r="P96" s="41">
        <v>5099.0</v>
      </c>
      <c r="Q96" s="71"/>
      <c r="R96" s="41">
        <v>6380.0</v>
      </c>
      <c r="S96" s="41">
        <v>11614.0</v>
      </c>
      <c r="T96" s="79"/>
      <c r="U96" s="3">
        <v>2023.0</v>
      </c>
      <c r="V96" s="71">
        <f t="shared" si="29"/>
        <v>5234</v>
      </c>
      <c r="W96" s="41" t="s">
        <v>561</v>
      </c>
      <c r="X96" s="71">
        <f t="shared" si="30"/>
        <v>6380</v>
      </c>
      <c r="Y96" s="74" t="s">
        <v>911</v>
      </c>
      <c r="Z96" s="121">
        <f t="shared" si="2"/>
        <v>11614</v>
      </c>
      <c r="AA96" s="41">
        <v>137.1</v>
      </c>
      <c r="AB96" s="71"/>
      <c r="AC96" s="41">
        <v>5042.0</v>
      </c>
      <c r="AD96" s="71"/>
      <c r="AE96" s="41">
        <v>12.3</v>
      </c>
      <c r="AF96" s="41">
        <v>5191.0</v>
      </c>
      <c r="AG96" s="79"/>
      <c r="AH96" s="71"/>
      <c r="AI96" s="71"/>
      <c r="AJ96" s="71"/>
      <c r="AK96" s="71"/>
      <c r="AL96" s="71"/>
      <c r="AM96" s="79"/>
      <c r="AN96" s="71"/>
      <c r="AO96" s="71"/>
      <c r="AP96" s="71"/>
      <c r="AQ96" s="71"/>
      <c r="AR96" s="71"/>
      <c r="AS96" s="71"/>
      <c r="AT96" s="71"/>
      <c r="AU96" s="71"/>
      <c r="AV96" s="71"/>
      <c r="AW96" s="71"/>
      <c r="AX96" s="71"/>
      <c r="AY96" s="71"/>
      <c r="AZ96" s="71"/>
      <c r="BA96" s="71"/>
      <c r="BB96" s="71"/>
      <c r="BC96" s="71"/>
      <c r="BD96" s="71"/>
      <c r="BE96" s="71"/>
      <c r="BF96" s="71"/>
      <c r="BG96" s="71"/>
    </row>
    <row r="97">
      <c r="A97" s="71"/>
      <c r="B97" s="71" t="s">
        <v>131</v>
      </c>
      <c r="C97" s="72" t="s">
        <v>300</v>
      </c>
      <c r="D97" s="73" t="s">
        <v>912</v>
      </c>
      <c r="E97" s="84"/>
      <c r="F97" s="76" t="s">
        <v>913</v>
      </c>
      <c r="G97" s="77" t="s">
        <v>914</v>
      </c>
      <c r="H97" s="77"/>
      <c r="I97" s="77"/>
      <c r="J97" s="77"/>
      <c r="K97" s="77"/>
      <c r="L97" s="77"/>
      <c r="M97" s="74"/>
      <c r="N97" s="41">
        <v>845.0</v>
      </c>
      <c r="O97" s="71"/>
      <c r="P97" s="41">
        <v>8771.0</v>
      </c>
      <c r="Q97" s="71"/>
      <c r="R97" s="41">
        <v>1197.0</v>
      </c>
      <c r="S97" s="71"/>
      <c r="T97" s="79"/>
      <c r="U97" s="3">
        <v>2023.0</v>
      </c>
      <c r="V97" s="71">
        <f t="shared" si="29"/>
        <v>9616</v>
      </c>
      <c r="W97" s="41" t="s">
        <v>561</v>
      </c>
      <c r="X97" s="71">
        <f t="shared" si="30"/>
        <v>1197</v>
      </c>
      <c r="Y97" s="74" t="s">
        <v>915</v>
      </c>
      <c r="Z97" s="121">
        <f t="shared" si="2"/>
        <v>10813</v>
      </c>
      <c r="AA97" s="71"/>
      <c r="AB97" s="71"/>
      <c r="AC97" s="71"/>
      <c r="AD97" s="71"/>
      <c r="AE97" s="71"/>
      <c r="AF97" s="71"/>
      <c r="AG97" s="79"/>
      <c r="AH97" s="71"/>
      <c r="AI97" s="71"/>
      <c r="AJ97" s="71"/>
      <c r="AK97" s="71"/>
      <c r="AL97" s="71"/>
      <c r="AM97" s="79"/>
      <c r="AN97" s="71"/>
      <c r="AO97" s="71"/>
      <c r="AP97" s="71"/>
      <c r="AQ97" s="71"/>
      <c r="AR97" s="71"/>
      <c r="AS97" s="71"/>
      <c r="AT97" s="71"/>
      <c r="AU97" s="71"/>
      <c r="AV97" s="71"/>
      <c r="AW97" s="71"/>
      <c r="AX97" s="71"/>
      <c r="AY97" s="71"/>
      <c r="AZ97" s="71"/>
      <c r="BA97" s="71"/>
      <c r="BB97" s="71"/>
      <c r="BC97" s="71"/>
      <c r="BD97" s="71"/>
      <c r="BE97" s="71"/>
      <c r="BF97" s="71"/>
      <c r="BG97" s="71"/>
    </row>
    <row r="98">
      <c r="A98" s="71"/>
      <c r="B98" s="41" t="s">
        <v>916</v>
      </c>
      <c r="C98" s="72"/>
      <c r="D98" s="73" t="s">
        <v>917</v>
      </c>
      <c r="E98" s="84" t="s">
        <v>475</v>
      </c>
      <c r="F98" s="76" t="s">
        <v>918</v>
      </c>
      <c r="G98" s="77" t="s">
        <v>919</v>
      </c>
      <c r="H98" s="77"/>
      <c r="I98" s="77"/>
      <c r="J98" s="77"/>
      <c r="K98" s="77"/>
      <c r="L98" s="77"/>
      <c r="M98" s="74"/>
      <c r="N98" s="41">
        <v>850.0</v>
      </c>
      <c r="O98" s="41">
        <v>6034.0</v>
      </c>
      <c r="P98" s="41">
        <v>915.0</v>
      </c>
      <c r="Q98" s="71"/>
      <c r="R98" s="41">
        <v>8670250.0</v>
      </c>
      <c r="S98" s="41">
        <v>8672015.0</v>
      </c>
      <c r="T98" s="90">
        <v>1259768.0</v>
      </c>
      <c r="U98" s="3" t="s">
        <v>591</v>
      </c>
      <c r="V98" s="41">
        <f t="shared" si="29"/>
        <v>1765</v>
      </c>
      <c r="W98" s="41" t="s">
        <v>561</v>
      </c>
      <c r="X98" s="41">
        <f t="shared" si="30"/>
        <v>8670250</v>
      </c>
      <c r="Y98" s="74" t="s">
        <v>920</v>
      </c>
      <c r="Z98" s="121">
        <f t="shared" si="2"/>
        <v>8672015</v>
      </c>
      <c r="AA98" s="71"/>
      <c r="AB98" s="71"/>
      <c r="AC98" s="71"/>
      <c r="AD98" s="71"/>
      <c r="AE98" s="71"/>
      <c r="AF98" s="71"/>
      <c r="AG98" s="79"/>
      <c r="AH98" s="71"/>
      <c r="AI98" s="71"/>
      <c r="AJ98" s="71"/>
      <c r="AK98" s="71"/>
      <c r="AL98" s="71"/>
      <c r="AM98" s="79"/>
      <c r="AN98" s="71"/>
      <c r="AO98" s="71"/>
      <c r="AP98" s="71"/>
      <c r="AQ98" s="71"/>
      <c r="AR98" s="71"/>
      <c r="AS98" s="71"/>
      <c r="AT98" s="71"/>
      <c r="AU98" s="71"/>
      <c r="AV98" s="71"/>
      <c r="AW98" s="71"/>
      <c r="AX98" s="71"/>
      <c r="AY98" s="71"/>
      <c r="AZ98" s="71"/>
      <c r="BA98" s="71"/>
      <c r="BB98" s="71"/>
      <c r="BC98" s="71"/>
      <c r="BD98" s="71"/>
      <c r="BE98" s="71"/>
      <c r="BF98" s="71"/>
      <c r="BG98" s="71"/>
    </row>
    <row r="99">
      <c r="A99" s="41"/>
      <c r="B99" s="122" t="s">
        <v>1150</v>
      </c>
      <c r="C99" s="18" t="s">
        <v>287</v>
      </c>
      <c r="D99" s="73" t="s">
        <v>1151</v>
      </c>
      <c r="E99" s="74" t="s">
        <v>1152</v>
      </c>
      <c r="F99" s="76" t="s">
        <v>554</v>
      </c>
      <c r="G99" s="75"/>
      <c r="H99" s="75"/>
      <c r="I99" s="75"/>
      <c r="J99" s="75"/>
      <c r="K99" s="75"/>
      <c r="L99" s="75"/>
      <c r="M99" s="74"/>
      <c r="N99" s="41">
        <v>12.0</v>
      </c>
      <c r="O99" s="41">
        <v>93.0</v>
      </c>
      <c r="P99" s="41"/>
      <c r="Q99" s="71"/>
      <c r="R99" s="71"/>
      <c r="S99" s="71"/>
      <c r="T99" s="79"/>
      <c r="U99" s="3">
        <v>2023.0</v>
      </c>
      <c r="V99" s="71">
        <f>N99+O99</f>
        <v>105</v>
      </c>
      <c r="W99" s="41" t="s">
        <v>627</v>
      </c>
      <c r="X99" s="41" t="s">
        <v>578</v>
      </c>
      <c r="Y99" s="74" t="s">
        <v>1153</v>
      </c>
      <c r="Z99" s="121">
        <f t="shared" si="2"/>
        <v>105</v>
      </c>
      <c r="AA99" s="71"/>
      <c r="AB99" s="71"/>
      <c r="AC99" s="71"/>
      <c r="AD99" s="71"/>
      <c r="AE99" s="71"/>
      <c r="AF99" s="71"/>
      <c r="AG99" s="79"/>
      <c r="AH99" s="71"/>
      <c r="AI99" s="71"/>
      <c r="AJ99" s="71"/>
      <c r="AK99" s="71"/>
      <c r="AL99" s="71"/>
      <c r="AM99" s="79"/>
      <c r="AN99" s="71"/>
      <c r="AO99" s="71"/>
      <c r="AP99" s="71"/>
      <c r="AQ99" s="71"/>
      <c r="AR99" s="71"/>
      <c r="AS99" s="71"/>
      <c r="AT99" s="71"/>
      <c r="AU99" s="71"/>
      <c r="AV99" s="71"/>
      <c r="AW99" s="71"/>
      <c r="AX99" s="71"/>
      <c r="AY99" s="71"/>
      <c r="AZ99" s="71"/>
      <c r="BA99" s="71"/>
      <c r="BB99" s="71"/>
      <c r="BC99" s="71"/>
      <c r="BD99" s="71"/>
      <c r="BE99" s="71"/>
      <c r="BF99" s="71"/>
      <c r="BG99" s="71"/>
    </row>
    <row r="100">
      <c r="A100" s="71"/>
      <c r="B100" s="71" t="s">
        <v>133</v>
      </c>
      <c r="C100" s="72" t="s">
        <v>302</v>
      </c>
      <c r="D100" s="73" t="s">
        <v>921</v>
      </c>
      <c r="E100" s="84"/>
      <c r="F100" s="76" t="s">
        <v>607</v>
      </c>
      <c r="G100" s="77" t="s">
        <v>922</v>
      </c>
      <c r="H100" s="77"/>
      <c r="I100" s="77"/>
      <c r="J100" s="77"/>
      <c r="K100" s="77"/>
      <c r="L100" s="77"/>
      <c r="M100" s="74"/>
      <c r="N100" s="41">
        <v>20.0</v>
      </c>
      <c r="O100" s="41">
        <v>119.0</v>
      </c>
      <c r="P100" s="41">
        <v>144.0</v>
      </c>
      <c r="Q100" s="71"/>
      <c r="R100" s="41">
        <v>504395.0</v>
      </c>
      <c r="S100" s="41">
        <v>504559.0</v>
      </c>
      <c r="T100" s="79"/>
      <c r="U100" s="3">
        <v>2023.0</v>
      </c>
      <c r="V100" s="71">
        <f>N100+P100</f>
        <v>164</v>
      </c>
      <c r="W100" s="41" t="s">
        <v>561</v>
      </c>
      <c r="X100" s="71">
        <f t="shared" ref="X100:X104" si="31">R100</f>
        <v>504395</v>
      </c>
      <c r="Y100" s="74" t="s">
        <v>923</v>
      </c>
      <c r="Z100" s="121">
        <f t="shared" si="2"/>
        <v>504559</v>
      </c>
      <c r="AA100" s="41">
        <v>55.0</v>
      </c>
      <c r="AB100" s="71"/>
      <c r="AC100" s="41">
        <v>102.0</v>
      </c>
      <c r="AD100" s="71"/>
      <c r="AE100" s="41">
        <v>242484.0</v>
      </c>
      <c r="AF100" s="71"/>
      <c r="AG100" s="79"/>
      <c r="AH100" s="71"/>
      <c r="AI100" s="71"/>
      <c r="AJ100" s="71"/>
      <c r="AK100" s="71"/>
      <c r="AL100" s="71"/>
      <c r="AM100" s="79"/>
      <c r="AN100" s="71"/>
      <c r="AO100" s="71"/>
      <c r="AP100" s="71"/>
      <c r="AQ100" s="71"/>
      <c r="AR100" s="71"/>
      <c r="AS100" s="71"/>
      <c r="AT100" s="71"/>
      <c r="AU100" s="71"/>
      <c r="AV100" s="71"/>
      <c r="AW100" s="71"/>
      <c r="AX100" s="71"/>
      <c r="AY100" s="71"/>
      <c r="AZ100" s="71"/>
      <c r="BA100" s="71"/>
      <c r="BB100" s="71"/>
      <c r="BC100" s="71"/>
      <c r="BD100" s="71"/>
      <c r="BE100" s="71"/>
      <c r="BF100" s="71"/>
      <c r="BG100" s="71"/>
    </row>
    <row r="101">
      <c r="A101" s="71"/>
      <c r="B101" s="71" t="s">
        <v>134</v>
      </c>
      <c r="C101" s="72" t="s">
        <v>303</v>
      </c>
      <c r="D101" s="73" t="s">
        <v>924</v>
      </c>
      <c r="E101" s="84"/>
      <c r="F101" s="76" t="s">
        <v>925</v>
      </c>
      <c r="G101" s="77" t="s">
        <v>926</v>
      </c>
      <c r="H101" s="77"/>
      <c r="I101" s="77"/>
      <c r="J101" s="77"/>
      <c r="K101" s="77"/>
      <c r="L101" s="77"/>
      <c r="M101" s="74"/>
      <c r="N101" s="41">
        <v>5435.0</v>
      </c>
      <c r="O101" s="41">
        <v>7418.0</v>
      </c>
      <c r="P101" s="41">
        <v>4546.0</v>
      </c>
      <c r="Q101" s="41">
        <v>9981.0</v>
      </c>
      <c r="R101" s="41">
        <v>95116.0</v>
      </c>
      <c r="S101" s="41">
        <v>105097.0</v>
      </c>
      <c r="T101" s="79"/>
      <c r="U101" s="3">
        <v>2023.0</v>
      </c>
      <c r="V101" s="71">
        <f>Q101</f>
        <v>9981</v>
      </c>
      <c r="W101" s="41" t="s">
        <v>561</v>
      </c>
      <c r="X101" s="71">
        <f t="shared" si="31"/>
        <v>95116</v>
      </c>
      <c r="Y101" s="74" t="s">
        <v>927</v>
      </c>
      <c r="Z101" s="121">
        <f t="shared" si="2"/>
        <v>105097</v>
      </c>
      <c r="AA101" s="71"/>
      <c r="AB101" s="71"/>
      <c r="AC101" s="71"/>
      <c r="AD101" s="71"/>
      <c r="AE101" s="71"/>
      <c r="AF101" s="71"/>
      <c r="AG101" s="79"/>
      <c r="AH101" s="71"/>
      <c r="AI101" s="71"/>
      <c r="AJ101" s="71"/>
      <c r="AK101" s="71"/>
      <c r="AL101" s="71"/>
      <c r="AM101" s="79"/>
      <c r="AN101" s="71"/>
      <c r="AO101" s="71"/>
      <c r="AP101" s="71"/>
      <c r="AQ101" s="71"/>
      <c r="AR101" s="71"/>
      <c r="AS101" s="71"/>
      <c r="AT101" s="71"/>
      <c r="AU101" s="71"/>
      <c r="AV101" s="71"/>
      <c r="AW101" s="71"/>
      <c r="AX101" s="71"/>
      <c r="AY101" s="71"/>
      <c r="AZ101" s="71"/>
      <c r="BA101" s="71"/>
      <c r="BB101" s="71"/>
      <c r="BC101" s="71"/>
      <c r="BD101" s="71"/>
      <c r="BE101" s="71"/>
      <c r="BF101" s="71"/>
      <c r="BG101" s="71"/>
    </row>
    <row r="102">
      <c r="A102" s="71"/>
      <c r="B102" s="71" t="s">
        <v>7</v>
      </c>
      <c r="C102" s="72" t="s">
        <v>304</v>
      </c>
      <c r="D102" s="83" t="s">
        <v>928</v>
      </c>
      <c r="E102" s="84"/>
      <c r="F102" s="76" t="s">
        <v>855</v>
      </c>
      <c r="G102" s="77" t="s">
        <v>926</v>
      </c>
      <c r="H102" s="77"/>
      <c r="I102" s="77"/>
      <c r="J102" s="77"/>
      <c r="K102" s="77"/>
      <c r="L102" s="77"/>
      <c r="M102" s="74"/>
      <c r="N102" s="41">
        <v>173000.0</v>
      </c>
      <c r="O102" s="41">
        <v>6000.0</v>
      </c>
      <c r="P102" s="41">
        <v>15000.0</v>
      </c>
      <c r="Q102" s="71"/>
      <c r="R102" s="41">
        <v>950000.0</v>
      </c>
      <c r="S102" s="71"/>
      <c r="T102" s="79"/>
      <c r="U102" s="3">
        <v>2023.0</v>
      </c>
      <c r="V102" s="71">
        <f>N102+P102</f>
        <v>188000</v>
      </c>
      <c r="W102" s="41" t="s">
        <v>561</v>
      </c>
      <c r="X102" s="71">
        <f t="shared" si="31"/>
        <v>950000</v>
      </c>
      <c r="Y102" s="74" t="s">
        <v>929</v>
      </c>
      <c r="Z102" s="121">
        <f t="shared" si="2"/>
        <v>1138000</v>
      </c>
      <c r="AA102" s="71"/>
      <c r="AB102" s="71"/>
      <c r="AC102" s="71"/>
      <c r="AD102" s="71"/>
      <c r="AE102" s="71"/>
      <c r="AF102" s="71"/>
      <c r="AG102" s="79"/>
      <c r="AH102" s="71"/>
      <c r="AI102" s="71"/>
      <c r="AJ102" s="71"/>
      <c r="AK102" s="71"/>
      <c r="AL102" s="71"/>
      <c r="AM102" s="79"/>
      <c r="AN102" s="71"/>
      <c r="AO102" s="71"/>
      <c r="AP102" s="71"/>
      <c r="AQ102" s="71"/>
      <c r="AR102" s="71"/>
      <c r="AS102" s="71"/>
      <c r="AT102" s="71"/>
      <c r="AU102" s="71"/>
      <c r="AV102" s="71"/>
      <c r="AW102" s="71"/>
      <c r="AX102" s="71"/>
      <c r="AY102" s="71"/>
      <c r="AZ102" s="71"/>
      <c r="BA102" s="71"/>
      <c r="BB102" s="71"/>
      <c r="BC102" s="71"/>
      <c r="BD102" s="71"/>
      <c r="BE102" s="71"/>
      <c r="BF102" s="71"/>
      <c r="BG102" s="71"/>
    </row>
    <row r="103">
      <c r="A103" s="71"/>
      <c r="B103" s="122" t="s">
        <v>1154</v>
      </c>
      <c r="C103" s="72" t="s">
        <v>305</v>
      </c>
      <c r="D103" s="83" t="s">
        <v>1155</v>
      </c>
      <c r="E103" s="84"/>
      <c r="F103" s="76" t="s">
        <v>1156</v>
      </c>
      <c r="G103" s="75" t="s">
        <v>554</v>
      </c>
      <c r="H103" s="75"/>
      <c r="I103" s="75"/>
      <c r="J103" s="75"/>
      <c r="K103" s="75"/>
      <c r="L103" s="75"/>
      <c r="M103" s="74"/>
      <c r="N103" s="41">
        <v>102.0</v>
      </c>
      <c r="O103" s="71"/>
      <c r="P103" s="41">
        <v>177.0</v>
      </c>
      <c r="Q103" s="41">
        <v>279.0</v>
      </c>
      <c r="R103" s="41">
        <v>8470.0</v>
      </c>
      <c r="S103" s="41">
        <v>8749.0</v>
      </c>
      <c r="T103" s="79"/>
      <c r="U103" s="3">
        <v>2023.0</v>
      </c>
      <c r="V103" s="71">
        <f>Q103</f>
        <v>279</v>
      </c>
      <c r="W103" s="41" t="s">
        <v>561</v>
      </c>
      <c r="X103" s="71">
        <f t="shared" si="31"/>
        <v>8470</v>
      </c>
      <c r="Y103" s="74" t="s">
        <v>1157</v>
      </c>
      <c r="Z103" s="121">
        <f t="shared" si="2"/>
        <v>8749</v>
      </c>
      <c r="AA103" s="71"/>
      <c r="AB103" s="71"/>
      <c r="AC103" s="71"/>
      <c r="AD103" s="71"/>
      <c r="AE103" s="71"/>
      <c r="AF103" s="71"/>
      <c r="AG103" s="79"/>
      <c r="AH103" s="71"/>
      <c r="AI103" s="71"/>
      <c r="AJ103" s="71"/>
      <c r="AK103" s="71"/>
      <c r="AL103" s="71"/>
      <c r="AM103" s="79"/>
      <c r="AN103" s="71"/>
      <c r="AO103" s="71"/>
      <c r="AP103" s="71"/>
      <c r="AQ103" s="71"/>
      <c r="AR103" s="71"/>
      <c r="AS103" s="71"/>
      <c r="AT103" s="71"/>
      <c r="AU103" s="71"/>
      <c r="AV103" s="71"/>
      <c r="AW103" s="71"/>
      <c r="AX103" s="71"/>
      <c r="AY103" s="71"/>
      <c r="AZ103" s="71"/>
      <c r="BA103" s="71"/>
      <c r="BB103" s="71"/>
      <c r="BC103" s="71"/>
      <c r="BD103" s="71"/>
      <c r="BE103" s="71"/>
      <c r="BF103" s="71"/>
      <c r="BG103" s="71"/>
    </row>
    <row r="104">
      <c r="B104" s="59" t="s">
        <v>179</v>
      </c>
      <c r="C104" s="86" t="s">
        <v>348</v>
      </c>
      <c r="D104" s="18" t="s">
        <v>437</v>
      </c>
      <c r="E104" s="84"/>
      <c r="F104" s="76" t="s">
        <v>930</v>
      </c>
      <c r="G104" s="75" t="s">
        <v>554</v>
      </c>
      <c r="H104" s="75"/>
      <c r="I104" s="75"/>
      <c r="J104" s="75"/>
      <c r="K104" s="75"/>
      <c r="L104" s="75"/>
      <c r="M104" s="74"/>
      <c r="N104" s="41">
        <v>32072.0</v>
      </c>
      <c r="O104" s="41">
        <v>15612.0</v>
      </c>
      <c r="P104" s="41">
        <v>5608.0</v>
      </c>
      <c r="Q104" s="71"/>
      <c r="R104" s="41">
        <v>447101.0</v>
      </c>
      <c r="S104" s="41">
        <v>484781.0</v>
      </c>
      <c r="T104" s="90">
        <v>146709.0</v>
      </c>
      <c r="U104" s="3">
        <v>2023.0</v>
      </c>
      <c r="V104" s="41">
        <f t="shared" ref="V104:V108" si="32">N104+P104</f>
        <v>37680</v>
      </c>
      <c r="W104" s="41" t="s">
        <v>561</v>
      </c>
      <c r="X104" s="41">
        <f t="shared" si="31"/>
        <v>447101</v>
      </c>
      <c r="Y104" s="74" t="s">
        <v>931</v>
      </c>
      <c r="Z104" s="121">
        <f t="shared" si="2"/>
        <v>484781</v>
      </c>
      <c r="AA104" s="71"/>
      <c r="AB104" s="71"/>
      <c r="AC104" s="71"/>
      <c r="AD104" s="71"/>
      <c r="AE104" s="71"/>
      <c r="AF104" s="71"/>
      <c r="AG104" s="79"/>
      <c r="AH104" s="71"/>
      <c r="AI104" s="71"/>
      <c r="AJ104" s="71"/>
      <c r="AK104" s="71"/>
      <c r="AL104" s="71"/>
      <c r="AM104" s="79"/>
      <c r="AN104" s="71"/>
      <c r="AO104" s="71"/>
      <c r="AP104" s="71"/>
      <c r="AQ104" s="71"/>
      <c r="AR104" s="71"/>
      <c r="AS104" s="71"/>
      <c r="AT104" s="71"/>
      <c r="AU104" s="71"/>
      <c r="AV104" s="71"/>
      <c r="AW104" s="71"/>
      <c r="AX104" s="71"/>
      <c r="AY104" s="71"/>
      <c r="AZ104" s="71"/>
      <c r="BA104" s="71"/>
      <c r="BB104" s="71"/>
      <c r="BC104" s="71"/>
      <c r="BD104" s="71"/>
      <c r="BE104" s="71"/>
      <c r="BF104" s="71"/>
      <c r="BG104" s="71"/>
    </row>
    <row r="105">
      <c r="A105" s="71"/>
      <c r="B105" s="71" t="s">
        <v>136</v>
      </c>
      <c r="C105" s="72" t="s">
        <v>306</v>
      </c>
      <c r="D105" s="73" t="s">
        <v>932</v>
      </c>
      <c r="E105" s="84"/>
      <c r="F105" s="76" t="s">
        <v>554</v>
      </c>
      <c r="G105" s="75" t="s">
        <v>554</v>
      </c>
      <c r="H105" s="75"/>
      <c r="I105" s="75"/>
      <c r="J105" s="75"/>
      <c r="K105" s="75"/>
      <c r="L105" s="75"/>
      <c r="M105" s="74"/>
      <c r="N105" s="41">
        <v>60757.0</v>
      </c>
      <c r="O105" s="41">
        <v>94952.0</v>
      </c>
      <c r="P105" s="41">
        <v>1335478.0</v>
      </c>
      <c r="Q105" s="71"/>
      <c r="R105" s="41"/>
      <c r="S105" s="71"/>
      <c r="T105" s="79"/>
      <c r="U105" s="3">
        <v>2023.0</v>
      </c>
      <c r="V105" s="71">
        <f t="shared" si="32"/>
        <v>1396235</v>
      </c>
      <c r="W105" s="41" t="s">
        <v>561</v>
      </c>
      <c r="X105" s="41" t="s">
        <v>578</v>
      </c>
      <c r="Y105" s="74" t="s">
        <v>933</v>
      </c>
      <c r="Z105" s="121">
        <f t="shared" si="2"/>
        <v>1396235</v>
      </c>
      <c r="AA105" s="71"/>
      <c r="AB105" s="71"/>
      <c r="AC105" s="71"/>
      <c r="AD105" s="71"/>
      <c r="AE105" s="71"/>
      <c r="AF105" s="71"/>
      <c r="AG105" s="79"/>
      <c r="AH105" s="71"/>
      <c r="AI105" s="71"/>
      <c r="AJ105" s="71"/>
      <c r="AK105" s="71"/>
      <c r="AL105" s="71"/>
      <c r="AM105" s="79"/>
      <c r="AN105" s="71"/>
      <c r="AO105" s="71"/>
      <c r="AP105" s="71"/>
      <c r="AQ105" s="71"/>
      <c r="AR105" s="71"/>
      <c r="AS105" s="71"/>
      <c r="AT105" s="71"/>
      <c r="AU105" s="71"/>
      <c r="AV105" s="71"/>
      <c r="AW105" s="71"/>
      <c r="AX105" s="71"/>
      <c r="AY105" s="71"/>
      <c r="AZ105" s="71"/>
      <c r="BA105" s="71"/>
      <c r="BB105" s="71"/>
      <c r="BC105" s="71"/>
      <c r="BD105" s="71"/>
      <c r="BE105" s="71"/>
      <c r="BF105" s="71"/>
      <c r="BG105" s="71"/>
    </row>
    <row r="106">
      <c r="A106" s="71"/>
      <c r="B106" s="71" t="s">
        <v>137</v>
      </c>
      <c r="C106" s="72" t="s">
        <v>307</v>
      </c>
      <c r="D106" s="83" t="s">
        <v>424</v>
      </c>
      <c r="E106" s="84" t="s">
        <v>477</v>
      </c>
      <c r="F106" s="76" t="s">
        <v>934</v>
      </c>
      <c r="G106" s="77" t="s">
        <v>935</v>
      </c>
      <c r="H106" s="77"/>
      <c r="I106" s="77"/>
      <c r="J106" s="77"/>
      <c r="K106" s="77"/>
      <c r="L106" s="77"/>
      <c r="M106" s="74"/>
      <c r="N106" s="41">
        <v>13505.0</v>
      </c>
      <c r="O106" s="41">
        <v>16597.0</v>
      </c>
      <c r="P106" s="41">
        <v>8428.0</v>
      </c>
      <c r="Q106" s="71"/>
      <c r="R106" s="41" t="s">
        <v>936</v>
      </c>
      <c r="S106" s="71"/>
      <c r="T106" s="90">
        <v>1058.0</v>
      </c>
      <c r="U106" s="3">
        <v>2023.0</v>
      </c>
      <c r="V106" s="41">
        <f t="shared" si="32"/>
        <v>21933</v>
      </c>
      <c r="W106" s="41" t="s">
        <v>561</v>
      </c>
      <c r="X106" s="41">
        <f>191500+433988+20406</f>
        <v>645894</v>
      </c>
      <c r="Y106" s="74" t="s">
        <v>937</v>
      </c>
      <c r="Z106" s="121">
        <f t="shared" si="2"/>
        <v>667827</v>
      </c>
      <c r="AA106" s="71">
        <v>10953.0</v>
      </c>
      <c r="AB106" s="71">
        <v>16303.0</v>
      </c>
      <c r="AC106" s="71">
        <v>10913.0</v>
      </c>
      <c r="AD106" s="71"/>
      <c r="AE106" s="71">
        <v>18631.0</v>
      </c>
      <c r="AF106" s="71"/>
      <c r="AG106" s="79">
        <v>1087.0</v>
      </c>
      <c r="AH106" s="71"/>
      <c r="AI106" s="71"/>
      <c r="AJ106" s="71"/>
      <c r="AK106" s="71"/>
      <c r="AL106" s="71"/>
      <c r="AM106" s="79"/>
      <c r="AN106" s="71"/>
      <c r="AO106" s="71"/>
      <c r="AP106" s="71"/>
      <c r="AQ106" s="71"/>
      <c r="AR106" s="71"/>
      <c r="AS106" s="71"/>
      <c r="AT106" s="71"/>
      <c r="AU106" s="71"/>
      <c r="AV106" s="71"/>
      <c r="AW106" s="71"/>
      <c r="AX106" s="71"/>
      <c r="AY106" s="71"/>
      <c r="AZ106" s="71"/>
      <c r="BA106" s="71"/>
      <c r="BB106" s="71"/>
      <c r="BC106" s="71"/>
      <c r="BD106" s="71"/>
      <c r="BE106" s="71"/>
      <c r="BF106" s="71"/>
      <c r="BG106" s="71"/>
    </row>
    <row r="107">
      <c r="A107" s="71"/>
      <c r="B107" s="71" t="s">
        <v>138</v>
      </c>
      <c r="C107" s="72" t="s">
        <v>308</v>
      </c>
      <c r="D107" s="73" t="s">
        <v>938</v>
      </c>
      <c r="E107" s="74"/>
      <c r="F107" s="76" t="s">
        <v>939</v>
      </c>
      <c r="G107" s="72"/>
      <c r="H107" s="72"/>
      <c r="I107" s="72"/>
      <c r="J107" s="72"/>
      <c r="K107" s="72"/>
      <c r="L107" s="72"/>
      <c r="M107" s="84"/>
      <c r="N107" s="41">
        <v>6.0</v>
      </c>
      <c r="O107" s="41">
        <v>37.0</v>
      </c>
      <c r="P107" s="41">
        <v>42.0</v>
      </c>
      <c r="Q107" s="71"/>
      <c r="R107" s="41">
        <v>49498.0</v>
      </c>
      <c r="S107" s="41">
        <v>49542.0</v>
      </c>
      <c r="T107" s="79"/>
      <c r="U107" s="3">
        <v>2023.0</v>
      </c>
      <c r="V107" s="71">
        <f t="shared" si="32"/>
        <v>48</v>
      </c>
      <c r="W107" s="41" t="s">
        <v>561</v>
      </c>
      <c r="X107" s="71">
        <f t="shared" ref="X107:X108" si="33">R107</f>
        <v>49498</v>
      </c>
      <c r="Y107" s="74" t="s">
        <v>940</v>
      </c>
      <c r="Z107" s="121">
        <f t="shared" si="2"/>
        <v>49546</v>
      </c>
      <c r="AA107" s="41">
        <f>10+2</f>
        <v>12</v>
      </c>
      <c r="AB107" s="71">
        <f>34+29</f>
        <v>63</v>
      </c>
      <c r="AC107" s="71"/>
      <c r="AD107" s="71"/>
      <c r="AE107" s="71">
        <v>4.5874E7</v>
      </c>
      <c r="AF107" s="41">
        <v>45948.0</v>
      </c>
      <c r="AG107" s="79"/>
      <c r="AH107" s="71"/>
      <c r="AI107" s="71"/>
      <c r="AJ107" s="71"/>
      <c r="AK107" s="71"/>
      <c r="AL107" s="71"/>
      <c r="AM107" s="79"/>
      <c r="AN107" s="71"/>
      <c r="AO107" s="71"/>
      <c r="AP107" s="71"/>
      <c r="AQ107" s="71"/>
      <c r="AR107" s="71"/>
      <c r="AS107" s="71"/>
      <c r="AT107" s="71"/>
      <c r="AU107" s="71"/>
      <c r="AV107" s="71"/>
      <c r="AW107" s="71"/>
      <c r="AX107" s="71"/>
      <c r="AY107" s="71"/>
      <c r="AZ107" s="71"/>
      <c r="BA107" s="71"/>
      <c r="BB107" s="71"/>
      <c r="BC107" s="71"/>
      <c r="BD107" s="71"/>
      <c r="BE107" s="71"/>
      <c r="BF107" s="71"/>
      <c r="BG107" s="71"/>
    </row>
    <row r="108">
      <c r="A108" s="71"/>
      <c r="B108" s="71" t="s">
        <v>184</v>
      </c>
      <c r="C108" s="86" t="s">
        <v>353</v>
      </c>
      <c r="D108" s="73" t="s">
        <v>941</v>
      </c>
      <c r="E108" s="84"/>
      <c r="F108" s="76" t="s">
        <v>598</v>
      </c>
      <c r="G108" s="75" t="s">
        <v>554</v>
      </c>
      <c r="H108" s="75"/>
      <c r="I108" s="75"/>
      <c r="J108" s="75"/>
      <c r="K108" s="75"/>
      <c r="L108" s="75"/>
      <c r="M108" s="74"/>
      <c r="N108" s="41">
        <v>1281.0</v>
      </c>
      <c r="O108" s="41">
        <v>1534.0</v>
      </c>
      <c r="P108" s="41">
        <v>2975.0</v>
      </c>
      <c r="Q108" s="71"/>
      <c r="R108" s="41">
        <v>88831.0</v>
      </c>
      <c r="S108" s="41">
        <v>93087.0</v>
      </c>
      <c r="T108" s="79"/>
      <c r="U108" s="3">
        <v>2023.0</v>
      </c>
      <c r="V108" s="71">
        <f t="shared" si="32"/>
        <v>4256</v>
      </c>
      <c r="W108" s="41" t="s">
        <v>561</v>
      </c>
      <c r="X108" s="71">
        <f t="shared" si="33"/>
        <v>88831</v>
      </c>
      <c r="Y108" s="74" t="s">
        <v>942</v>
      </c>
      <c r="Z108" s="121">
        <f t="shared" si="2"/>
        <v>93087</v>
      </c>
      <c r="AA108" s="71"/>
      <c r="AB108" s="71"/>
      <c r="AC108" s="71"/>
      <c r="AD108" s="71"/>
      <c r="AE108" s="71"/>
      <c r="AF108" s="71"/>
      <c r="AG108" s="79"/>
      <c r="AH108" s="71"/>
      <c r="AI108" s="71"/>
      <c r="AJ108" s="71"/>
      <c r="AK108" s="71"/>
      <c r="AL108" s="71"/>
      <c r="AM108" s="79"/>
      <c r="AN108" s="71"/>
      <c r="AO108" s="71"/>
      <c r="AP108" s="71"/>
      <c r="AQ108" s="71"/>
      <c r="AR108" s="71"/>
      <c r="AS108" s="71"/>
      <c r="AT108" s="71"/>
      <c r="AU108" s="71"/>
      <c r="AV108" s="71"/>
      <c r="AW108" s="71"/>
      <c r="AX108" s="71"/>
      <c r="AY108" s="71"/>
      <c r="AZ108" s="71"/>
      <c r="BA108" s="71"/>
      <c r="BB108" s="71"/>
      <c r="BC108" s="71"/>
      <c r="BD108" s="71"/>
      <c r="BE108" s="71"/>
      <c r="BF108" s="71"/>
      <c r="BG108" s="71"/>
    </row>
    <row r="109">
      <c r="A109" s="41"/>
      <c r="B109" s="41" t="s">
        <v>943</v>
      </c>
      <c r="C109" s="72" t="s">
        <v>309</v>
      </c>
      <c r="D109" s="72"/>
      <c r="E109" s="105">
        <v>45411.0</v>
      </c>
      <c r="F109" s="101"/>
      <c r="G109" s="72"/>
      <c r="H109" s="72"/>
      <c r="I109" s="72"/>
      <c r="J109" s="72"/>
      <c r="K109" s="72"/>
      <c r="L109" s="72"/>
      <c r="M109" s="84"/>
      <c r="N109" s="71"/>
      <c r="O109" s="71"/>
      <c r="P109" s="71"/>
      <c r="Q109" s="71"/>
      <c r="R109" s="71"/>
      <c r="S109" s="71"/>
      <c r="T109" s="79"/>
      <c r="U109" s="3">
        <v>2022.0</v>
      </c>
      <c r="V109" s="71">
        <f>AA109+AC109</f>
        <v>18525</v>
      </c>
      <c r="W109" s="41" t="s">
        <v>561</v>
      </c>
      <c r="X109" s="71">
        <f>AE109</f>
        <v>17977</v>
      </c>
      <c r="Y109" s="74" t="s">
        <v>1158</v>
      </c>
      <c r="Z109" s="121">
        <f t="shared" si="2"/>
        <v>36502</v>
      </c>
      <c r="AA109" s="71">
        <v>1343.0</v>
      </c>
      <c r="AB109" s="71">
        <v>25273.0</v>
      </c>
      <c r="AC109" s="71">
        <v>17182.0</v>
      </c>
      <c r="AD109" s="71"/>
      <c r="AE109" s="71">
        <v>17977.0</v>
      </c>
      <c r="AF109" s="71"/>
      <c r="AG109" s="79"/>
      <c r="AH109" s="71"/>
      <c r="AI109" s="71"/>
      <c r="AJ109" s="71"/>
      <c r="AK109" s="71"/>
      <c r="AL109" s="71"/>
      <c r="AM109" s="79"/>
      <c r="AN109" s="71"/>
      <c r="AO109" s="71"/>
      <c r="AP109" s="71"/>
      <c r="AQ109" s="71"/>
      <c r="AR109" s="71"/>
      <c r="AS109" s="71"/>
      <c r="AT109" s="71"/>
      <c r="AU109" s="71"/>
      <c r="AV109" s="71"/>
      <c r="AW109" s="71"/>
      <c r="AX109" s="71"/>
      <c r="AY109" s="71"/>
      <c r="AZ109" s="71"/>
      <c r="BA109" s="71"/>
      <c r="BB109" s="71"/>
      <c r="BC109" s="71"/>
      <c r="BD109" s="71"/>
      <c r="BE109" s="71"/>
      <c r="BF109" s="71"/>
      <c r="BG109" s="71"/>
    </row>
    <row r="110">
      <c r="A110" s="41"/>
      <c r="B110" s="41" t="s">
        <v>951</v>
      </c>
      <c r="C110" s="72" t="s">
        <v>310</v>
      </c>
      <c r="D110" s="73" t="s">
        <v>952</v>
      </c>
      <c r="E110" s="84" t="s">
        <v>480</v>
      </c>
      <c r="F110" s="76" t="s">
        <v>554</v>
      </c>
      <c r="G110" s="77" t="s">
        <v>953</v>
      </c>
      <c r="H110" s="77"/>
      <c r="I110" s="77"/>
      <c r="J110" s="77"/>
      <c r="K110" s="77"/>
      <c r="L110" s="77"/>
      <c r="M110" s="74"/>
      <c r="N110" s="41">
        <v>78000.0</v>
      </c>
      <c r="O110" s="41">
        <v>181000.0</v>
      </c>
      <c r="P110" s="41">
        <v>63000.0</v>
      </c>
      <c r="Q110" s="41">
        <v>141000.0</v>
      </c>
      <c r="R110" s="41" t="s">
        <v>954</v>
      </c>
      <c r="S110" s="71"/>
      <c r="T110" s="90">
        <v>9000.0</v>
      </c>
      <c r="U110" s="3">
        <v>2023.0</v>
      </c>
      <c r="V110" s="41">
        <f>Q110</f>
        <v>141000</v>
      </c>
      <c r="W110" s="41" t="s">
        <v>561</v>
      </c>
      <c r="X110" s="41" t="s">
        <v>578</v>
      </c>
      <c r="Y110" s="74" t="s">
        <v>955</v>
      </c>
      <c r="Z110" s="121">
        <f t="shared" si="2"/>
        <v>141000</v>
      </c>
      <c r="AA110" s="71">
        <v>80000.0</v>
      </c>
      <c r="AB110" s="71">
        <v>185000.0</v>
      </c>
      <c r="AC110" s="71">
        <v>61000.0</v>
      </c>
      <c r="AD110" s="71"/>
      <c r="AE110" s="41">
        <v>9000000.0</v>
      </c>
      <c r="AF110" s="71"/>
      <c r="AG110" s="79"/>
      <c r="AH110" s="71"/>
      <c r="AI110" s="71"/>
      <c r="AJ110" s="71"/>
      <c r="AK110" s="71"/>
      <c r="AL110" s="71"/>
      <c r="AM110" s="79"/>
      <c r="AN110" s="71"/>
      <c r="AO110" s="71"/>
      <c r="AP110" s="71"/>
      <c r="AQ110" s="71"/>
      <c r="AR110" s="71"/>
      <c r="AS110" s="71"/>
      <c r="AT110" s="71"/>
      <c r="AU110" s="71"/>
      <c r="AV110" s="71"/>
      <c r="AW110" s="71"/>
      <c r="AX110" s="71"/>
      <c r="AY110" s="71"/>
      <c r="AZ110" s="71"/>
      <c r="BA110" s="71"/>
      <c r="BB110" s="71"/>
      <c r="BC110" s="71"/>
      <c r="BD110" s="71"/>
      <c r="BE110" s="71"/>
      <c r="BF110" s="71"/>
      <c r="BG110" s="71"/>
    </row>
    <row r="111">
      <c r="A111" s="71"/>
      <c r="B111" s="71" t="s">
        <v>141</v>
      </c>
      <c r="C111" s="92"/>
      <c r="D111" s="83" t="s">
        <v>311</v>
      </c>
      <c r="E111" s="84" t="s">
        <v>481</v>
      </c>
      <c r="F111" s="76" t="s">
        <v>956</v>
      </c>
      <c r="G111" s="77" t="s">
        <v>957</v>
      </c>
      <c r="H111" s="77"/>
      <c r="I111" s="77"/>
      <c r="J111" s="77"/>
      <c r="K111" s="77"/>
      <c r="L111" s="77"/>
      <c r="M111" s="74"/>
      <c r="N111" s="41">
        <v>3093000.0</v>
      </c>
      <c r="O111" s="71"/>
      <c r="P111" s="41">
        <v>5100.0</v>
      </c>
      <c r="Q111" s="71"/>
      <c r="R111" s="71"/>
      <c r="S111" s="41"/>
      <c r="T111" s="79"/>
      <c r="U111" s="3" t="s">
        <v>591</v>
      </c>
      <c r="V111" s="71">
        <f>N111+P111</f>
        <v>3098100</v>
      </c>
      <c r="W111" s="41" t="s">
        <v>561</v>
      </c>
      <c r="X111" s="41" t="s">
        <v>578</v>
      </c>
      <c r="Y111" s="74" t="s">
        <v>958</v>
      </c>
      <c r="Z111" s="121">
        <f t="shared" si="2"/>
        <v>3098100</v>
      </c>
      <c r="AA111" s="71">
        <v>3093000.0</v>
      </c>
      <c r="AB111" s="71">
        <v>5100.0</v>
      </c>
      <c r="AC111" s="71"/>
      <c r="AD111" s="71"/>
      <c r="AE111" s="71"/>
      <c r="AF111" s="71"/>
      <c r="AG111" s="79"/>
      <c r="AH111" s="71"/>
      <c r="AI111" s="71"/>
      <c r="AJ111" s="71"/>
      <c r="AK111" s="71"/>
      <c r="AL111" s="71"/>
      <c r="AM111" s="79"/>
      <c r="AN111" s="71"/>
      <c r="AO111" s="71"/>
      <c r="AP111" s="71"/>
      <c r="AQ111" s="71"/>
      <c r="AR111" s="71"/>
      <c r="AS111" s="71"/>
      <c r="AT111" s="71"/>
      <c r="AU111" s="71"/>
      <c r="AV111" s="71"/>
      <c r="AW111" s="71"/>
      <c r="AX111" s="71"/>
      <c r="AY111" s="71"/>
      <c r="AZ111" s="71"/>
      <c r="BA111" s="71"/>
      <c r="BB111" s="71"/>
      <c r="BC111" s="71"/>
      <c r="BD111" s="71"/>
      <c r="BE111" s="71"/>
      <c r="BF111" s="71"/>
      <c r="BG111" s="71"/>
    </row>
    <row r="112">
      <c r="A112" s="71"/>
      <c r="B112" s="71" t="s">
        <v>189</v>
      </c>
      <c r="C112" s="86" t="s">
        <v>358</v>
      </c>
      <c r="D112" s="18" t="s">
        <v>443</v>
      </c>
      <c r="E112" s="98" t="s">
        <v>959</v>
      </c>
      <c r="F112" s="107" t="s">
        <v>960</v>
      </c>
      <c r="G112" s="108" t="s">
        <v>961</v>
      </c>
      <c r="H112" s="108"/>
      <c r="I112" s="108"/>
      <c r="J112" s="108"/>
      <c r="K112" s="108"/>
      <c r="L112" s="108"/>
      <c r="M112" s="98"/>
      <c r="N112" s="71"/>
      <c r="O112" s="71"/>
      <c r="P112" s="71"/>
      <c r="Q112" s="71"/>
      <c r="R112" s="71"/>
      <c r="S112" s="41">
        <v>525.0</v>
      </c>
      <c r="T112" s="79"/>
      <c r="U112" s="3">
        <v>2023.0</v>
      </c>
      <c r="V112" s="71">
        <f>10.3+0.1+28.9</f>
        <v>39.3</v>
      </c>
      <c r="W112" s="41" t="s">
        <v>561</v>
      </c>
      <c r="X112" s="71">
        <f>0.5+0.1+66.6+0.2+0.3+17.3+5+22.3+366.9+6.4</f>
        <v>485.6</v>
      </c>
      <c r="Y112" s="74" t="s">
        <v>962</v>
      </c>
      <c r="Z112" s="121">
        <f t="shared" si="2"/>
        <v>524.9</v>
      </c>
      <c r="AA112" s="71"/>
      <c r="AB112" s="71"/>
      <c r="AC112" s="71"/>
      <c r="AD112" s="71"/>
      <c r="AE112" s="71"/>
      <c r="AF112" s="71"/>
      <c r="AG112" s="79"/>
      <c r="AH112" s="71"/>
      <c r="AI112" s="71"/>
      <c r="AJ112" s="71"/>
      <c r="AK112" s="71"/>
      <c r="AL112" s="71"/>
      <c r="AM112" s="79"/>
      <c r="AN112" s="71"/>
      <c r="AO112" s="71"/>
      <c r="AP112" s="71"/>
      <c r="AQ112" s="71"/>
      <c r="AR112" s="71"/>
      <c r="AS112" s="71"/>
      <c r="AT112" s="71"/>
      <c r="AU112" s="71"/>
      <c r="AV112" s="71"/>
      <c r="AW112" s="71"/>
      <c r="AX112" s="71"/>
      <c r="AY112" s="71"/>
      <c r="AZ112" s="71"/>
      <c r="BA112" s="71"/>
      <c r="BB112" s="71"/>
      <c r="BC112" s="71"/>
      <c r="BD112" s="71"/>
      <c r="BE112" s="71"/>
      <c r="BF112" s="71"/>
      <c r="BG112" s="71"/>
    </row>
    <row r="113">
      <c r="A113" s="41"/>
      <c r="B113" s="41" t="s">
        <v>965</v>
      </c>
      <c r="C113" s="72" t="s">
        <v>312</v>
      </c>
      <c r="D113" s="83" t="s">
        <v>425</v>
      </c>
      <c r="E113" s="74" t="s">
        <v>1159</v>
      </c>
      <c r="F113" s="76" t="s">
        <v>966</v>
      </c>
      <c r="G113" s="77" t="s">
        <v>967</v>
      </c>
      <c r="H113" s="77"/>
      <c r="I113" s="77"/>
      <c r="J113" s="77"/>
      <c r="K113" s="77"/>
      <c r="L113" s="77"/>
      <c r="M113" s="74"/>
      <c r="N113" s="41">
        <v>258000.0</v>
      </c>
      <c r="O113" s="41">
        <v>33000.0</v>
      </c>
      <c r="P113" s="41">
        <v>60000.0</v>
      </c>
      <c r="Q113" s="71"/>
      <c r="R113" s="41">
        <v>521000.0</v>
      </c>
      <c r="S113" s="41">
        <v>843000.0</v>
      </c>
      <c r="T113" s="79"/>
      <c r="U113" s="3">
        <v>2023.0</v>
      </c>
      <c r="V113" s="71">
        <f>N113+P113</f>
        <v>318000</v>
      </c>
      <c r="W113" s="41" t="s">
        <v>561</v>
      </c>
      <c r="X113" s="71">
        <f t="shared" ref="X113:X115" si="34">R113</f>
        <v>521000</v>
      </c>
      <c r="Y113" s="74" t="s">
        <v>968</v>
      </c>
      <c r="Z113" s="121">
        <f t="shared" si="2"/>
        <v>839000</v>
      </c>
      <c r="AA113" s="71"/>
      <c r="AB113" s="71"/>
      <c r="AC113" s="71"/>
      <c r="AD113" s="71"/>
      <c r="AE113" s="71"/>
      <c r="AF113" s="71"/>
      <c r="AG113" s="79"/>
      <c r="AH113" s="71"/>
      <c r="AI113" s="71"/>
      <c r="AJ113" s="71"/>
      <c r="AK113" s="71"/>
      <c r="AL113" s="71"/>
      <c r="AM113" s="79"/>
      <c r="AN113" s="71"/>
      <c r="AO113" s="71"/>
      <c r="AP113" s="71"/>
      <c r="AQ113" s="71"/>
      <c r="AR113" s="71"/>
      <c r="AS113" s="71"/>
      <c r="AT113" s="71"/>
      <c r="AU113" s="71"/>
      <c r="AV113" s="71"/>
      <c r="AW113" s="71"/>
      <c r="AX113" s="71"/>
      <c r="AY113" s="71"/>
      <c r="AZ113" s="71"/>
      <c r="BA113" s="71"/>
      <c r="BB113" s="71"/>
      <c r="BC113" s="71"/>
      <c r="BD113" s="71"/>
      <c r="BE113" s="71"/>
      <c r="BF113" s="71"/>
      <c r="BG113" s="71"/>
    </row>
    <row r="114">
      <c r="A114" s="71"/>
      <c r="B114" s="122" t="s">
        <v>1160</v>
      </c>
      <c r="C114" s="83" t="s">
        <v>313</v>
      </c>
      <c r="D114" s="73" t="s">
        <v>1161</v>
      </c>
      <c r="E114" s="74"/>
      <c r="F114" s="76" t="s">
        <v>598</v>
      </c>
      <c r="G114" s="75"/>
      <c r="H114" s="75"/>
      <c r="I114" s="75"/>
      <c r="J114" s="75"/>
      <c r="K114" s="75"/>
      <c r="L114" s="75"/>
      <c r="M114" s="74"/>
      <c r="N114" s="41">
        <v>5567.0</v>
      </c>
      <c r="O114" s="71"/>
      <c r="P114" s="41">
        <v>1194.0</v>
      </c>
      <c r="Q114" s="41">
        <v>6761.0</v>
      </c>
      <c r="R114" s="41">
        <v>3200.0</v>
      </c>
      <c r="S114" s="41">
        <v>9960.0</v>
      </c>
      <c r="T114" s="79"/>
      <c r="U114" s="3">
        <v>2023.0</v>
      </c>
      <c r="V114" s="71">
        <f>Q114</f>
        <v>6761</v>
      </c>
      <c r="W114" s="41" t="s">
        <v>561</v>
      </c>
      <c r="X114" s="71">
        <f t="shared" si="34"/>
        <v>3200</v>
      </c>
      <c r="Y114" s="74" t="s">
        <v>1162</v>
      </c>
      <c r="Z114" s="121">
        <f t="shared" si="2"/>
        <v>9961</v>
      </c>
      <c r="AA114" s="41">
        <v>4086.0</v>
      </c>
      <c r="AB114" s="71"/>
      <c r="AC114" s="41">
        <v>854.0</v>
      </c>
      <c r="AD114" s="41">
        <v>4940.0</v>
      </c>
      <c r="AE114" s="41">
        <v>744.0</v>
      </c>
      <c r="AF114" s="41">
        <v>5684.0</v>
      </c>
      <c r="AG114" s="79"/>
      <c r="AH114" s="71"/>
      <c r="AI114" s="71"/>
      <c r="AJ114" s="71"/>
      <c r="AK114" s="71"/>
      <c r="AL114" s="71"/>
      <c r="AM114" s="79"/>
      <c r="AN114" s="71"/>
      <c r="AO114" s="71"/>
      <c r="AP114" s="71"/>
      <c r="AQ114" s="71"/>
      <c r="AR114" s="71"/>
      <c r="AS114" s="71"/>
      <c r="AT114" s="71"/>
      <c r="AU114" s="71"/>
      <c r="AV114" s="71"/>
      <c r="AW114" s="71"/>
      <c r="AX114" s="71"/>
      <c r="AY114" s="71"/>
      <c r="AZ114" s="71"/>
      <c r="BA114" s="71"/>
      <c r="BB114" s="71"/>
      <c r="BC114" s="71"/>
      <c r="BD114" s="71"/>
      <c r="BE114" s="71"/>
      <c r="BF114" s="71"/>
      <c r="BG114" s="71"/>
    </row>
    <row r="115">
      <c r="A115" s="41"/>
      <c r="B115" s="41" t="s">
        <v>969</v>
      </c>
      <c r="C115" s="72" t="s">
        <v>314</v>
      </c>
      <c r="D115" s="73" t="s">
        <v>970</v>
      </c>
      <c r="E115" s="84"/>
      <c r="F115" s="76" t="s">
        <v>971</v>
      </c>
      <c r="G115" s="77" t="s">
        <v>972</v>
      </c>
      <c r="H115" s="77"/>
      <c r="I115" s="77"/>
      <c r="J115" s="77"/>
      <c r="K115" s="77"/>
      <c r="L115" s="77"/>
      <c r="M115" s="74"/>
      <c r="N115" s="41">
        <v>796.0</v>
      </c>
      <c r="O115" s="41">
        <v>5375.0</v>
      </c>
      <c r="P115" s="41">
        <v>777.0</v>
      </c>
      <c r="Q115" s="71"/>
      <c r="R115" s="41">
        <v>11678.0</v>
      </c>
      <c r="S115" s="71"/>
      <c r="T115" s="79"/>
      <c r="U115" s="3">
        <v>2023.0</v>
      </c>
      <c r="V115" s="71">
        <f>N115+P115</f>
        <v>1573</v>
      </c>
      <c r="W115" s="41" t="s">
        <v>561</v>
      </c>
      <c r="X115" s="71">
        <f t="shared" si="34"/>
        <v>11678</v>
      </c>
      <c r="Y115" s="74" t="s">
        <v>973</v>
      </c>
      <c r="Z115" s="121">
        <f t="shared" si="2"/>
        <v>13251</v>
      </c>
      <c r="AA115" s="71"/>
      <c r="AB115" s="71"/>
      <c r="AC115" s="71"/>
      <c r="AD115" s="71"/>
      <c r="AE115" s="71"/>
      <c r="AF115" s="71"/>
      <c r="AG115" s="79"/>
      <c r="AH115" s="71"/>
      <c r="AI115" s="71"/>
      <c r="AJ115" s="71"/>
      <c r="AK115" s="71"/>
      <c r="AL115" s="71"/>
      <c r="AM115" s="79"/>
      <c r="AN115" s="71"/>
      <c r="AO115" s="71"/>
      <c r="AP115" s="71"/>
      <c r="AQ115" s="71"/>
      <c r="AR115" s="71"/>
      <c r="AS115" s="71"/>
      <c r="AT115" s="71"/>
      <c r="AU115" s="71"/>
      <c r="AV115" s="71"/>
      <c r="AW115" s="71"/>
      <c r="AX115" s="71"/>
      <c r="AY115" s="71"/>
      <c r="AZ115" s="71"/>
      <c r="BA115" s="71"/>
      <c r="BB115" s="71"/>
      <c r="BC115" s="71"/>
      <c r="BD115" s="71"/>
      <c r="BE115" s="71"/>
      <c r="BF115" s="71"/>
      <c r="BG115" s="71"/>
    </row>
    <row r="116">
      <c r="A116" s="71"/>
      <c r="B116" s="71" t="s">
        <v>145</v>
      </c>
      <c r="C116" s="83" t="s">
        <v>315</v>
      </c>
      <c r="D116" s="85" t="s">
        <v>315</v>
      </c>
      <c r="E116" s="84" t="s">
        <v>475</v>
      </c>
      <c r="F116" s="76" t="s">
        <v>975</v>
      </c>
      <c r="G116" s="72"/>
      <c r="H116" s="72"/>
      <c r="I116" s="72"/>
      <c r="J116" s="72"/>
      <c r="K116" s="72"/>
      <c r="L116" s="72"/>
      <c r="M116" s="84"/>
      <c r="N116" s="71"/>
      <c r="O116" s="71"/>
      <c r="P116" s="71"/>
      <c r="Q116" s="71"/>
      <c r="R116" s="71"/>
      <c r="S116" s="71"/>
      <c r="T116" s="79"/>
      <c r="U116" s="3">
        <v>2022.0</v>
      </c>
      <c r="V116" s="71">
        <f>AA116+AC116</f>
        <v>391</v>
      </c>
      <c r="W116" s="41" t="s">
        <v>508</v>
      </c>
      <c r="X116" s="71">
        <f>AE116</f>
        <v>135</v>
      </c>
      <c r="Y116" s="74" t="s">
        <v>976</v>
      </c>
      <c r="Z116" s="121">
        <f t="shared" si="2"/>
        <v>526</v>
      </c>
      <c r="AA116" s="41">
        <v>225.0</v>
      </c>
      <c r="AB116" s="71"/>
      <c r="AC116" s="41">
        <v>166.0</v>
      </c>
      <c r="AD116" s="71"/>
      <c r="AE116" s="41">
        <v>135.0</v>
      </c>
      <c r="AF116" s="41">
        <v>556.0</v>
      </c>
      <c r="AG116" s="79"/>
      <c r="AH116" s="71"/>
      <c r="AI116" s="71"/>
      <c r="AJ116" s="71"/>
      <c r="AK116" s="71"/>
      <c r="AL116" s="71"/>
      <c r="AM116" s="79"/>
      <c r="AN116" s="71"/>
      <c r="AO116" s="71"/>
      <c r="AP116" s="71"/>
      <c r="AQ116" s="71"/>
      <c r="AR116" s="71"/>
      <c r="AS116" s="71"/>
      <c r="AT116" s="71"/>
      <c r="AU116" s="71"/>
      <c r="AV116" s="71"/>
      <c r="AW116" s="71"/>
      <c r="AX116" s="71"/>
      <c r="AY116" s="71"/>
      <c r="AZ116" s="71"/>
      <c r="BA116" s="71"/>
      <c r="BB116" s="71"/>
      <c r="BC116" s="71"/>
      <c r="BD116" s="71"/>
      <c r="BE116" s="71"/>
      <c r="BF116" s="71"/>
      <c r="BG116" s="71"/>
    </row>
    <row r="117">
      <c r="A117" s="71"/>
      <c r="B117" s="71" t="s">
        <v>146</v>
      </c>
      <c r="C117" s="83" t="s">
        <v>316</v>
      </c>
      <c r="D117" s="73" t="s">
        <v>977</v>
      </c>
      <c r="E117" s="84"/>
      <c r="F117" s="76" t="s">
        <v>598</v>
      </c>
      <c r="G117" s="75" t="s">
        <v>554</v>
      </c>
      <c r="H117" s="75"/>
      <c r="I117" s="75"/>
      <c r="J117" s="75"/>
      <c r="K117" s="75"/>
      <c r="L117" s="75"/>
      <c r="M117" s="74"/>
      <c r="N117" s="41">
        <v>126606.0</v>
      </c>
      <c r="O117" s="71"/>
      <c r="P117" s="41">
        <v>21300.0</v>
      </c>
      <c r="Q117" s="71"/>
      <c r="R117" s="41">
        <v>1768814.0</v>
      </c>
      <c r="S117" s="41">
        <v>1916720.0</v>
      </c>
      <c r="T117" s="79"/>
      <c r="U117" s="3">
        <v>2023.0</v>
      </c>
      <c r="V117" s="71">
        <f>N117+P117</f>
        <v>147906</v>
      </c>
      <c r="W117" s="41" t="s">
        <v>561</v>
      </c>
      <c r="X117" s="71">
        <f t="shared" ref="X117:X118" si="35">R117</f>
        <v>1768814</v>
      </c>
      <c r="Y117" s="74" t="s">
        <v>978</v>
      </c>
      <c r="Z117" s="121">
        <f t="shared" si="2"/>
        <v>1916720</v>
      </c>
      <c r="AA117" s="71"/>
      <c r="AB117" s="71"/>
      <c r="AC117" s="71"/>
      <c r="AD117" s="71"/>
      <c r="AE117" s="71"/>
      <c r="AF117" s="71"/>
      <c r="AG117" s="79"/>
      <c r="AH117" s="71"/>
      <c r="AI117" s="71"/>
      <c r="AJ117" s="71"/>
      <c r="AK117" s="71"/>
      <c r="AL117" s="71"/>
      <c r="AM117" s="79"/>
      <c r="AN117" s="71"/>
      <c r="AO117" s="71"/>
      <c r="AP117" s="71"/>
      <c r="AQ117" s="71"/>
      <c r="AR117" s="71"/>
      <c r="AS117" s="71"/>
      <c r="AT117" s="71"/>
      <c r="AU117" s="71"/>
      <c r="AV117" s="71"/>
      <c r="AW117" s="71"/>
      <c r="AX117" s="71"/>
      <c r="AY117" s="71"/>
      <c r="AZ117" s="71"/>
      <c r="BA117" s="71"/>
      <c r="BB117" s="71"/>
      <c r="BC117" s="71"/>
      <c r="BD117" s="71"/>
      <c r="BE117" s="71"/>
      <c r="BF117" s="71"/>
      <c r="BG117" s="71"/>
    </row>
    <row r="118">
      <c r="A118" s="41"/>
      <c r="B118" s="41" t="s">
        <v>979</v>
      </c>
      <c r="C118" s="83" t="s">
        <v>317</v>
      </c>
      <c r="D118" s="73" t="s">
        <v>980</v>
      </c>
      <c r="E118" s="74"/>
      <c r="F118" s="76" t="s">
        <v>598</v>
      </c>
      <c r="G118" s="75"/>
      <c r="H118" s="75"/>
      <c r="I118" s="75"/>
      <c r="J118" s="75"/>
      <c r="K118" s="75"/>
      <c r="L118" s="75"/>
      <c r="M118" s="74"/>
      <c r="N118" s="41">
        <v>540.0</v>
      </c>
      <c r="O118" s="41">
        <v>7688.0</v>
      </c>
      <c r="P118" s="41">
        <v>7462.0</v>
      </c>
      <c r="Q118" s="41">
        <v>8001.0</v>
      </c>
      <c r="R118" s="41">
        <v>134124.0</v>
      </c>
      <c r="S118" s="71"/>
      <c r="T118" s="79"/>
      <c r="U118" s="3">
        <v>2023.0</v>
      </c>
      <c r="V118" s="71">
        <f>Q118</f>
        <v>8001</v>
      </c>
      <c r="W118" s="41" t="s">
        <v>561</v>
      </c>
      <c r="X118" s="71">
        <f t="shared" si="35"/>
        <v>134124</v>
      </c>
      <c r="Y118" s="74" t="s">
        <v>981</v>
      </c>
      <c r="Z118" s="121">
        <f t="shared" si="2"/>
        <v>142125</v>
      </c>
      <c r="AA118" s="41">
        <v>284.0</v>
      </c>
      <c r="AB118" s="41">
        <v>7580.0</v>
      </c>
      <c r="AC118" s="41">
        <v>7388.0</v>
      </c>
      <c r="AD118" s="41">
        <v>7672.0</v>
      </c>
      <c r="AE118" s="41">
        <v>155310.0</v>
      </c>
      <c r="AF118" s="71"/>
      <c r="AG118" s="79"/>
      <c r="AH118" s="71"/>
      <c r="AI118" s="71"/>
      <c r="AJ118" s="71"/>
      <c r="AK118" s="71"/>
      <c r="AL118" s="71"/>
      <c r="AM118" s="79"/>
      <c r="AN118" s="71"/>
      <c r="AO118" s="71"/>
      <c r="AP118" s="71"/>
      <c r="AQ118" s="71"/>
      <c r="AR118" s="71"/>
      <c r="AS118" s="71"/>
      <c r="AT118" s="71"/>
      <c r="AU118" s="71"/>
      <c r="AV118" s="71"/>
      <c r="AW118" s="71"/>
      <c r="AX118" s="71"/>
      <c r="AY118" s="71"/>
      <c r="AZ118" s="71"/>
      <c r="BA118" s="71"/>
      <c r="BB118" s="71"/>
      <c r="BC118" s="71"/>
      <c r="BD118" s="71"/>
      <c r="BE118" s="71"/>
      <c r="BF118" s="71"/>
      <c r="BG118" s="71"/>
    </row>
    <row r="119">
      <c r="B119" s="59" t="s">
        <v>183</v>
      </c>
      <c r="C119" s="86" t="s">
        <v>352</v>
      </c>
      <c r="D119" s="73" t="s">
        <v>982</v>
      </c>
      <c r="E119" s="74" t="s">
        <v>1163</v>
      </c>
      <c r="F119" s="76" t="s">
        <v>554</v>
      </c>
      <c r="G119" s="75" t="s">
        <v>554</v>
      </c>
      <c r="H119" s="75"/>
      <c r="I119" s="75"/>
      <c r="J119" s="75"/>
      <c r="K119" s="75"/>
      <c r="L119" s="75"/>
      <c r="M119" s="74"/>
      <c r="N119" s="71"/>
      <c r="O119" s="71"/>
      <c r="P119" s="71"/>
      <c r="Q119" s="71"/>
      <c r="R119" s="71"/>
      <c r="S119" s="71"/>
      <c r="T119" s="79"/>
      <c r="U119" s="3">
        <v>2023.0</v>
      </c>
      <c r="V119" s="41" t="s">
        <v>578</v>
      </c>
      <c r="W119" s="41" t="s">
        <v>578</v>
      </c>
      <c r="X119" s="41" t="s">
        <v>578</v>
      </c>
      <c r="Y119" s="74" t="s">
        <v>983</v>
      </c>
      <c r="Z119" s="121" t="str">
        <f t="shared" si="2"/>
        <v>n.a</v>
      </c>
      <c r="AA119" s="71"/>
      <c r="AB119" s="71"/>
      <c r="AC119" s="71"/>
      <c r="AD119" s="71"/>
      <c r="AE119" s="71"/>
      <c r="AF119" s="71"/>
      <c r="AG119" s="79"/>
      <c r="AH119" s="71"/>
      <c r="AI119" s="71"/>
      <c r="AJ119" s="71"/>
      <c r="AK119" s="71"/>
      <c r="AL119" s="71"/>
      <c r="AM119" s="79"/>
      <c r="AN119" s="71"/>
      <c r="AO119" s="71"/>
      <c r="AP119" s="71"/>
      <c r="AQ119" s="71"/>
      <c r="AR119" s="71"/>
      <c r="AS119" s="71"/>
      <c r="AT119" s="71"/>
      <c r="AU119" s="71"/>
      <c r="AV119" s="71"/>
      <c r="AW119" s="71"/>
      <c r="AX119" s="71"/>
      <c r="AY119" s="71"/>
      <c r="AZ119" s="71"/>
      <c r="BA119" s="71"/>
      <c r="BB119" s="71"/>
      <c r="BC119" s="71"/>
      <c r="BD119" s="71"/>
      <c r="BE119" s="71"/>
      <c r="BF119" s="71"/>
      <c r="BG119" s="71"/>
    </row>
    <row r="120">
      <c r="A120" s="71"/>
      <c r="B120" s="71" t="s">
        <v>148</v>
      </c>
      <c r="C120" s="72" t="s">
        <v>318</v>
      </c>
      <c r="D120" s="83" t="s">
        <v>427</v>
      </c>
      <c r="E120" s="84"/>
      <c r="F120" s="76" t="s">
        <v>598</v>
      </c>
      <c r="G120" s="75" t="s">
        <v>554</v>
      </c>
      <c r="H120" s="75"/>
      <c r="I120" s="75"/>
      <c r="J120" s="75"/>
      <c r="K120" s="75"/>
      <c r="L120" s="75"/>
      <c r="M120" s="74"/>
      <c r="N120" s="41">
        <v>146000.0</v>
      </c>
      <c r="O120" s="41">
        <v>35000.0</v>
      </c>
      <c r="P120" s="41">
        <v>16000.0</v>
      </c>
      <c r="Q120" s="71"/>
      <c r="R120" s="41">
        <v>1014000.0</v>
      </c>
      <c r="S120" s="71"/>
      <c r="T120" s="90">
        <v>49000.0</v>
      </c>
      <c r="U120" s="3">
        <v>2023.0</v>
      </c>
      <c r="V120" s="41">
        <f>N120+P120</f>
        <v>162000</v>
      </c>
      <c r="W120" s="41" t="s">
        <v>561</v>
      </c>
      <c r="X120" s="41">
        <f>R120</f>
        <v>1014000</v>
      </c>
      <c r="Y120" s="74" t="s">
        <v>984</v>
      </c>
      <c r="Z120" s="121">
        <f t="shared" si="2"/>
        <v>1176000</v>
      </c>
      <c r="AA120" s="71">
        <v>164000.0</v>
      </c>
      <c r="AB120" s="71">
        <v>36000.0</v>
      </c>
      <c r="AC120" s="71">
        <v>18000.0</v>
      </c>
      <c r="AD120" s="71"/>
      <c r="AE120" s="71">
        <v>1688000.0</v>
      </c>
      <c r="AF120" s="71"/>
      <c r="AG120" s="79">
        <v>33000.0</v>
      </c>
      <c r="AH120" s="71">
        <v>194000.0</v>
      </c>
      <c r="AI120" s="71">
        <v>35000.0</v>
      </c>
      <c r="AJ120" s="71">
        <v>22000.0</v>
      </c>
      <c r="AK120" s="71"/>
      <c r="AL120" s="71">
        <v>1706000.0</v>
      </c>
      <c r="AM120" s="79"/>
      <c r="AN120" s="71">
        <v>22000.0</v>
      </c>
      <c r="AO120" s="71">
        <v>193000.0</v>
      </c>
      <c r="AP120" s="71">
        <v>38000.0</v>
      </c>
      <c r="AQ120" s="71">
        <v>72000.0</v>
      </c>
      <c r="AR120" s="71">
        <v>1945000.0</v>
      </c>
      <c r="AS120" s="71"/>
      <c r="AT120" s="71">
        <v>17000.0</v>
      </c>
      <c r="AU120" s="71">
        <v>213000.0</v>
      </c>
      <c r="AV120" s="71">
        <v>43000.0</v>
      </c>
      <c r="AW120" s="71">
        <v>78000.0</v>
      </c>
      <c r="AX120" s="71"/>
      <c r="AY120" s="71"/>
      <c r="AZ120" s="71">
        <v>20000.0</v>
      </c>
      <c r="BA120" s="71">
        <v>322000.0</v>
      </c>
      <c r="BB120" s="71">
        <v>43000.0</v>
      </c>
      <c r="BC120" s="71">
        <v>80000.0</v>
      </c>
      <c r="BD120" s="71"/>
      <c r="BE120" s="71"/>
      <c r="BF120" s="71"/>
      <c r="BG120" s="71"/>
    </row>
    <row r="121">
      <c r="A121" s="71"/>
      <c r="B121" s="71" t="s">
        <v>149</v>
      </c>
      <c r="C121" s="72" t="s">
        <v>319</v>
      </c>
      <c r="D121" s="83" t="s">
        <v>428</v>
      </c>
      <c r="E121" s="74" t="s">
        <v>1164</v>
      </c>
      <c r="F121" s="76" t="s">
        <v>587</v>
      </c>
      <c r="G121" s="77" t="s">
        <v>587</v>
      </c>
      <c r="H121" s="77"/>
      <c r="I121" s="77"/>
      <c r="J121" s="77"/>
      <c r="K121" s="77"/>
      <c r="L121" s="77"/>
      <c r="M121" s="74"/>
      <c r="N121" s="41">
        <v>49716.0</v>
      </c>
      <c r="O121" s="41">
        <v>447320.0</v>
      </c>
      <c r="P121" s="41">
        <v>204024.0</v>
      </c>
      <c r="Q121" s="41">
        <v>253740.0</v>
      </c>
      <c r="R121" s="41" t="s">
        <v>985</v>
      </c>
      <c r="S121" s="71"/>
      <c r="T121" s="79"/>
      <c r="U121" s="3">
        <v>2023.0</v>
      </c>
      <c r="V121" s="71">
        <f>Q121</f>
        <v>253740</v>
      </c>
      <c r="W121" s="41" t="s">
        <v>561</v>
      </c>
      <c r="X121" s="71">
        <f>1614721+163726+10386 </f>
        <v>1788833</v>
      </c>
      <c r="Y121" s="74" t="s">
        <v>986</v>
      </c>
      <c r="Z121" s="121">
        <f t="shared" si="2"/>
        <v>2042573</v>
      </c>
      <c r="AA121" s="71"/>
      <c r="AB121" s="71"/>
      <c r="AC121" s="71"/>
      <c r="AD121" s="71"/>
      <c r="AE121" s="71"/>
      <c r="AF121" s="71"/>
      <c r="AG121" s="79"/>
      <c r="AH121" s="71"/>
      <c r="AI121" s="71"/>
      <c r="AJ121" s="71"/>
      <c r="AK121" s="71"/>
      <c r="AL121" s="71"/>
      <c r="AM121" s="79"/>
      <c r="AN121" s="71"/>
      <c r="AO121" s="71"/>
      <c r="AP121" s="71"/>
      <c r="AQ121" s="71"/>
      <c r="AR121" s="71"/>
      <c r="AS121" s="71"/>
      <c r="AT121" s="71"/>
      <c r="AU121" s="71"/>
      <c r="AV121" s="71"/>
      <c r="AW121" s="71"/>
      <c r="AX121" s="71"/>
      <c r="AY121" s="71"/>
      <c r="AZ121" s="71"/>
      <c r="BA121" s="71"/>
      <c r="BB121" s="71"/>
      <c r="BC121" s="71"/>
      <c r="BD121" s="71"/>
      <c r="BE121" s="71"/>
      <c r="BF121" s="71"/>
      <c r="BG121" s="71"/>
    </row>
    <row r="122">
      <c r="A122" s="71"/>
      <c r="B122" s="71" t="s">
        <v>150</v>
      </c>
      <c r="C122" s="72" t="s">
        <v>320</v>
      </c>
      <c r="D122" s="83" t="s">
        <v>429</v>
      </c>
      <c r="E122" s="109"/>
      <c r="F122" s="107" t="s">
        <v>987</v>
      </c>
      <c r="G122" s="108" t="s">
        <v>988</v>
      </c>
      <c r="H122" s="108"/>
      <c r="I122" s="108"/>
      <c r="J122" s="108"/>
      <c r="K122" s="108"/>
      <c r="L122" s="108"/>
      <c r="M122" s="98"/>
      <c r="N122" s="41">
        <v>92000.0</v>
      </c>
      <c r="O122" s="41">
        <v>1000.0</v>
      </c>
      <c r="P122" s="41">
        <v>2700.0</v>
      </c>
      <c r="Q122" s="71"/>
      <c r="R122" s="41">
        <v>2245000.0</v>
      </c>
      <c r="S122" s="71"/>
      <c r="T122" s="90">
        <v>6502000.0</v>
      </c>
      <c r="U122" s="3">
        <v>2023.0</v>
      </c>
      <c r="V122" s="41">
        <f t="shared" ref="V122:V125" si="36">N122+P122</f>
        <v>94700</v>
      </c>
      <c r="W122" s="41" t="s">
        <v>561</v>
      </c>
      <c r="X122" s="41">
        <f>R122</f>
        <v>2245000</v>
      </c>
      <c r="Y122" s="74" t="s">
        <v>989</v>
      </c>
      <c r="Z122" s="121">
        <f t="shared" si="2"/>
        <v>2339700</v>
      </c>
      <c r="AA122" s="71"/>
      <c r="AB122" s="71"/>
      <c r="AC122" s="71"/>
      <c r="AD122" s="71"/>
      <c r="AE122" s="71"/>
      <c r="AF122" s="71"/>
      <c r="AG122" s="79"/>
      <c r="AH122" s="71"/>
      <c r="AI122" s="71"/>
      <c r="AJ122" s="71"/>
      <c r="AK122" s="71"/>
      <c r="AL122" s="71"/>
      <c r="AM122" s="79"/>
      <c r="AN122" s="71"/>
      <c r="AO122" s="71"/>
      <c r="AP122" s="71"/>
      <c r="AQ122" s="71"/>
      <c r="AR122" s="71"/>
      <c r="AS122" s="71"/>
      <c r="AT122" s="71"/>
      <c r="AU122" s="71"/>
      <c r="AV122" s="71"/>
      <c r="AW122" s="71"/>
      <c r="AX122" s="71"/>
      <c r="AY122" s="71"/>
      <c r="AZ122" s="71"/>
      <c r="BA122" s="71"/>
      <c r="BB122" s="71"/>
      <c r="BC122" s="71"/>
      <c r="BD122" s="71"/>
      <c r="BE122" s="71"/>
      <c r="BF122" s="71"/>
      <c r="BG122" s="71"/>
    </row>
    <row r="123">
      <c r="A123" s="71"/>
      <c r="B123" s="71" t="s">
        <v>151</v>
      </c>
      <c r="C123" s="86" t="s">
        <v>321</v>
      </c>
      <c r="D123" s="18" t="s">
        <v>430</v>
      </c>
      <c r="E123" s="98" t="s">
        <v>1165</v>
      </c>
      <c r="F123" s="107" t="s">
        <v>554</v>
      </c>
      <c r="G123" s="108" t="s">
        <v>774</v>
      </c>
      <c r="H123" s="108"/>
      <c r="I123" s="108"/>
      <c r="J123" s="108"/>
      <c r="K123" s="108"/>
      <c r="L123" s="108"/>
      <c r="M123" s="98"/>
      <c r="N123" s="41">
        <v>9915000.0</v>
      </c>
      <c r="O123" s="71"/>
      <c r="P123" s="41">
        <v>1157000.0</v>
      </c>
      <c r="Q123" s="71"/>
      <c r="R123" s="71"/>
      <c r="S123" s="71"/>
      <c r="T123" s="79"/>
      <c r="U123" s="3">
        <v>2023.0</v>
      </c>
      <c r="V123" s="71">
        <f t="shared" si="36"/>
        <v>11072000</v>
      </c>
      <c r="W123" s="41" t="s">
        <v>561</v>
      </c>
      <c r="X123" s="41" t="s">
        <v>578</v>
      </c>
      <c r="Y123" s="74" t="s">
        <v>990</v>
      </c>
      <c r="Z123" s="121">
        <f t="shared" si="2"/>
        <v>11072000</v>
      </c>
      <c r="AA123" s="41">
        <v>9844000.0</v>
      </c>
      <c r="AB123" s="71"/>
      <c r="AC123" s="41">
        <v>1179.0</v>
      </c>
      <c r="AD123" s="71"/>
      <c r="AE123" s="41">
        <v>1.1352E7</v>
      </c>
      <c r="AF123" s="41">
        <v>2.2375E7</v>
      </c>
      <c r="AG123" s="79"/>
      <c r="AH123" s="71"/>
      <c r="AI123" s="71"/>
      <c r="AJ123" s="71"/>
      <c r="AK123" s="71"/>
      <c r="AL123" s="71"/>
      <c r="AM123" s="79"/>
      <c r="AN123" s="71"/>
      <c r="AO123" s="71"/>
      <c r="AP123" s="71"/>
      <c r="AQ123" s="71"/>
      <c r="AR123" s="71"/>
      <c r="AS123" s="71"/>
      <c r="AT123" s="71"/>
      <c r="AU123" s="71"/>
      <c r="AV123" s="71"/>
      <c r="AW123" s="71"/>
      <c r="AX123" s="71"/>
      <c r="AY123" s="71"/>
      <c r="AZ123" s="71"/>
      <c r="BA123" s="71"/>
      <c r="BB123" s="71"/>
      <c r="BC123" s="71"/>
      <c r="BD123" s="71"/>
      <c r="BE123" s="71"/>
      <c r="BF123" s="71"/>
      <c r="BG123" s="71"/>
    </row>
    <row r="124">
      <c r="A124" s="71"/>
      <c r="B124" s="122" t="s">
        <v>1166</v>
      </c>
      <c r="C124" s="86" t="s">
        <v>322</v>
      </c>
      <c r="D124" s="73" t="s">
        <v>1167</v>
      </c>
      <c r="E124" s="74"/>
      <c r="F124" s="76" t="s">
        <v>1168</v>
      </c>
      <c r="G124" s="75"/>
      <c r="H124" s="75"/>
      <c r="I124" s="75"/>
      <c r="J124" s="75"/>
      <c r="K124" s="75"/>
      <c r="L124" s="75"/>
      <c r="M124" s="74"/>
      <c r="N124" s="41">
        <v>78.0</v>
      </c>
      <c r="O124" s="41">
        <v>492.0</v>
      </c>
      <c r="P124" s="41">
        <v>399.0</v>
      </c>
      <c r="Q124" s="71"/>
      <c r="R124" s="41">
        <v>52588.0</v>
      </c>
      <c r="S124" s="41">
        <v>53064.0</v>
      </c>
      <c r="T124" s="79"/>
      <c r="U124" s="3">
        <v>2023.0</v>
      </c>
      <c r="V124" s="71">
        <f t="shared" si="36"/>
        <v>477</v>
      </c>
      <c r="W124" s="41" t="s">
        <v>561</v>
      </c>
      <c r="X124" s="71">
        <f t="shared" ref="X124:X125" si="37">R124</f>
        <v>52588</v>
      </c>
      <c r="Y124" s="74" t="s">
        <v>1169</v>
      </c>
      <c r="Z124" s="121">
        <f t="shared" si="2"/>
        <v>53065</v>
      </c>
      <c r="AA124" s="41">
        <v>74.0</v>
      </c>
      <c r="AB124" s="71"/>
      <c r="AC124" s="41">
        <v>493.0</v>
      </c>
      <c r="AD124" s="71"/>
      <c r="AE124" s="41">
        <v>56827.0</v>
      </c>
      <c r="AF124" s="41">
        <v>57394.0</v>
      </c>
      <c r="AG124" s="79"/>
      <c r="AH124" s="71"/>
      <c r="AI124" s="71"/>
      <c r="AJ124" s="71"/>
      <c r="AK124" s="71"/>
      <c r="AL124" s="71"/>
      <c r="AM124" s="79"/>
      <c r="AN124" s="71"/>
      <c r="AO124" s="71"/>
      <c r="AP124" s="71"/>
      <c r="AQ124" s="71"/>
      <c r="AR124" s="71"/>
      <c r="AS124" s="71"/>
      <c r="AT124" s="71"/>
      <c r="AU124" s="71"/>
      <c r="AV124" s="71"/>
      <c r="AW124" s="71"/>
      <c r="AX124" s="71"/>
      <c r="AY124" s="71"/>
      <c r="AZ124" s="71"/>
      <c r="BA124" s="71"/>
      <c r="BB124" s="71"/>
      <c r="BC124" s="71"/>
      <c r="BD124" s="71"/>
      <c r="BE124" s="71"/>
      <c r="BF124" s="71"/>
      <c r="BG124" s="71"/>
    </row>
    <row r="125">
      <c r="A125" s="71"/>
      <c r="B125" s="71" t="s">
        <v>153</v>
      </c>
      <c r="C125" s="86" t="s">
        <v>323</v>
      </c>
      <c r="D125" s="18" t="s">
        <v>431</v>
      </c>
      <c r="E125" s="84"/>
      <c r="F125" s="76" t="s">
        <v>598</v>
      </c>
      <c r="G125" s="72"/>
      <c r="H125" s="72"/>
      <c r="I125" s="72"/>
      <c r="J125" s="72"/>
      <c r="K125" s="72"/>
      <c r="L125" s="72"/>
      <c r="M125" s="84"/>
      <c r="N125" s="41">
        <v>1470000.0</v>
      </c>
      <c r="O125" s="41">
        <v>510000.0</v>
      </c>
      <c r="P125" s="41">
        <v>50000.0</v>
      </c>
      <c r="Q125" s="71"/>
      <c r="R125" s="41">
        <v>4950000.0</v>
      </c>
      <c r="S125" s="41">
        <v>6470000.0</v>
      </c>
      <c r="T125" s="79"/>
      <c r="U125" s="3">
        <v>2023.0</v>
      </c>
      <c r="V125" s="71">
        <f t="shared" si="36"/>
        <v>1520000</v>
      </c>
      <c r="W125" s="41" t="s">
        <v>561</v>
      </c>
      <c r="X125" s="71">
        <f t="shared" si="37"/>
        <v>4950000</v>
      </c>
      <c r="Y125" s="74" t="s">
        <v>991</v>
      </c>
      <c r="Z125" s="121">
        <f t="shared" si="2"/>
        <v>6470000</v>
      </c>
      <c r="AA125" s="71"/>
      <c r="AB125" s="71"/>
      <c r="AC125" s="71"/>
      <c r="AD125" s="71"/>
      <c r="AE125" s="71"/>
      <c r="AF125" s="71"/>
      <c r="AG125" s="79"/>
      <c r="AH125" s="71"/>
      <c r="AI125" s="71"/>
      <c r="AJ125" s="71"/>
      <c r="AK125" s="71"/>
      <c r="AL125" s="71"/>
      <c r="AM125" s="79"/>
      <c r="AN125" s="71"/>
      <c r="AO125" s="71"/>
      <c r="AP125" s="71"/>
      <c r="AQ125" s="71"/>
      <c r="AR125" s="71"/>
      <c r="AS125" s="71"/>
      <c r="AT125" s="71"/>
      <c r="AU125" s="71"/>
      <c r="AV125" s="71"/>
      <c r="AW125" s="71"/>
      <c r="AX125" s="71"/>
      <c r="AY125" s="71"/>
      <c r="AZ125" s="71"/>
      <c r="BA125" s="71"/>
      <c r="BB125" s="71"/>
      <c r="BC125" s="71"/>
      <c r="BD125" s="71"/>
      <c r="BE125" s="71"/>
      <c r="BF125" s="71"/>
      <c r="BG125" s="71"/>
    </row>
    <row r="126">
      <c r="A126" s="71"/>
      <c r="B126" s="71" t="s">
        <v>154</v>
      </c>
      <c r="C126" s="86" t="s">
        <v>324</v>
      </c>
      <c r="D126" s="73" t="s">
        <v>992</v>
      </c>
      <c r="E126" s="74" t="s">
        <v>993</v>
      </c>
      <c r="F126" s="76" t="s">
        <v>607</v>
      </c>
      <c r="G126" s="75" t="s">
        <v>554</v>
      </c>
      <c r="H126" s="75"/>
      <c r="I126" s="75"/>
      <c r="J126" s="75"/>
      <c r="K126" s="75"/>
      <c r="L126" s="75"/>
      <c r="M126" s="74"/>
      <c r="N126" s="41">
        <v>36100.0</v>
      </c>
      <c r="O126" s="71"/>
      <c r="P126" s="41">
        <v>7738.0</v>
      </c>
      <c r="Q126" s="41">
        <v>43838.0</v>
      </c>
      <c r="R126" s="71"/>
      <c r="S126" s="71"/>
      <c r="T126" s="79"/>
      <c r="U126" s="3">
        <v>2023.0</v>
      </c>
      <c r="V126" s="71">
        <f>Q126</f>
        <v>43838</v>
      </c>
      <c r="W126" s="41" t="s">
        <v>561</v>
      </c>
      <c r="X126" s="41" t="s">
        <v>578</v>
      </c>
      <c r="Y126" s="74" t="s">
        <v>994</v>
      </c>
      <c r="Z126" s="121">
        <f t="shared" si="2"/>
        <v>43838</v>
      </c>
      <c r="AA126" s="71"/>
      <c r="AB126" s="71"/>
      <c r="AC126" s="71"/>
      <c r="AD126" s="71"/>
      <c r="AE126" s="71"/>
      <c r="AF126" s="71"/>
      <c r="AG126" s="79"/>
      <c r="AH126" s="71"/>
      <c r="AI126" s="71"/>
      <c r="AJ126" s="71"/>
      <c r="AK126" s="71"/>
      <c r="AL126" s="71"/>
      <c r="AM126" s="79"/>
      <c r="AN126" s="71"/>
      <c r="AO126" s="71"/>
      <c r="AP126" s="71"/>
      <c r="AQ126" s="71"/>
      <c r="AR126" s="71"/>
      <c r="AS126" s="71"/>
      <c r="AT126" s="71"/>
      <c r="AU126" s="71"/>
      <c r="AV126" s="71"/>
      <c r="AW126" s="71"/>
      <c r="AX126" s="71"/>
      <c r="AY126" s="71"/>
      <c r="AZ126" s="71"/>
      <c r="BA126" s="71"/>
      <c r="BB126" s="71"/>
      <c r="BC126" s="71"/>
      <c r="BD126" s="71"/>
      <c r="BE126" s="71"/>
      <c r="BF126" s="71"/>
      <c r="BG126" s="71"/>
    </row>
    <row r="127">
      <c r="A127" s="71"/>
      <c r="B127" s="71" t="s">
        <v>185</v>
      </c>
      <c r="C127" s="86" t="s">
        <v>354</v>
      </c>
      <c r="D127" s="18" t="s">
        <v>440</v>
      </c>
      <c r="E127" s="84"/>
      <c r="F127" s="76" t="s">
        <v>598</v>
      </c>
      <c r="G127" s="77" t="s">
        <v>666</v>
      </c>
      <c r="H127" s="77"/>
      <c r="I127" s="77"/>
      <c r="J127" s="77"/>
      <c r="K127" s="77"/>
      <c r="L127" s="77"/>
      <c r="M127" s="74"/>
      <c r="N127" s="41">
        <v>9300.0</v>
      </c>
      <c r="O127" s="71"/>
      <c r="P127" s="41">
        <v>940.0</v>
      </c>
      <c r="Q127" s="71"/>
      <c r="R127" s="41">
        <v>249900.0</v>
      </c>
      <c r="S127" s="41">
        <v>260200.0</v>
      </c>
      <c r="T127" s="79"/>
      <c r="U127" s="3">
        <v>2023.0</v>
      </c>
      <c r="V127" s="71">
        <f t="shared" ref="V127:V129" si="38">N127+P127</f>
        <v>10240</v>
      </c>
      <c r="W127" s="41" t="s">
        <v>561</v>
      </c>
      <c r="X127" s="71">
        <f t="shared" ref="X127:X131" si="39">R127</f>
        <v>249900</v>
      </c>
      <c r="Y127" s="74" t="s">
        <v>1170</v>
      </c>
      <c r="Z127" s="121">
        <f t="shared" si="2"/>
        <v>260140</v>
      </c>
      <c r="AA127" s="71"/>
      <c r="AB127" s="71"/>
      <c r="AC127" s="71"/>
      <c r="AD127" s="71"/>
      <c r="AE127" s="71"/>
      <c r="AF127" s="71"/>
      <c r="AG127" s="79"/>
      <c r="AH127" s="71"/>
      <c r="AI127" s="71"/>
      <c r="AJ127" s="71"/>
      <c r="AK127" s="71"/>
      <c r="AL127" s="71"/>
      <c r="AM127" s="79"/>
      <c r="AN127" s="71"/>
      <c r="AO127" s="71"/>
      <c r="AP127" s="71"/>
      <c r="AQ127" s="71"/>
      <c r="AR127" s="71"/>
      <c r="AS127" s="71"/>
      <c r="AT127" s="71"/>
      <c r="AU127" s="71"/>
      <c r="AV127" s="71"/>
      <c r="AW127" s="71"/>
      <c r="AX127" s="71"/>
      <c r="AY127" s="71"/>
      <c r="AZ127" s="71"/>
      <c r="BA127" s="71"/>
      <c r="BB127" s="71"/>
      <c r="BC127" s="71"/>
      <c r="BD127" s="71"/>
      <c r="BE127" s="71"/>
      <c r="BF127" s="71"/>
      <c r="BG127" s="71"/>
    </row>
    <row r="128">
      <c r="A128" s="41"/>
      <c r="B128" s="41" t="s">
        <v>996</v>
      </c>
      <c r="C128" s="86" t="s">
        <v>325</v>
      </c>
      <c r="D128" s="18" t="s">
        <v>432</v>
      </c>
      <c r="E128" s="84"/>
      <c r="F128" s="76" t="s">
        <v>997</v>
      </c>
      <c r="G128" s="77" t="s">
        <v>998</v>
      </c>
      <c r="H128" s="77"/>
      <c r="I128" s="77"/>
      <c r="J128" s="77"/>
      <c r="K128" s="77"/>
      <c r="L128" s="77"/>
      <c r="M128" s="74"/>
      <c r="N128" s="41">
        <v>154.0</v>
      </c>
      <c r="O128" s="41">
        <v>4641.0</v>
      </c>
      <c r="P128" s="41">
        <v>2295.0</v>
      </c>
      <c r="Q128" s="71"/>
      <c r="R128" s="41">
        <v>6920.0</v>
      </c>
      <c r="S128" s="41">
        <v>9369.0</v>
      </c>
      <c r="T128" s="79"/>
      <c r="U128" s="3">
        <v>2023.0</v>
      </c>
      <c r="V128" s="71">
        <f t="shared" si="38"/>
        <v>2449</v>
      </c>
      <c r="W128" s="41" t="s">
        <v>561</v>
      </c>
      <c r="X128" s="71">
        <f t="shared" si="39"/>
        <v>6920</v>
      </c>
      <c r="Y128" s="74" t="s">
        <v>999</v>
      </c>
      <c r="Z128" s="121">
        <f t="shared" si="2"/>
        <v>9369</v>
      </c>
      <c r="AA128" s="71"/>
      <c r="AB128" s="71"/>
      <c r="AC128" s="71"/>
      <c r="AD128" s="71"/>
      <c r="AE128" s="71"/>
      <c r="AF128" s="71"/>
      <c r="AG128" s="79"/>
      <c r="AH128" s="71"/>
      <c r="AI128" s="71"/>
      <c r="AJ128" s="71"/>
      <c r="AK128" s="71"/>
      <c r="AL128" s="71"/>
      <c r="AM128" s="79"/>
      <c r="AN128" s="71"/>
      <c r="AO128" s="71"/>
      <c r="AP128" s="71"/>
      <c r="AQ128" s="71"/>
      <c r="AR128" s="71"/>
      <c r="AS128" s="71"/>
      <c r="AT128" s="71"/>
      <c r="AU128" s="71"/>
      <c r="AV128" s="71"/>
      <c r="AW128" s="71"/>
      <c r="AX128" s="71"/>
      <c r="AY128" s="71"/>
      <c r="AZ128" s="71"/>
      <c r="BA128" s="71"/>
      <c r="BB128" s="71"/>
      <c r="BC128" s="71"/>
      <c r="BD128" s="71"/>
      <c r="BE128" s="71"/>
      <c r="BF128" s="71"/>
      <c r="BG128" s="71"/>
    </row>
    <row r="129">
      <c r="A129" s="71"/>
      <c r="B129" s="71" t="s">
        <v>187</v>
      </c>
      <c r="C129" s="86" t="s">
        <v>356</v>
      </c>
      <c r="D129" s="18" t="s">
        <v>441</v>
      </c>
      <c r="E129" s="84"/>
      <c r="F129" s="76" t="s">
        <v>607</v>
      </c>
      <c r="G129" s="77" t="s">
        <v>1000</v>
      </c>
      <c r="H129" s="77"/>
      <c r="I129" s="77"/>
      <c r="J129" s="77"/>
      <c r="K129" s="77"/>
      <c r="L129" s="77"/>
      <c r="M129" s="74"/>
      <c r="N129" s="41">
        <v>308.0</v>
      </c>
      <c r="O129" s="41">
        <v>2571.0</v>
      </c>
      <c r="P129" s="41">
        <v>218.0</v>
      </c>
      <c r="Q129" s="71"/>
      <c r="R129" s="41">
        <v>15888.0</v>
      </c>
      <c r="S129" s="41">
        <v>16414.0</v>
      </c>
      <c r="T129" s="79"/>
      <c r="U129" s="3">
        <v>2023.0</v>
      </c>
      <c r="V129" s="71">
        <f t="shared" si="38"/>
        <v>526</v>
      </c>
      <c r="W129" s="41" t="s">
        <v>561</v>
      </c>
      <c r="X129" s="71">
        <f t="shared" si="39"/>
        <v>15888</v>
      </c>
      <c r="Y129" s="74" t="s">
        <v>1001</v>
      </c>
      <c r="Z129" s="121">
        <f t="shared" si="2"/>
        <v>16414</v>
      </c>
      <c r="AA129" s="123"/>
      <c r="AB129" s="71"/>
      <c r="AC129" s="71"/>
      <c r="AD129" s="71"/>
      <c r="AE129" s="71"/>
      <c r="AF129" s="71"/>
      <c r="AG129" s="79"/>
      <c r="AH129" s="71"/>
      <c r="AI129" s="71"/>
      <c r="AJ129" s="71"/>
      <c r="AK129" s="71"/>
      <c r="AL129" s="71"/>
      <c r="AM129" s="79"/>
      <c r="AN129" s="71"/>
      <c r="AO129" s="71"/>
      <c r="AP129" s="71"/>
      <c r="AQ129" s="71"/>
      <c r="AR129" s="71"/>
      <c r="AS129" s="71"/>
      <c r="AT129" s="71"/>
      <c r="AU129" s="71"/>
      <c r="AV129" s="71"/>
      <c r="AW129" s="71"/>
      <c r="AX129" s="71"/>
      <c r="AY129" s="71"/>
      <c r="AZ129" s="71"/>
      <c r="BA129" s="71"/>
      <c r="BB129" s="71"/>
      <c r="BC129" s="71"/>
      <c r="BD129" s="71"/>
      <c r="BE129" s="71"/>
      <c r="BF129" s="71"/>
      <c r="BG129" s="71"/>
    </row>
    <row r="130">
      <c r="B130" s="59" t="s">
        <v>182</v>
      </c>
      <c r="C130" s="86" t="s">
        <v>351</v>
      </c>
      <c r="D130" s="18" t="s">
        <v>439</v>
      </c>
      <c r="E130" s="74" t="s">
        <v>1003</v>
      </c>
      <c r="F130" s="76"/>
      <c r="G130" s="75" t="s">
        <v>554</v>
      </c>
      <c r="H130" s="75"/>
      <c r="I130" s="75"/>
      <c r="J130" s="75"/>
      <c r="K130" s="75"/>
      <c r="L130" s="75"/>
      <c r="M130" s="74"/>
      <c r="N130" s="41">
        <v>22741.0</v>
      </c>
      <c r="O130" s="41">
        <v>800.0</v>
      </c>
      <c r="P130" s="41">
        <v>3315.0</v>
      </c>
      <c r="Q130" s="41">
        <v>26056.0</v>
      </c>
      <c r="R130" s="41">
        <v>5022.0</v>
      </c>
      <c r="S130" s="41">
        <v>31078.0</v>
      </c>
      <c r="T130" s="79"/>
      <c r="U130" s="3">
        <v>2023.0</v>
      </c>
      <c r="V130" s="71">
        <f>Q130</f>
        <v>26056</v>
      </c>
      <c r="W130" s="41" t="s">
        <v>561</v>
      </c>
      <c r="X130" s="71">
        <f t="shared" si="39"/>
        <v>5022</v>
      </c>
      <c r="Y130" s="74" t="s">
        <v>1171</v>
      </c>
      <c r="Z130" s="121">
        <f t="shared" si="2"/>
        <v>31078</v>
      </c>
      <c r="AA130" s="71"/>
      <c r="AB130" s="71"/>
      <c r="AC130" s="71"/>
      <c r="AD130" s="71"/>
      <c r="AE130" s="71"/>
      <c r="AF130" s="71"/>
      <c r="AG130" s="79"/>
      <c r="AH130" s="71"/>
      <c r="AI130" s="71"/>
      <c r="AJ130" s="71"/>
      <c r="AK130" s="71"/>
      <c r="AL130" s="71"/>
      <c r="AM130" s="79"/>
      <c r="AN130" s="71"/>
      <c r="AO130" s="71"/>
      <c r="AP130" s="71"/>
      <c r="AQ130" s="71"/>
      <c r="AR130" s="71"/>
      <c r="AS130" s="71"/>
      <c r="AT130" s="71"/>
      <c r="AU130" s="71"/>
      <c r="AV130" s="71"/>
      <c r="AW130" s="71"/>
      <c r="AX130" s="71"/>
      <c r="AY130" s="71"/>
      <c r="AZ130" s="71"/>
      <c r="BA130" s="71"/>
      <c r="BB130" s="71"/>
      <c r="BC130" s="71"/>
      <c r="BD130" s="71"/>
      <c r="BE130" s="71"/>
      <c r="BF130" s="71"/>
      <c r="BG130" s="71"/>
    </row>
    <row r="131">
      <c r="A131" s="71"/>
      <c r="B131" s="71" t="s">
        <v>156</v>
      </c>
      <c r="C131" s="86" t="s">
        <v>326</v>
      </c>
      <c r="D131" s="73" t="s">
        <v>1005</v>
      </c>
      <c r="E131" s="84"/>
      <c r="F131" s="76" t="s">
        <v>1006</v>
      </c>
      <c r="G131" s="75" t="s">
        <v>554</v>
      </c>
      <c r="H131" s="75"/>
      <c r="I131" s="75"/>
      <c r="J131" s="75"/>
      <c r="K131" s="75"/>
      <c r="L131" s="75"/>
      <c r="M131" s="74"/>
      <c r="N131" s="41">
        <v>8707.0</v>
      </c>
      <c r="O131" s="41">
        <v>5393.0</v>
      </c>
      <c r="P131" s="41">
        <v>6426.0</v>
      </c>
      <c r="Q131" s="71"/>
      <c r="R131" s="41">
        <v>51317.0</v>
      </c>
      <c r="S131" s="41">
        <v>6449.0</v>
      </c>
      <c r="T131" s="79"/>
      <c r="U131" s="3">
        <v>2023.0</v>
      </c>
      <c r="V131" s="71">
        <f>N131+P131</f>
        <v>15133</v>
      </c>
      <c r="W131" s="41" t="s">
        <v>561</v>
      </c>
      <c r="X131" s="71">
        <f t="shared" si="39"/>
        <v>51317</v>
      </c>
      <c r="Y131" s="74" t="s">
        <v>1007</v>
      </c>
      <c r="Z131" s="121">
        <f t="shared" si="2"/>
        <v>66450</v>
      </c>
      <c r="AA131" s="71"/>
      <c r="AB131" s="71"/>
      <c r="AC131" s="71"/>
      <c r="AD131" s="71"/>
      <c r="AE131" s="71"/>
      <c r="AF131" s="71"/>
      <c r="AG131" s="79"/>
      <c r="AH131" s="71"/>
      <c r="AI131" s="71"/>
      <c r="AJ131" s="71"/>
      <c r="AK131" s="71"/>
      <c r="AL131" s="71"/>
      <c r="AM131" s="79"/>
      <c r="AN131" s="71"/>
      <c r="AO131" s="71"/>
      <c r="AP131" s="71"/>
      <c r="AQ131" s="71"/>
      <c r="AR131" s="71"/>
      <c r="AS131" s="71"/>
      <c r="AT131" s="71"/>
      <c r="AU131" s="71"/>
      <c r="AV131" s="71"/>
      <c r="AW131" s="71"/>
      <c r="AX131" s="71"/>
      <c r="AY131" s="71"/>
      <c r="AZ131" s="71"/>
      <c r="BA131" s="71"/>
      <c r="BB131" s="71"/>
      <c r="BC131" s="71"/>
      <c r="BD131" s="71"/>
      <c r="BE131" s="71"/>
      <c r="BF131" s="71"/>
      <c r="BG131" s="71"/>
    </row>
    <row r="132">
      <c r="A132" s="71"/>
      <c r="B132" s="71" t="s">
        <v>188</v>
      </c>
      <c r="C132" s="86" t="s">
        <v>357</v>
      </c>
      <c r="D132" s="18" t="s">
        <v>442</v>
      </c>
      <c r="E132" s="74" t="s">
        <v>1163</v>
      </c>
      <c r="F132" s="76" t="s">
        <v>554</v>
      </c>
      <c r="G132" s="75" t="s">
        <v>554</v>
      </c>
      <c r="H132" s="75"/>
      <c r="I132" s="75"/>
      <c r="J132" s="75"/>
      <c r="K132" s="75"/>
      <c r="L132" s="75"/>
      <c r="M132" s="74"/>
      <c r="N132" s="71"/>
      <c r="O132" s="71"/>
      <c r="P132" s="71"/>
      <c r="Q132" s="71"/>
      <c r="R132" s="71"/>
      <c r="S132" s="71"/>
      <c r="T132" s="79"/>
      <c r="U132" s="3">
        <v>2023.0</v>
      </c>
      <c r="V132" s="41" t="s">
        <v>578</v>
      </c>
      <c r="W132" s="41" t="s">
        <v>578</v>
      </c>
      <c r="X132" s="41" t="s">
        <v>578</v>
      </c>
      <c r="Y132" s="74" t="s">
        <v>1008</v>
      </c>
      <c r="Z132" s="121" t="str">
        <f t="shared" si="2"/>
        <v>n.a</v>
      </c>
      <c r="AA132" s="71"/>
      <c r="AB132" s="71"/>
      <c r="AC132" s="71"/>
      <c r="AD132" s="71"/>
      <c r="AE132" s="71"/>
      <c r="AF132" s="71"/>
      <c r="AG132" s="79"/>
      <c r="AH132" s="71"/>
      <c r="AI132" s="71"/>
      <c r="AJ132" s="71"/>
      <c r="AK132" s="71"/>
      <c r="AL132" s="71"/>
      <c r="AM132" s="79"/>
      <c r="AN132" s="71"/>
      <c r="AO132" s="71"/>
      <c r="AP132" s="71"/>
      <c r="AQ132" s="71"/>
      <c r="AR132" s="71"/>
      <c r="AS132" s="71"/>
      <c r="AT132" s="71"/>
      <c r="AU132" s="71"/>
      <c r="AV132" s="71"/>
      <c r="AW132" s="71"/>
      <c r="AX132" s="71"/>
      <c r="AY132" s="71"/>
      <c r="AZ132" s="71"/>
      <c r="BA132" s="71"/>
      <c r="BB132" s="71"/>
      <c r="BC132" s="71"/>
      <c r="BD132" s="71"/>
      <c r="BE132" s="71"/>
      <c r="BF132" s="71"/>
      <c r="BG132" s="71"/>
    </row>
    <row r="133">
      <c r="A133" s="41"/>
      <c r="B133" s="41" t="s">
        <v>1009</v>
      </c>
      <c r="C133" s="86" t="s">
        <v>327</v>
      </c>
      <c r="D133" s="18" t="s">
        <v>433</v>
      </c>
      <c r="E133" s="74" t="s">
        <v>1010</v>
      </c>
      <c r="F133" s="76" t="s">
        <v>587</v>
      </c>
      <c r="G133" s="77" t="s">
        <v>630</v>
      </c>
      <c r="H133" s="77"/>
      <c r="I133" s="77"/>
      <c r="J133" s="77"/>
      <c r="K133" s="77"/>
      <c r="L133" s="77" t="s">
        <v>631</v>
      </c>
      <c r="M133" s="74"/>
      <c r="N133" s="41">
        <v>692.0</v>
      </c>
      <c r="O133" s="71"/>
      <c r="P133" s="41">
        <v>3678.0</v>
      </c>
      <c r="Q133" s="71"/>
      <c r="R133" s="110">
        <v>15407.0</v>
      </c>
      <c r="S133" s="41">
        <v>19777.0</v>
      </c>
      <c r="T133" s="79"/>
      <c r="U133" s="3">
        <v>2023.0</v>
      </c>
      <c r="V133" s="71">
        <f>N133+P133</f>
        <v>4370</v>
      </c>
      <c r="W133" s="41" t="s">
        <v>561</v>
      </c>
      <c r="X133" s="71">
        <f t="shared" ref="X133:X135" si="40">R133</f>
        <v>15407</v>
      </c>
      <c r="Y133" s="74" t="s">
        <v>1011</v>
      </c>
      <c r="Z133" s="121">
        <f t="shared" si="2"/>
        <v>19777</v>
      </c>
      <c r="AA133" s="71"/>
      <c r="AB133" s="71"/>
      <c r="AC133" s="71"/>
      <c r="AD133" s="71"/>
      <c r="AE133" s="71"/>
      <c r="AF133" s="71"/>
      <c r="AG133" s="79"/>
      <c r="AH133" s="71"/>
      <c r="AI133" s="71"/>
      <c r="AJ133" s="71"/>
      <c r="AK133" s="71"/>
      <c r="AL133" s="71"/>
      <c r="AM133" s="79"/>
      <c r="AN133" s="71"/>
      <c r="AO133" s="71"/>
      <c r="AP133" s="71"/>
      <c r="AQ133" s="71"/>
      <c r="AR133" s="71"/>
      <c r="AS133" s="71"/>
      <c r="AT133" s="71"/>
      <c r="AU133" s="71"/>
      <c r="AV133" s="71"/>
      <c r="AW133" s="71"/>
      <c r="AX133" s="71"/>
      <c r="AY133" s="71"/>
      <c r="AZ133" s="71"/>
      <c r="BA133" s="71"/>
      <c r="BB133" s="71"/>
      <c r="BC133" s="71"/>
      <c r="BD133" s="71"/>
      <c r="BE133" s="71"/>
      <c r="BF133" s="71"/>
      <c r="BG133" s="71"/>
    </row>
    <row r="134">
      <c r="A134" s="71"/>
      <c r="B134" s="71" t="s">
        <v>159</v>
      </c>
      <c r="C134" s="86" t="s">
        <v>329</v>
      </c>
      <c r="D134" s="73" t="s">
        <v>1012</v>
      </c>
      <c r="E134" s="84"/>
      <c r="F134" s="76" t="s">
        <v>598</v>
      </c>
      <c r="G134" s="77" t="s">
        <v>1013</v>
      </c>
      <c r="H134" s="77"/>
      <c r="I134" s="77"/>
      <c r="J134" s="77"/>
      <c r="K134" s="77"/>
      <c r="L134" s="77"/>
      <c r="M134" s="74"/>
      <c r="N134" s="41">
        <v>904.0</v>
      </c>
      <c r="O134" s="71"/>
      <c r="P134" s="41">
        <v>648.0</v>
      </c>
      <c r="Q134" s="41">
        <v>1551.0</v>
      </c>
      <c r="R134" s="41">
        <v>124565.0</v>
      </c>
      <c r="S134" s="71"/>
      <c r="T134" s="79"/>
      <c r="U134" s="3">
        <v>2023.0</v>
      </c>
      <c r="V134" s="71">
        <f>Q134</f>
        <v>1551</v>
      </c>
      <c r="W134" s="41" t="s">
        <v>561</v>
      </c>
      <c r="X134" s="71">
        <f t="shared" si="40"/>
        <v>124565</v>
      </c>
      <c r="Y134" s="74" t="s">
        <v>1014</v>
      </c>
      <c r="Z134" s="121">
        <f t="shared" si="2"/>
        <v>126116</v>
      </c>
      <c r="AA134" s="71"/>
      <c r="AB134" s="71"/>
      <c r="AC134" s="71"/>
      <c r="AD134" s="71"/>
      <c r="AE134" s="71"/>
      <c r="AF134" s="71"/>
      <c r="AG134" s="79"/>
      <c r="AH134" s="71"/>
      <c r="AI134" s="71"/>
      <c r="AJ134" s="71"/>
      <c r="AK134" s="71"/>
      <c r="AL134" s="71"/>
      <c r="AM134" s="79"/>
      <c r="AN134" s="71"/>
      <c r="AO134" s="71"/>
      <c r="AP134" s="71"/>
      <c r="AQ134" s="71"/>
      <c r="AR134" s="71"/>
      <c r="AS134" s="71"/>
      <c r="AT134" s="71"/>
      <c r="AU134" s="71"/>
      <c r="AV134" s="71"/>
      <c r="AW134" s="71"/>
      <c r="AX134" s="71"/>
      <c r="AY134" s="71"/>
      <c r="AZ134" s="71"/>
      <c r="BA134" s="71"/>
      <c r="BB134" s="71"/>
      <c r="BC134" s="71"/>
      <c r="BD134" s="71"/>
      <c r="BE134" s="71"/>
      <c r="BF134" s="71"/>
      <c r="BG134" s="71"/>
    </row>
    <row r="135">
      <c r="A135" s="71"/>
      <c r="B135" s="71" t="s">
        <v>160</v>
      </c>
      <c r="C135" s="86" t="s">
        <v>330</v>
      </c>
      <c r="D135" s="18" t="s">
        <v>434</v>
      </c>
      <c r="E135" s="109" t="s">
        <v>485</v>
      </c>
      <c r="F135" s="107" t="s">
        <v>1015</v>
      </c>
      <c r="G135" s="108" t="s">
        <v>1016</v>
      </c>
      <c r="H135" s="108"/>
      <c r="I135" s="108"/>
      <c r="J135" s="108"/>
      <c r="K135" s="108"/>
      <c r="L135" s="108"/>
      <c r="M135" s="98"/>
      <c r="N135" s="41">
        <v>8181.0</v>
      </c>
      <c r="O135" s="41">
        <v>8385.0</v>
      </c>
      <c r="P135" s="41">
        <v>9620.0</v>
      </c>
      <c r="Q135" s="71"/>
      <c r="R135" s="41">
        <v>1401706.0</v>
      </c>
      <c r="S135" s="71"/>
      <c r="T135" s="79"/>
      <c r="U135" s="3" t="s">
        <v>591</v>
      </c>
      <c r="V135" s="71">
        <f>N135+P135</f>
        <v>17801</v>
      </c>
      <c r="W135" s="41" t="s">
        <v>561</v>
      </c>
      <c r="X135" s="71">
        <f t="shared" si="40"/>
        <v>1401706</v>
      </c>
      <c r="Y135" s="74" t="s">
        <v>1017</v>
      </c>
      <c r="Z135" s="121">
        <f t="shared" si="2"/>
        <v>1419507</v>
      </c>
      <c r="AA135" s="71"/>
      <c r="AB135" s="71"/>
      <c r="AC135" s="71"/>
      <c r="AD135" s="71"/>
      <c r="AE135" s="71"/>
      <c r="AF135" s="71"/>
      <c r="AG135" s="79"/>
      <c r="AH135" s="71"/>
      <c r="AI135" s="71"/>
      <c r="AJ135" s="71"/>
      <c r="AK135" s="71"/>
      <c r="AL135" s="71"/>
      <c r="AM135" s="79"/>
      <c r="AN135" s="71"/>
      <c r="AO135" s="71"/>
      <c r="AP135" s="71"/>
      <c r="AQ135" s="71"/>
      <c r="AR135" s="71"/>
      <c r="AS135" s="71"/>
      <c r="AT135" s="71"/>
      <c r="AU135" s="71"/>
      <c r="AV135" s="71"/>
      <c r="AW135" s="71"/>
      <c r="AX135" s="71"/>
      <c r="AY135" s="71"/>
      <c r="AZ135" s="71"/>
      <c r="BA135" s="71"/>
      <c r="BB135" s="71"/>
      <c r="BC135" s="71"/>
      <c r="BD135" s="71"/>
      <c r="BE135" s="71"/>
      <c r="BF135" s="71"/>
      <c r="BG135" s="71"/>
    </row>
    <row r="136">
      <c r="B136" s="59" t="s">
        <v>180</v>
      </c>
      <c r="C136" s="86" t="s">
        <v>349</v>
      </c>
      <c r="D136" s="73" t="s">
        <v>1018</v>
      </c>
      <c r="E136" s="109"/>
      <c r="F136" s="107" t="s">
        <v>1019</v>
      </c>
      <c r="G136" s="108" t="s">
        <v>1020</v>
      </c>
      <c r="H136" s="108"/>
      <c r="I136" s="108"/>
      <c r="J136" s="108"/>
      <c r="K136" s="108"/>
      <c r="L136" s="108"/>
      <c r="M136" s="98"/>
      <c r="N136" s="71"/>
      <c r="O136" s="41">
        <v>1925.0</v>
      </c>
      <c r="P136" s="41">
        <v>2602.0</v>
      </c>
      <c r="Q136" s="71"/>
      <c r="R136" s="71"/>
      <c r="S136" s="41">
        <v>180631.0</v>
      </c>
      <c r="T136" s="79"/>
      <c r="U136" s="3">
        <v>2023.0</v>
      </c>
      <c r="V136" s="71">
        <f>116+43+2602</f>
        <v>2761</v>
      </c>
      <c r="W136" s="41" t="s">
        <v>561</v>
      </c>
      <c r="X136" s="71">
        <f>165240+11369+667+509+85</f>
        <v>177870</v>
      </c>
      <c r="Y136" s="74" t="s">
        <v>1021</v>
      </c>
      <c r="Z136" s="121">
        <f t="shared" si="2"/>
        <v>180631</v>
      </c>
      <c r="AA136" s="71"/>
      <c r="AB136" s="71"/>
      <c r="AC136" s="71"/>
      <c r="AD136" s="71"/>
      <c r="AE136" s="71"/>
      <c r="AF136" s="71"/>
      <c r="AG136" s="79"/>
      <c r="AH136" s="71"/>
      <c r="AI136" s="71"/>
      <c r="AJ136" s="71"/>
      <c r="AK136" s="71"/>
      <c r="AL136" s="71"/>
      <c r="AM136" s="79"/>
      <c r="AN136" s="71"/>
      <c r="AO136" s="71"/>
      <c r="AP136" s="71"/>
      <c r="AQ136" s="71"/>
      <c r="AR136" s="71"/>
      <c r="AS136" s="71"/>
      <c r="AT136" s="71"/>
      <c r="AU136" s="71"/>
      <c r="AV136" s="71"/>
      <c r="AW136" s="71"/>
      <c r="AX136" s="71"/>
      <c r="AY136" s="71"/>
      <c r="AZ136" s="71"/>
      <c r="BA136" s="71"/>
      <c r="BB136" s="71"/>
      <c r="BC136" s="71"/>
      <c r="BD136" s="71"/>
      <c r="BE136" s="71"/>
      <c r="BF136" s="71"/>
      <c r="BG136" s="71"/>
    </row>
    <row r="137">
      <c r="A137" s="41"/>
      <c r="B137" s="41" t="s">
        <v>1022</v>
      </c>
      <c r="C137" s="86" t="s">
        <v>331</v>
      </c>
      <c r="D137" s="73" t="s">
        <v>1023</v>
      </c>
      <c r="E137" s="84"/>
      <c r="F137" s="76" t="s">
        <v>598</v>
      </c>
      <c r="G137" s="77" t="s">
        <v>1024</v>
      </c>
      <c r="H137" s="77"/>
      <c r="I137" s="77"/>
      <c r="J137" s="77"/>
      <c r="K137" s="77"/>
      <c r="L137" s="77"/>
      <c r="M137" s="74"/>
      <c r="N137" s="41">
        <v>1347.0</v>
      </c>
      <c r="O137" s="41">
        <v>47786.0</v>
      </c>
      <c r="P137" s="41">
        <v>167.0</v>
      </c>
      <c r="Q137" s="71"/>
      <c r="R137" s="41">
        <v>273217.0</v>
      </c>
      <c r="S137" s="41">
        <v>274731.0</v>
      </c>
      <c r="T137" s="79"/>
      <c r="U137" s="3">
        <v>2023.0</v>
      </c>
      <c r="V137" s="71">
        <f>N137+P137</f>
        <v>1514</v>
      </c>
      <c r="W137" s="41" t="s">
        <v>561</v>
      </c>
      <c r="X137" s="71">
        <f t="shared" ref="X137:X138" si="41">R137</f>
        <v>273217</v>
      </c>
      <c r="Y137" s="74" t="s">
        <v>1025</v>
      </c>
      <c r="Z137" s="121">
        <f t="shared" si="2"/>
        <v>274731</v>
      </c>
      <c r="AA137" s="71"/>
      <c r="AB137" s="71"/>
      <c r="AC137" s="71"/>
      <c r="AD137" s="71"/>
      <c r="AE137" s="71"/>
      <c r="AF137" s="71"/>
      <c r="AG137" s="79"/>
      <c r="AH137" s="71"/>
      <c r="AI137" s="71"/>
      <c r="AJ137" s="71"/>
      <c r="AK137" s="71"/>
      <c r="AL137" s="71"/>
      <c r="AM137" s="79"/>
      <c r="AN137" s="71"/>
      <c r="AO137" s="71"/>
      <c r="AP137" s="71"/>
      <c r="AQ137" s="71"/>
      <c r="AR137" s="71"/>
      <c r="AS137" s="71"/>
      <c r="AT137" s="71"/>
      <c r="AU137" s="71"/>
      <c r="AV137" s="71"/>
      <c r="AW137" s="71"/>
      <c r="AX137" s="71"/>
      <c r="AY137" s="71"/>
      <c r="AZ137" s="71"/>
      <c r="BA137" s="71"/>
      <c r="BB137" s="71"/>
      <c r="BC137" s="71"/>
      <c r="BD137" s="71"/>
      <c r="BE137" s="71"/>
      <c r="BF137" s="71"/>
      <c r="BG137" s="71"/>
    </row>
    <row r="138">
      <c r="A138" s="41"/>
      <c r="B138" s="41" t="s">
        <v>1026</v>
      </c>
      <c r="C138" s="72" t="s">
        <v>332</v>
      </c>
      <c r="D138" s="73" t="s">
        <v>1027</v>
      </c>
      <c r="E138" s="84"/>
      <c r="F138" s="76" t="s">
        <v>598</v>
      </c>
      <c r="G138" s="75" t="s">
        <v>554</v>
      </c>
      <c r="H138" s="75"/>
      <c r="I138" s="75"/>
      <c r="J138" s="75"/>
      <c r="K138" s="75"/>
      <c r="L138" s="75"/>
      <c r="M138" s="74"/>
      <c r="N138" s="41">
        <v>27029.0</v>
      </c>
      <c r="O138" s="41">
        <v>136628.0</v>
      </c>
      <c r="P138" s="41">
        <v>42251.0</v>
      </c>
      <c r="Q138" s="41">
        <v>69280.0</v>
      </c>
      <c r="R138" s="41">
        <v>3.7182157E7</v>
      </c>
      <c r="S138" s="41">
        <v>3.7251437E7</v>
      </c>
      <c r="T138" s="79"/>
      <c r="U138" s="3">
        <v>2023.0</v>
      </c>
      <c r="V138" s="71">
        <f>Q138</f>
        <v>69280</v>
      </c>
      <c r="W138" s="41" t="s">
        <v>561</v>
      </c>
      <c r="X138" s="71">
        <f t="shared" si="41"/>
        <v>37182157</v>
      </c>
      <c r="Y138" s="74" t="s">
        <v>1028</v>
      </c>
      <c r="Z138" s="121">
        <f t="shared" si="2"/>
        <v>37251437</v>
      </c>
      <c r="AA138" s="71">
        <v>38402.0</v>
      </c>
      <c r="AB138" s="71">
        <v>141636.0</v>
      </c>
      <c r="AC138" s="71">
        <v>45258.0</v>
      </c>
      <c r="AD138" s="71"/>
      <c r="AE138" s="71">
        <v>2.7609345E7</v>
      </c>
      <c r="AF138" s="71"/>
      <c r="AG138" s="79"/>
      <c r="AH138" s="71">
        <v>38242.0</v>
      </c>
      <c r="AI138" s="71">
        <v>138985.0</v>
      </c>
      <c r="AJ138" s="71">
        <v>57685.0</v>
      </c>
      <c r="AK138" s="71"/>
      <c r="AL138" s="71">
        <v>2.8023724E7</v>
      </c>
      <c r="AM138" s="79"/>
      <c r="AN138" s="71"/>
      <c r="AO138" s="71">
        <v>39640.0</v>
      </c>
      <c r="AP138" s="71">
        <v>155934.0</v>
      </c>
      <c r="AQ138" s="71">
        <v>73700.0</v>
      </c>
      <c r="AR138" s="71">
        <v>2.9922822E7</v>
      </c>
      <c r="AS138" s="71"/>
      <c r="AT138" s="71"/>
      <c r="AU138" s="71"/>
      <c r="AV138" s="71"/>
      <c r="AW138" s="71"/>
      <c r="AX138" s="71"/>
      <c r="AY138" s="71"/>
      <c r="AZ138" s="71"/>
      <c r="BA138" s="71"/>
      <c r="BB138" s="71"/>
      <c r="BC138" s="71"/>
      <c r="BD138" s="71"/>
      <c r="BE138" s="71"/>
      <c r="BF138" s="71"/>
      <c r="BG138" s="71"/>
    </row>
    <row r="139">
      <c r="A139" s="41"/>
      <c r="B139" s="41" t="s">
        <v>1029</v>
      </c>
      <c r="C139" s="86" t="s">
        <v>333</v>
      </c>
      <c r="D139" s="18" t="s">
        <v>435</v>
      </c>
      <c r="E139" s="74" t="s">
        <v>1172</v>
      </c>
      <c r="F139" s="76" t="s">
        <v>1030</v>
      </c>
      <c r="G139" s="77" t="s">
        <v>1031</v>
      </c>
      <c r="H139" s="77"/>
      <c r="I139" s="77"/>
      <c r="J139" s="77"/>
      <c r="K139" s="77"/>
      <c r="L139" s="77"/>
      <c r="M139" s="74"/>
      <c r="N139" s="41">
        <v>5438.0</v>
      </c>
      <c r="O139" s="41">
        <v>90626.0</v>
      </c>
      <c r="P139" s="41">
        <v>3189.0</v>
      </c>
      <c r="Q139" s="71"/>
      <c r="R139" s="71"/>
      <c r="S139" s="71"/>
      <c r="T139" s="79"/>
      <c r="U139" s="3">
        <v>2023.0</v>
      </c>
      <c r="V139" s="71">
        <f t="shared" ref="V139:V140" si="42">N139+P139</f>
        <v>8627</v>
      </c>
      <c r="W139" s="41" t="s">
        <v>561</v>
      </c>
      <c r="X139" s="41" t="s">
        <v>578</v>
      </c>
      <c r="Y139" s="74" t="s">
        <v>1032</v>
      </c>
      <c r="Z139" s="121">
        <f t="shared" si="2"/>
        <v>8627</v>
      </c>
      <c r="AA139" s="41">
        <v>6357.0</v>
      </c>
      <c r="AB139" s="41">
        <v>78879.0</v>
      </c>
      <c r="AC139" s="41">
        <v>3397.0</v>
      </c>
      <c r="AD139" s="71"/>
      <c r="AE139" s="41">
        <v>1151578.0</v>
      </c>
      <c r="AF139" s="41">
        <v>1161332.0</v>
      </c>
      <c r="AG139" s="79"/>
      <c r="AH139" s="71"/>
      <c r="AI139" s="71"/>
      <c r="AJ139" s="71"/>
      <c r="AK139" s="71"/>
      <c r="AL139" s="71"/>
      <c r="AM139" s="79"/>
      <c r="AN139" s="71"/>
      <c r="AO139" s="71"/>
      <c r="AP139" s="71"/>
      <c r="AQ139" s="71"/>
      <c r="AR139" s="71"/>
      <c r="AS139" s="71"/>
      <c r="AT139" s="71"/>
      <c r="AU139" s="71"/>
      <c r="AV139" s="71"/>
      <c r="AW139" s="71"/>
      <c r="AX139" s="71"/>
      <c r="AY139" s="71"/>
      <c r="AZ139" s="71"/>
      <c r="BA139" s="71"/>
      <c r="BB139" s="71"/>
      <c r="BC139" s="71"/>
      <c r="BD139" s="71"/>
      <c r="BE139" s="71"/>
      <c r="BF139" s="71"/>
      <c r="BG139" s="71"/>
    </row>
    <row r="140">
      <c r="A140" s="71"/>
      <c r="B140" s="71" t="s">
        <v>164</v>
      </c>
      <c r="C140" s="86" t="s">
        <v>334</v>
      </c>
      <c r="D140" s="73" t="s">
        <v>1033</v>
      </c>
      <c r="E140" s="84"/>
      <c r="F140" s="76" t="s">
        <v>598</v>
      </c>
      <c r="G140" s="77" t="s">
        <v>1034</v>
      </c>
      <c r="H140" s="77"/>
      <c r="I140" s="77"/>
      <c r="J140" s="77"/>
      <c r="K140" s="77"/>
      <c r="L140" s="77"/>
      <c r="M140" s="74"/>
      <c r="N140" s="41">
        <v>3173.0</v>
      </c>
      <c r="O140" s="71"/>
      <c r="P140" s="41">
        <v>215.0</v>
      </c>
      <c r="Q140" s="71"/>
      <c r="R140" s="41">
        <v>169931.0</v>
      </c>
      <c r="S140" s="41">
        <v>173319.0</v>
      </c>
      <c r="T140" s="79"/>
      <c r="U140" s="3">
        <v>2023.0</v>
      </c>
      <c r="V140" s="71">
        <f t="shared" si="42"/>
        <v>3388</v>
      </c>
      <c r="W140" s="41" t="s">
        <v>561</v>
      </c>
      <c r="X140" s="71">
        <f t="shared" ref="X140:X141" si="43">R140</f>
        <v>169931</v>
      </c>
      <c r="Y140" s="74" t="s">
        <v>1173</v>
      </c>
      <c r="Z140" s="121">
        <f t="shared" si="2"/>
        <v>173319</v>
      </c>
      <c r="AA140" s="71"/>
      <c r="AB140" s="71"/>
      <c r="AC140" s="71"/>
      <c r="AD140" s="71"/>
      <c r="AE140" s="71"/>
      <c r="AF140" s="71"/>
      <c r="AG140" s="79"/>
      <c r="AH140" s="71"/>
      <c r="AI140" s="71"/>
      <c r="AJ140" s="71"/>
      <c r="AK140" s="71"/>
      <c r="AL140" s="71"/>
      <c r="AM140" s="79"/>
      <c r="AN140" s="71"/>
      <c r="AO140" s="71"/>
      <c r="AP140" s="71"/>
      <c r="AQ140" s="71"/>
      <c r="AR140" s="71"/>
      <c r="AS140" s="71"/>
      <c r="AT140" s="71"/>
      <c r="AU140" s="71"/>
      <c r="AV140" s="71"/>
      <c r="AW140" s="71"/>
      <c r="AX140" s="71"/>
      <c r="AY140" s="71"/>
      <c r="AZ140" s="71"/>
      <c r="BA140" s="71"/>
      <c r="BB140" s="71"/>
      <c r="BC140" s="71"/>
      <c r="BD140" s="71"/>
      <c r="BE140" s="71"/>
      <c r="BF140" s="71"/>
      <c r="BG140" s="71"/>
    </row>
    <row r="141">
      <c r="A141" s="71"/>
      <c r="B141" s="71" t="s">
        <v>165</v>
      </c>
      <c r="C141" s="86" t="s">
        <v>335</v>
      </c>
      <c r="D141" s="18" t="s">
        <v>436</v>
      </c>
      <c r="E141" s="84"/>
      <c r="F141" s="76" t="s">
        <v>1036</v>
      </c>
      <c r="G141" s="77" t="s">
        <v>1034</v>
      </c>
      <c r="H141" s="77"/>
      <c r="I141" s="77"/>
      <c r="J141" s="77"/>
      <c r="K141" s="77"/>
      <c r="L141" s="77"/>
      <c r="M141" s="74"/>
      <c r="N141" s="41">
        <v>195.0</v>
      </c>
      <c r="O141" s="41">
        <v>7877.0</v>
      </c>
      <c r="P141" s="41">
        <v>1406.0</v>
      </c>
      <c r="Q141" s="41">
        <v>1601.0</v>
      </c>
      <c r="R141" s="41">
        <v>205417.0</v>
      </c>
      <c r="S141" s="41">
        <v>207018.0</v>
      </c>
      <c r="T141" s="79"/>
      <c r="U141" s="3">
        <v>2023.0</v>
      </c>
      <c r="V141" s="71">
        <f>Q141</f>
        <v>1601</v>
      </c>
      <c r="W141" s="41" t="s">
        <v>561</v>
      </c>
      <c r="X141" s="71">
        <f t="shared" si="43"/>
        <v>205417</v>
      </c>
      <c r="Y141" s="74" t="s">
        <v>1037</v>
      </c>
      <c r="Z141" s="121">
        <f t="shared" si="2"/>
        <v>207018</v>
      </c>
      <c r="AA141" s="71"/>
      <c r="AB141" s="71"/>
      <c r="AC141" s="71"/>
      <c r="AD141" s="71"/>
      <c r="AE141" s="71"/>
      <c r="AF141" s="71"/>
      <c r="AG141" s="79"/>
      <c r="AH141" s="71"/>
      <c r="AI141" s="71"/>
      <c r="AJ141" s="71"/>
      <c r="AK141" s="71"/>
      <c r="AL141" s="71"/>
      <c r="AM141" s="79"/>
      <c r="AN141" s="71"/>
      <c r="AO141" s="71"/>
      <c r="AP141" s="71"/>
      <c r="AQ141" s="71"/>
      <c r="AR141" s="71"/>
      <c r="AS141" s="71"/>
      <c r="AT141" s="71"/>
      <c r="AU141" s="71"/>
      <c r="AV141" s="71"/>
      <c r="AW141" s="71"/>
      <c r="AX141" s="71"/>
      <c r="AY141" s="71"/>
      <c r="AZ141" s="71"/>
      <c r="BA141" s="71"/>
      <c r="BB141" s="71"/>
      <c r="BC141" s="71"/>
      <c r="BD141" s="71"/>
      <c r="BE141" s="71"/>
      <c r="BF141" s="71"/>
      <c r="BG141" s="71"/>
    </row>
    <row r="142">
      <c r="A142" s="71"/>
      <c r="B142" s="71" t="s">
        <v>166</v>
      </c>
      <c r="C142" s="86" t="s">
        <v>336</v>
      </c>
      <c r="D142" s="73" t="s">
        <v>1038</v>
      </c>
      <c r="E142" s="74" t="s">
        <v>1174</v>
      </c>
      <c r="F142" s="76" t="s">
        <v>554</v>
      </c>
      <c r="G142" s="75"/>
      <c r="H142" s="75"/>
      <c r="I142" s="75"/>
      <c r="J142" s="75"/>
      <c r="K142" s="75"/>
      <c r="L142" s="75"/>
      <c r="M142" s="74"/>
      <c r="N142" s="71"/>
      <c r="O142" s="71"/>
      <c r="P142" s="71"/>
      <c r="Q142" s="71"/>
      <c r="R142" s="71"/>
      <c r="S142" s="71"/>
      <c r="T142" s="79"/>
      <c r="U142" s="3">
        <v>2023.0</v>
      </c>
      <c r="V142" s="41" t="s">
        <v>578</v>
      </c>
      <c r="W142" s="41" t="s">
        <v>578</v>
      </c>
      <c r="X142" s="41" t="s">
        <v>578</v>
      </c>
      <c r="Y142" s="74" t="s">
        <v>1039</v>
      </c>
      <c r="Z142" s="121" t="str">
        <f t="shared" si="2"/>
        <v>n.a</v>
      </c>
      <c r="AA142" s="71"/>
      <c r="AB142" s="71"/>
      <c r="AC142" s="71"/>
      <c r="AD142" s="71"/>
      <c r="AE142" s="71"/>
      <c r="AF142" s="71"/>
      <c r="AG142" s="79"/>
      <c r="AH142" s="71"/>
      <c r="AI142" s="71"/>
      <c r="AJ142" s="71"/>
      <c r="AK142" s="71"/>
      <c r="AL142" s="71"/>
      <c r="AM142" s="79"/>
      <c r="AN142" s="71"/>
      <c r="AO142" s="71"/>
      <c r="AP142" s="71"/>
      <c r="AQ142" s="71"/>
      <c r="AR142" s="71"/>
      <c r="AS142" s="71"/>
      <c r="AT142" s="71"/>
      <c r="AU142" s="71"/>
      <c r="AV142" s="71"/>
      <c r="AW142" s="71"/>
      <c r="AX142" s="71"/>
      <c r="AY142" s="71"/>
      <c r="AZ142" s="71"/>
      <c r="BA142" s="71"/>
      <c r="BB142" s="71"/>
      <c r="BC142" s="71"/>
      <c r="BD142" s="71"/>
      <c r="BE142" s="71"/>
      <c r="BF142" s="71"/>
      <c r="BG142" s="71"/>
    </row>
    <row r="143">
      <c r="A143" s="71"/>
      <c r="B143" s="71" t="s">
        <v>167</v>
      </c>
      <c r="C143" s="73" t="s">
        <v>1040</v>
      </c>
      <c r="D143" s="83" t="s">
        <v>1041</v>
      </c>
      <c r="E143" s="91"/>
      <c r="F143" s="76" t="s">
        <v>1042</v>
      </c>
      <c r="G143" s="72"/>
      <c r="H143" s="72"/>
      <c r="I143" s="72"/>
      <c r="J143" s="72"/>
      <c r="K143" s="72"/>
      <c r="L143" s="72"/>
      <c r="M143" s="84"/>
      <c r="N143" s="41"/>
      <c r="O143" s="71"/>
      <c r="P143" s="41"/>
      <c r="Q143" s="41">
        <v>37235.0</v>
      </c>
      <c r="R143" s="41">
        <v>54070.0</v>
      </c>
      <c r="S143" s="41">
        <v>91305.0</v>
      </c>
      <c r="T143" s="79"/>
      <c r="U143" s="3">
        <v>2023.0</v>
      </c>
      <c r="V143" s="41">
        <v>37235.0</v>
      </c>
      <c r="W143" s="41" t="s">
        <v>508</v>
      </c>
      <c r="X143" s="71">
        <f>R143</f>
        <v>54070</v>
      </c>
      <c r="Y143" s="74" t="s">
        <v>1043</v>
      </c>
      <c r="Z143" s="121">
        <f t="shared" si="2"/>
        <v>91305</v>
      </c>
      <c r="AA143" s="112">
        <v>41021.0</v>
      </c>
      <c r="AB143" s="12"/>
      <c r="AC143" s="112">
        <v>67999.0</v>
      </c>
      <c r="AD143" s="12"/>
      <c r="AE143" s="113">
        <v>2500000.0</v>
      </c>
      <c r="AF143" s="71"/>
      <c r="AG143" s="79"/>
      <c r="AH143" s="71"/>
      <c r="AI143" s="71"/>
      <c r="AJ143" s="71"/>
      <c r="AK143" s="71"/>
      <c r="AL143" s="71"/>
      <c r="AM143" s="79"/>
      <c r="AN143" s="71"/>
      <c r="AO143" s="71"/>
      <c r="AP143" s="71"/>
      <c r="AQ143" s="71"/>
      <c r="AR143" s="71"/>
      <c r="AS143" s="71"/>
      <c r="AT143" s="71"/>
      <c r="AU143" s="71"/>
      <c r="AV143" s="71"/>
      <c r="AW143" s="71"/>
      <c r="AX143" s="71"/>
      <c r="AY143" s="71"/>
      <c r="AZ143" s="71"/>
      <c r="BA143" s="71"/>
      <c r="BB143" s="71"/>
      <c r="BC143" s="71"/>
      <c r="BD143" s="71"/>
      <c r="BE143" s="71"/>
      <c r="BF143" s="71"/>
      <c r="BG143" s="71"/>
    </row>
    <row r="144">
      <c r="A144" s="71"/>
      <c r="B144" s="71" t="s">
        <v>168</v>
      </c>
      <c r="C144" s="72" t="s">
        <v>338</v>
      </c>
      <c r="D144" s="73" t="s">
        <v>1044</v>
      </c>
      <c r="E144" s="84" t="s">
        <v>486</v>
      </c>
      <c r="F144" s="76" t="s">
        <v>1045</v>
      </c>
      <c r="G144" s="77" t="s">
        <v>1046</v>
      </c>
      <c r="H144" s="77"/>
      <c r="I144" s="77"/>
      <c r="J144" s="77"/>
      <c r="K144" s="77"/>
      <c r="L144" s="77"/>
      <c r="M144" s="74"/>
      <c r="N144" s="41">
        <v>1591.0</v>
      </c>
      <c r="O144" s="71"/>
      <c r="P144" s="41">
        <v>3278.0</v>
      </c>
      <c r="Q144" s="41">
        <v>4869.0</v>
      </c>
      <c r="R144" s="41"/>
      <c r="S144" s="71"/>
      <c r="T144" s="79"/>
      <c r="U144" s="3">
        <v>2023.0</v>
      </c>
      <c r="V144" s="71">
        <f>Q144</f>
        <v>4869</v>
      </c>
      <c r="W144" s="41" t="s">
        <v>561</v>
      </c>
      <c r="X144" s="71">
        <f>92069+1695+645</f>
        <v>94409</v>
      </c>
      <c r="Y144" s="74" t="s">
        <v>1047</v>
      </c>
      <c r="Z144" s="121">
        <f t="shared" si="2"/>
        <v>99278</v>
      </c>
      <c r="AA144" s="71"/>
      <c r="AB144" s="71"/>
      <c r="AC144" s="71"/>
      <c r="AD144" s="71"/>
      <c r="AE144" s="71"/>
      <c r="AF144" s="71"/>
      <c r="AG144" s="79"/>
      <c r="AH144" s="71"/>
      <c r="AI144" s="71"/>
      <c r="AJ144" s="71"/>
      <c r="AK144" s="71"/>
      <c r="AL144" s="71"/>
      <c r="AM144" s="79"/>
      <c r="AN144" s="71"/>
      <c r="AO144" s="71"/>
      <c r="AP144" s="71"/>
      <c r="AQ144" s="71"/>
      <c r="AR144" s="71"/>
      <c r="AS144" s="71"/>
      <c r="AT144" s="71"/>
      <c r="AU144" s="71"/>
      <c r="AV144" s="71"/>
      <c r="AW144" s="71"/>
      <c r="AX144" s="71"/>
      <c r="AY144" s="71"/>
      <c r="AZ144" s="71"/>
      <c r="BA144" s="71"/>
      <c r="BB144" s="71"/>
      <c r="BC144" s="71"/>
      <c r="BD144" s="71"/>
      <c r="BE144" s="71"/>
      <c r="BF144" s="71"/>
      <c r="BG144" s="71"/>
    </row>
    <row r="145">
      <c r="A145" s="71"/>
      <c r="B145" s="71" t="s">
        <v>169</v>
      </c>
      <c r="C145" s="72" t="s">
        <v>339</v>
      </c>
      <c r="D145" s="72"/>
      <c r="E145" s="94" t="s">
        <v>1175</v>
      </c>
      <c r="F145" s="101"/>
      <c r="G145" s="72"/>
      <c r="H145" s="72"/>
      <c r="I145" s="72"/>
      <c r="J145" s="72"/>
      <c r="K145" s="72"/>
      <c r="L145" s="72"/>
      <c r="M145" s="84"/>
      <c r="N145" s="71"/>
      <c r="O145" s="71"/>
      <c r="P145" s="71"/>
      <c r="Q145" s="71"/>
      <c r="R145" s="41"/>
      <c r="S145" s="71"/>
      <c r="T145" s="79"/>
      <c r="U145" s="124"/>
      <c r="V145" s="71"/>
      <c r="W145" s="71"/>
      <c r="X145" s="71"/>
      <c r="Y145" s="84"/>
      <c r="Z145" s="121">
        <f t="shared" si="2"/>
        <v>0</v>
      </c>
      <c r="AA145" s="71"/>
      <c r="AB145" s="71"/>
      <c r="AC145" s="71"/>
      <c r="AD145" s="71"/>
      <c r="AE145" s="71"/>
      <c r="AF145" s="71"/>
      <c r="AG145" s="79"/>
      <c r="AH145" s="71"/>
      <c r="AI145" s="71"/>
      <c r="AJ145" s="71"/>
      <c r="AK145" s="71"/>
      <c r="AL145" s="71"/>
      <c r="AM145" s="79"/>
      <c r="AN145" s="71"/>
      <c r="AO145" s="71"/>
      <c r="AP145" s="71"/>
      <c r="AQ145" s="71"/>
      <c r="AR145" s="71"/>
      <c r="AS145" s="71"/>
      <c r="AT145" s="71"/>
      <c r="AU145" s="71"/>
      <c r="AV145" s="71"/>
      <c r="AW145" s="71"/>
      <c r="AX145" s="71"/>
      <c r="AY145" s="71"/>
      <c r="AZ145" s="71"/>
      <c r="BA145" s="71"/>
      <c r="BB145" s="71"/>
      <c r="BC145" s="71"/>
      <c r="BD145" s="71"/>
      <c r="BE145" s="71"/>
      <c r="BF145" s="71"/>
      <c r="BG145" s="71"/>
    </row>
    <row r="146">
      <c r="B146" s="59" t="s">
        <v>177</v>
      </c>
      <c r="C146" s="86" t="s">
        <v>346</v>
      </c>
      <c r="D146" s="17" t="s">
        <v>1050</v>
      </c>
      <c r="E146" s="109"/>
      <c r="F146" s="107" t="s">
        <v>587</v>
      </c>
      <c r="G146" s="108" t="s">
        <v>1051</v>
      </c>
      <c r="H146" s="108"/>
      <c r="I146" s="108"/>
      <c r="J146" s="108"/>
      <c r="K146" s="108"/>
      <c r="L146" s="108"/>
      <c r="M146" s="98"/>
      <c r="N146" s="41">
        <v>7920000.0</v>
      </c>
      <c r="O146" s="71"/>
      <c r="P146" s="41">
        <v>70000.0</v>
      </c>
      <c r="Q146" s="71"/>
      <c r="R146" s="41">
        <v>1.5E7</v>
      </c>
      <c r="S146" s="41">
        <v>2.3E7</v>
      </c>
      <c r="T146" s="79"/>
      <c r="U146" s="3">
        <v>2023.0</v>
      </c>
      <c r="V146" s="71">
        <f t="shared" ref="V146:V147" si="44">N146+P146</f>
        <v>7990000</v>
      </c>
      <c r="W146" s="41" t="s">
        <v>561</v>
      </c>
      <c r="X146" s="71">
        <f t="shared" ref="X146:X147" si="45">R146</f>
        <v>15000000</v>
      </c>
      <c r="Y146" s="74" t="s">
        <v>1052</v>
      </c>
      <c r="Z146" s="121">
        <f t="shared" si="2"/>
        <v>22990000</v>
      </c>
      <c r="AG146" s="97"/>
      <c r="AH146" s="71"/>
      <c r="AI146" s="71"/>
      <c r="AJ146" s="71"/>
      <c r="AK146" s="71"/>
      <c r="AL146" s="71"/>
      <c r="AM146" s="79"/>
      <c r="AN146" s="71"/>
      <c r="AO146" s="71"/>
      <c r="AP146" s="71"/>
      <c r="AQ146" s="71"/>
      <c r="AR146" s="71"/>
      <c r="AS146" s="71"/>
      <c r="AT146" s="71"/>
      <c r="AU146" s="71"/>
      <c r="AV146" s="71"/>
      <c r="AW146" s="71"/>
      <c r="AX146" s="71"/>
      <c r="AY146" s="71"/>
      <c r="AZ146" s="71"/>
      <c r="BA146" s="71"/>
      <c r="BB146" s="71"/>
      <c r="BC146" s="71"/>
      <c r="BD146" s="71"/>
      <c r="BE146" s="71"/>
      <c r="BF146" s="71"/>
      <c r="BG146" s="71"/>
    </row>
    <row r="147">
      <c r="A147" s="71"/>
      <c r="B147" s="122" t="s">
        <v>1176</v>
      </c>
      <c r="C147" s="72" t="s">
        <v>340</v>
      </c>
      <c r="D147" s="73" t="s">
        <v>1177</v>
      </c>
      <c r="E147" s="84"/>
      <c r="F147" s="76" t="s">
        <v>1178</v>
      </c>
      <c r="G147" s="77" t="s">
        <v>630</v>
      </c>
      <c r="H147" s="77"/>
      <c r="I147" s="77"/>
      <c r="J147" s="77"/>
      <c r="K147" s="77"/>
      <c r="L147" s="77"/>
      <c r="M147" s="74"/>
      <c r="N147" s="41">
        <v>76.0</v>
      </c>
      <c r="O147" s="71"/>
      <c r="P147" s="41">
        <v>1382.0</v>
      </c>
      <c r="Q147" s="71"/>
      <c r="R147" s="41">
        <v>117998.0</v>
      </c>
      <c r="S147" s="41">
        <v>119456.0</v>
      </c>
      <c r="T147" s="79"/>
      <c r="U147" s="3">
        <v>2023.0</v>
      </c>
      <c r="V147" s="71">
        <f t="shared" si="44"/>
        <v>1458</v>
      </c>
      <c r="W147" s="41" t="s">
        <v>561</v>
      </c>
      <c r="X147" s="71">
        <f t="shared" si="45"/>
        <v>117998</v>
      </c>
      <c r="Y147" s="74" t="s">
        <v>1179</v>
      </c>
      <c r="Z147" s="121">
        <f t="shared" si="2"/>
        <v>119456</v>
      </c>
      <c r="AA147" s="71">
        <v>97.0</v>
      </c>
      <c r="AB147" s="71"/>
      <c r="AC147" s="71">
        <v>648.0</v>
      </c>
      <c r="AD147" s="71"/>
      <c r="AE147" s="71">
        <v>91954.0</v>
      </c>
      <c r="AF147" s="71">
        <v>92699.0</v>
      </c>
      <c r="AG147" s="79"/>
      <c r="AH147" s="71">
        <v>52.0</v>
      </c>
      <c r="AI147" s="71"/>
      <c r="AJ147" s="71">
        <v>1564.0</v>
      </c>
      <c r="AK147" s="71"/>
      <c r="AL147" s="71">
        <v>86025.0</v>
      </c>
      <c r="AM147" s="79">
        <v>87641.0</v>
      </c>
      <c r="AN147" s="71"/>
      <c r="AO147" s="71">
        <v>161.0</v>
      </c>
      <c r="AP147" s="71"/>
      <c r="AQ147" s="71">
        <v>1960.0</v>
      </c>
      <c r="AR147" s="71">
        <v>74102.0</v>
      </c>
      <c r="AS147" s="71">
        <v>76223.0</v>
      </c>
      <c r="AT147" s="71"/>
      <c r="AU147" s="71"/>
      <c r="AV147" s="71"/>
      <c r="AW147" s="71"/>
      <c r="AX147" s="71"/>
      <c r="AY147" s="71"/>
      <c r="AZ147" s="71"/>
      <c r="BA147" s="71"/>
      <c r="BB147" s="71"/>
      <c r="BC147" s="71"/>
      <c r="BD147" s="71"/>
      <c r="BE147" s="71"/>
      <c r="BF147" s="71"/>
      <c r="BG147" s="71"/>
    </row>
    <row r="148">
      <c r="A148" s="71"/>
      <c r="B148" s="71" t="s">
        <v>171</v>
      </c>
      <c r="C148" s="72" t="s">
        <v>341</v>
      </c>
      <c r="D148" s="73" t="s">
        <v>1053</v>
      </c>
      <c r="E148" s="74" t="s">
        <v>1180</v>
      </c>
      <c r="F148" s="76" t="s">
        <v>607</v>
      </c>
      <c r="G148" s="77" t="s">
        <v>1054</v>
      </c>
      <c r="H148" s="77"/>
      <c r="I148" s="77"/>
      <c r="J148" s="77"/>
      <c r="K148" s="77"/>
      <c r="L148" s="77"/>
      <c r="M148" s="74"/>
      <c r="N148" s="41">
        <v>199.1</v>
      </c>
      <c r="O148" s="71"/>
      <c r="P148" s="71"/>
      <c r="Q148" s="71"/>
      <c r="R148" s="71"/>
      <c r="S148" s="41">
        <v>1259.7</v>
      </c>
      <c r="T148" s="79"/>
      <c r="U148" s="3">
        <v>2023.0</v>
      </c>
      <c r="V148" s="71">
        <f>N148+72.1+64.6+2.8</f>
        <v>338.6</v>
      </c>
      <c r="W148" s="41" t="s">
        <v>561</v>
      </c>
      <c r="X148" s="71">
        <f>144.9+315+13.2+341.3+96.7+10</f>
        <v>921.1</v>
      </c>
      <c r="Y148" s="74" t="s">
        <v>1055</v>
      </c>
      <c r="Z148" s="121">
        <f t="shared" si="2"/>
        <v>1259.7</v>
      </c>
      <c r="AA148" s="71"/>
      <c r="AB148" s="71" t="s">
        <v>504</v>
      </c>
      <c r="AC148" s="71" t="s">
        <v>506</v>
      </c>
      <c r="AD148" s="71"/>
      <c r="AE148" s="71" t="s">
        <v>510</v>
      </c>
      <c r="AF148" s="71"/>
      <c r="AG148" s="79"/>
      <c r="AH148" s="71"/>
      <c r="AI148" s="71"/>
      <c r="AJ148" s="71"/>
      <c r="AK148" s="71"/>
      <c r="AL148" s="71"/>
      <c r="AM148" s="79"/>
      <c r="AN148" s="71"/>
      <c r="AO148" s="71"/>
      <c r="AP148" s="71"/>
      <c r="AQ148" s="71"/>
      <c r="AR148" s="71"/>
      <c r="AS148" s="71"/>
      <c r="AT148" s="71"/>
      <c r="AU148" s="71"/>
      <c r="AV148" s="71"/>
      <c r="AW148" s="71"/>
      <c r="AX148" s="71"/>
      <c r="AY148" s="71"/>
      <c r="AZ148" s="71"/>
      <c r="BA148" s="71"/>
      <c r="BB148" s="71"/>
      <c r="BC148" s="71"/>
      <c r="BD148" s="71"/>
      <c r="BE148" s="71"/>
      <c r="BF148" s="71"/>
      <c r="BG148" s="71"/>
    </row>
    <row r="149">
      <c r="A149" s="71"/>
      <c r="B149" s="71" t="s">
        <v>172</v>
      </c>
      <c r="C149" s="72" t="s">
        <v>342</v>
      </c>
      <c r="D149" s="73" t="s">
        <v>1057</v>
      </c>
      <c r="E149" s="84" t="s">
        <v>488</v>
      </c>
      <c r="F149" s="76" t="s">
        <v>598</v>
      </c>
      <c r="G149" s="77" t="s">
        <v>1058</v>
      </c>
      <c r="H149" s="77"/>
      <c r="I149" s="77"/>
      <c r="J149" s="77"/>
      <c r="K149" s="77"/>
      <c r="L149" s="77"/>
      <c r="M149" s="74"/>
      <c r="N149" s="41">
        <v>727.0</v>
      </c>
      <c r="O149" s="71"/>
      <c r="P149" s="41">
        <v>1360.0</v>
      </c>
      <c r="Q149" s="71"/>
      <c r="R149" s="41">
        <v>19667.0</v>
      </c>
      <c r="S149" s="71"/>
      <c r="T149" s="79"/>
      <c r="U149" s="3">
        <v>2023.0</v>
      </c>
      <c r="V149" s="71">
        <f>N149+P149</f>
        <v>2087</v>
      </c>
      <c r="W149" s="41" t="s">
        <v>561</v>
      </c>
      <c r="X149" s="71">
        <f>R149</f>
        <v>19667</v>
      </c>
      <c r="Y149" s="74" t="s">
        <v>1059</v>
      </c>
      <c r="Z149" s="121">
        <f t="shared" si="2"/>
        <v>21754</v>
      </c>
      <c r="AA149" s="71"/>
      <c r="AB149" s="71"/>
      <c r="AC149" s="71"/>
      <c r="AD149" s="71"/>
      <c r="AE149" s="71"/>
      <c r="AF149" s="71"/>
      <c r="AG149" s="79"/>
      <c r="AH149" s="71"/>
      <c r="AI149" s="71"/>
      <c r="AJ149" s="71"/>
      <c r="AK149" s="71"/>
      <c r="AL149" s="71"/>
      <c r="AM149" s="79"/>
      <c r="AN149" s="71"/>
      <c r="AO149" s="71"/>
      <c r="AP149" s="71"/>
      <c r="AQ149" s="71"/>
      <c r="AR149" s="71"/>
      <c r="AS149" s="71"/>
      <c r="AT149" s="71"/>
      <c r="AU149" s="71"/>
      <c r="AV149" s="71"/>
      <c r="AW149" s="71"/>
      <c r="AX149" s="71"/>
      <c r="AY149" s="71"/>
      <c r="AZ149" s="71"/>
      <c r="BA149" s="71"/>
      <c r="BB149" s="71"/>
      <c r="BC149" s="71"/>
      <c r="BD149" s="71"/>
      <c r="BE149" s="71"/>
      <c r="BF149" s="71"/>
      <c r="BG149" s="71"/>
    </row>
    <row r="150">
      <c r="A150" s="71"/>
      <c r="B150" s="122" t="s">
        <v>1181</v>
      </c>
      <c r="C150" s="72" t="s">
        <v>343</v>
      </c>
      <c r="D150" s="73" t="s">
        <v>1182</v>
      </c>
      <c r="E150" s="84"/>
      <c r="F150" s="76" t="s">
        <v>554</v>
      </c>
      <c r="G150" s="75" t="s">
        <v>554</v>
      </c>
      <c r="H150" s="75"/>
      <c r="I150" s="75"/>
      <c r="J150" s="75"/>
      <c r="K150" s="75"/>
      <c r="L150" s="75"/>
      <c r="M150" s="74"/>
      <c r="N150" s="41">
        <v>2920.0</v>
      </c>
      <c r="O150" s="71"/>
      <c r="P150" s="41">
        <v>2830.0</v>
      </c>
      <c r="Q150" s="41">
        <v>5750.0</v>
      </c>
      <c r="R150" s="71"/>
      <c r="S150" s="71"/>
      <c r="T150" s="79"/>
      <c r="U150" s="3">
        <v>2023.0</v>
      </c>
      <c r="V150" s="71">
        <f>Q150</f>
        <v>5750</v>
      </c>
      <c r="W150" s="41" t="s">
        <v>561</v>
      </c>
      <c r="X150" s="41" t="s">
        <v>578</v>
      </c>
      <c r="Y150" s="74" t="s">
        <v>1183</v>
      </c>
      <c r="Z150" s="121">
        <f t="shared" si="2"/>
        <v>5750</v>
      </c>
      <c r="AA150" s="71"/>
      <c r="AB150" s="71"/>
      <c r="AC150" s="71"/>
      <c r="AD150" s="71">
        <v>5160.0</v>
      </c>
      <c r="AE150" s="71"/>
      <c r="AF150" s="71"/>
      <c r="AG150" s="79"/>
      <c r="AI150" s="71"/>
      <c r="AJ150" s="71"/>
      <c r="AK150" s="71">
        <v>5410.0</v>
      </c>
      <c r="AL150" s="71"/>
      <c r="AM150" s="79"/>
      <c r="AN150" s="71"/>
      <c r="AO150" s="71"/>
      <c r="AP150" s="71"/>
      <c r="AQ150" s="71"/>
      <c r="AR150" s="71"/>
      <c r="AS150" s="71"/>
      <c r="AT150" s="71"/>
      <c r="AU150" s="71"/>
      <c r="AV150" s="71"/>
      <c r="AW150" s="71"/>
      <c r="AX150" s="71"/>
      <c r="AY150" s="71"/>
      <c r="AZ150" s="71"/>
      <c r="BA150" s="71"/>
      <c r="BB150" s="71"/>
      <c r="BC150" s="71"/>
      <c r="BD150" s="71"/>
      <c r="BE150" s="71"/>
      <c r="BF150" s="71"/>
      <c r="BG150" s="71"/>
    </row>
    <row r="151">
      <c r="A151" s="71"/>
      <c r="B151" s="71" t="s">
        <v>174</v>
      </c>
      <c r="C151" s="72" t="s">
        <v>213</v>
      </c>
      <c r="D151" s="83" t="s">
        <v>1060</v>
      </c>
      <c r="E151" s="74" t="s">
        <v>1184</v>
      </c>
      <c r="F151" s="76" t="s">
        <v>1061</v>
      </c>
      <c r="G151" s="77" t="s">
        <v>1058</v>
      </c>
      <c r="H151" s="77"/>
      <c r="I151" s="77"/>
      <c r="J151" s="77"/>
      <c r="K151" s="77"/>
      <c r="L151" s="77"/>
      <c r="M151" s="74"/>
      <c r="N151" s="41">
        <v>73000.0</v>
      </c>
      <c r="O151" s="41">
        <v>179000.0</v>
      </c>
      <c r="P151" s="41">
        <v>7000.0</v>
      </c>
      <c r="Q151" s="71"/>
      <c r="R151" s="41" t="s">
        <v>1062</v>
      </c>
      <c r="S151" s="41">
        <v>4.3059E7</v>
      </c>
      <c r="T151" s="79"/>
      <c r="U151" s="3">
        <v>2023.0</v>
      </c>
      <c r="V151" s="71">
        <f t="shared" ref="V151:V153" si="46">N151+P151</f>
        <v>80000</v>
      </c>
      <c r="W151" s="41" t="s">
        <v>561</v>
      </c>
      <c r="X151" s="71">
        <f>15326000+27653000</f>
        <v>42979000</v>
      </c>
      <c r="Y151" s="74" t="s">
        <v>1063</v>
      </c>
      <c r="Z151" s="121">
        <f t="shared" si="2"/>
        <v>43059000</v>
      </c>
      <c r="AA151" s="71">
        <v>243000.0</v>
      </c>
      <c r="AB151" s="71">
        <v>81000.0</v>
      </c>
      <c r="AC151" s="71"/>
      <c r="AD151" s="71"/>
      <c r="AE151" s="71">
        <v>2.87E8</v>
      </c>
      <c r="AF151" s="71"/>
      <c r="AG151" s="79"/>
      <c r="AH151" s="71">
        <v>252000.0</v>
      </c>
      <c r="AI151" s="71">
        <v>115000.0</v>
      </c>
      <c r="AJ151" s="71"/>
      <c r="AK151" s="71"/>
      <c r="AL151" s="71">
        <v>2.86E8</v>
      </c>
      <c r="AM151" s="79"/>
      <c r="AN151" s="71"/>
      <c r="AO151" s="71">
        <v>211000.0</v>
      </c>
      <c r="AP151" s="71">
        <v>121000.0</v>
      </c>
      <c r="AQ151" s="71"/>
      <c r="AR151" s="71">
        <v>2.41E8</v>
      </c>
      <c r="AS151" s="71"/>
      <c r="AT151" s="71"/>
      <c r="AU151" s="71">
        <v>250000.0</v>
      </c>
      <c r="AV151" s="71">
        <v>215000.0</v>
      </c>
      <c r="AW151" s="71">
        <v>125000.0</v>
      </c>
      <c r="AX151" s="71">
        <v>3.23E8</v>
      </c>
      <c r="AY151" s="71"/>
      <c r="AZ151" s="71"/>
      <c r="BA151" s="71"/>
      <c r="BB151" s="71"/>
      <c r="BC151" s="71"/>
      <c r="BD151" s="71"/>
      <c r="BE151" s="71"/>
      <c r="BF151" s="71"/>
      <c r="BG151" s="71"/>
    </row>
    <row r="152">
      <c r="A152" s="71"/>
      <c r="B152" s="71" t="s">
        <v>175</v>
      </c>
      <c r="C152" s="72" t="s">
        <v>344</v>
      </c>
      <c r="D152" s="73" t="s">
        <v>1064</v>
      </c>
      <c r="E152" s="84"/>
      <c r="F152" s="76" t="s">
        <v>1065</v>
      </c>
      <c r="G152" s="77" t="s">
        <v>1066</v>
      </c>
      <c r="H152" s="77"/>
      <c r="I152" s="77"/>
      <c r="J152" s="77"/>
      <c r="K152" s="77"/>
      <c r="L152" s="77"/>
      <c r="M152" s="74"/>
      <c r="N152" s="41">
        <v>444.0</v>
      </c>
      <c r="O152" s="71"/>
      <c r="P152" s="41">
        <v>3888.0</v>
      </c>
      <c r="Q152" s="71"/>
      <c r="R152" s="41">
        <v>11560.0</v>
      </c>
      <c r="S152" s="71"/>
      <c r="T152" s="79"/>
      <c r="U152" s="3">
        <v>2023.0</v>
      </c>
      <c r="V152" s="71">
        <f t="shared" si="46"/>
        <v>4332</v>
      </c>
      <c r="W152" s="41" t="s">
        <v>561</v>
      </c>
      <c r="X152" s="71">
        <f t="shared" ref="X152:X153" si="47">R152</f>
        <v>11560</v>
      </c>
      <c r="Y152" s="74" t="s">
        <v>1067</v>
      </c>
      <c r="Z152" s="121">
        <f t="shared" si="2"/>
        <v>15892</v>
      </c>
      <c r="AA152" s="71">
        <v>1264.0</v>
      </c>
      <c r="AB152" s="71"/>
      <c r="AC152" s="71">
        <v>3829.0</v>
      </c>
      <c r="AD152" s="71"/>
      <c r="AE152" s="71">
        <v>12085.0</v>
      </c>
      <c r="AF152" s="71"/>
      <c r="AG152" s="79"/>
      <c r="AH152" s="71">
        <v>377.0</v>
      </c>
      <c r="AI152" s="71">
        <v>3870.0</v>
      </c>
      <c r="AJ152" s="71"/>
      <c r="AK152" s="71"/>
      <c r="AL152" s="71">
        <v>7762.0</v>
      </c>
      <c r="AM152" s="79"/>
      <c r="AN152" s="71"/>
      <c r="AO152" s="71">
        <v>605.0</v>
      </c>
      <c r="AP152" s="71"/>
      <c r="AQ152" s="71">
        <v>3139.0</v>
      </c>
      <c r="AR152" s="71">
        <v>8439.0</v>
      </c>
      <c r="AS152" s="71"/>
      <c r="AT152" s="71"/>
      <c r="AU152" s="71">
        <v>932.0</v>
      </c>
      <c r="AV152" s="71"/>
      <c r="AW152" s="71">
        <v>4694.0</v>
      </c>
      <c r="AX152" s="71">
        <v>29118.0</v>
      </c>
      <c r="AY152" s="71"/>
      <c r="AZ152" s="71"/>
      <c r="BA152" s="71"/>
      <c r="BB152" s="71"/>
      <c r="BC152" s="71"/>
      <c r="BD152" s="71"/>
      <c r="BE152" s="71"/>
      <c r="BF152" s="71"/>
      <c r="BG152" s="71"/>
    </row>
    <row r="153">
      <c r="A153" s="71"/>
      <c r="B153" s="71" t="s">
        <v>176</v>
      </c>
      <c r="C153" s="72" t="s">
        <v>345</v>
      </c>
      <c r="D153" s="73" t="s">
        <v>1069</v>
      </c>
      <c r="E153" s="84"/>
      <c r="F153" s="76" t="s">
        <v>598</v>
      </c>
      <c r="G153" s="75" t="s">
        <v>554</v>
      </c>
      <c r="H153" s="75"/>
      <c r="I153" s="75"/>
      <c r="J153" s="75"/>
      <c r="K153" s="75"/>
      <c r="L153" s="75"/>
      <c r="M153" s="74"/>
      <c r="N153" s="41">
        <v>615.0</v>
      </c>
      <c r="O153" s="41">
        <v>11032.0</v>
      </c>
      <c r="P153" s="41">
        <v>2296.0</v>
      </c>
      <c r="Q153" s="71"/>
      <c r="R153" s="41">
        <v>22877.0</v>
      </c>
      <c r="S153" s="41">
        <v>25787.0</v>
      </c>
      <c r="T153" s="79"/>
      <c r="U153" s="3">
        <v>2023.0</v>
      </c>
      <c r="V153" s="71">
        <f t="shared" si="46"/>
        <v>2911</v>
      </c>
      <c r="W153" s="41" t="s">
        <v>561</v>
      </c>
      <c r="X153" s="71">
        <f t="shared" si="47"/>
        <v>22877</v>
      </c>
      <c r="Y153" s="74" t="s">
        <v>1070</v>
      </c>
      <c r="Z153" s="121">
        <f t="shared" si="2"/>
        <v>25788</v>
      </c>
      <c r="AA153" s="71">
        <v>953.0</v>
      </c>
      <c r="AB153" s="71">
        <v>10179.0</v>
      </c>
      <c r="AC153" s="71">
        <v>2052.0</v>
      </c>
      <c r="AD153" s="71"/>
      <c r="AE153" s="71">
        <v>15496.0</v>
      </c>
      <c r="AF153" s="71"/>
      <c r="AG153" s="79"/>
      <c r="AH153" s="71">
        <v>1007.0</v>
      </c>
      <c r="AI153" s="71">
        <v>11012.0</v>
      </c>
      <c r="AJ153" s="71">
        <v>1986.0</v>
      </c>
      <c r="AK153" s="71"/>
      <c r="AL153" s="71">
        <v>36154.0</v>
      </c>
      <c r="AM153" s="79"/>
      <c r="AN153" s="71"/>
      <c r="AO153" s="71"/>
      <c r="AP153" s="71"/>
      <c r="AQ153" s="71"/>
      <c r="AR153" s="71"/>
      <c r="AS153" s="71"/>
      <c r="AT153" s="71"/>
      <c r="AU153" s="71"/>
      <c r="AV153" s="71"/>
      <c r="AW153" s="71"/>
      <c r="AX153" s="71"/>
      <c r="AY153" s="71"/>
      <c r="AZ153" s="71"/>
      <c r="BA153" s="71"/>
      <c r="BB153" s="71"/>
      <c r="BC153" s="71"/>
      <c r="BD153" s="71"/>
      <c r="BE153" s="71"/>
      <c r="BF153" s="71"/>
      <c r="BG153" s="71"/>
    </row>
    <row r="154">
      <c r="A154" s="71"/>
      <c r="B154" s="3" t="s">
        <v>583</v>
      </c>
      <c r="C154" s="72"/>
      <c r="D154" s="73" t="s">
        <v>1185</v>
      </c>
      <c r="E154" s="84"/>
      <c r="F154" s="76"/>
      <c r="G154" s="75"/>
      <c r="H154" s="75"/>
      <c r="I154" s="75"/>
      <c r="J154" s="75"/>
      <c r="K154" s="75"/>
      <c r="L154" s="75"/>
      <c r="M154" s="74"/>
      <c r="N154" s="41"/>
      <c r="O154" s="41"/>
      <c r="P154" s="41"/>
      <c r="Q154" s="71"/>
      <c r="R154" s="41"/>
      <c r="S154" s="41"/>
      <c r="T154" s="79"/>
      <c r="U154" s="3">
        <v>2023.0</v>
      </c>
      <c r="V154" s="41" t="s">
        <v>578</v>
      </c>
      <c r="W154" s="41" t="s">
        <v>578</v>
      </c>
      <c r="X154" s="41" t="s">
        <v>578</v>
      </c>
      <c r="Y154" s="74" t="s">
        <v>585</v>
      </c>
      <c r="Z154" s="121" t="str">
        <f t="shared" si="2"/>
        <v>n.a</v>
      </c>
      <c r="AA154" s="71"/>
      <c r="AB154" s="71"/>
      <c r="AC154" s="71"/>
      <c r="AD154" s="71"/>
      <c r="AE154" s="71"/>
      <c r="AF154" s="71"/>
      <c r="AG154" s="79"/>
      <c r="AH154" s="71"/>
      <c r="AI154" s="71"/>
      <c r="AJ154" s="71"/>
      <c r="AK154" s="71"/>
      <c r="AL154" s="71"/>
      <c r="AM154" s="71"/>
      <c r="AN154" s="71"/>
      <c r="AO154" s="71"/>
      <c r="AP154" s="71"/>
      <c r="AQ154" s="71"/>
      <c r="AR154" s="71"/>
      <c r="AS154" s="71"/>
      <c r="AT154" s="71"/>
      <c r="AU154" s="71"/>
      <c r="AV154" s="71"/>
      <c r="AW154" s="71"/>
      <c r="AX154" s="71"/>
      <c r="AY154" s="71"/>
      <c r="AZ154" s="71"/>
      <c r="BA154" s="71"/>
      <c r="BB154" s="71"/>
      <c r="BC154" s="71"/>
      <c r="BD154" s="71"/>
      <c r="BE154" s="71"/>
      <c r="BF154" s="71"/>
      <c r="BG154" s="71"/>
    </row>
    <row r="155">
      <c r="A155" s="71"/>
      <c r="B155" s="3" t="s">
        <v>604</v>
      </c>
      <c r="C155" s="72"/>
      <c r="D155" s="73" t="s">
        <v>605</v>
      </c>
      <c r="E155" s="84"/>
      <c r="F155" s="76"/>
      <c r="G155" s="75"/>
      <c r="H155" s="75"/>
      <c r="I155" s="75"/>
      <c r="J155" s="75"/>
      <c r="K155" s="75"/>
      <c r="L155" s="75"/>
      <c r="M155" s="74"/>
      <c r="N155" s="41">
        <v>86000.0</v>
      </c>
      <c r="O155" s="41">
        <v>61000.0</v>
      </c>
      <c r="P155" s="41">
        <v>10000.0</v>
      </c>
      <c r="Q155" s="41">
        <v>96000.0</v>
      </c>
      <c r="R155" s="41"/>
      <c r="S155" s="41"/>
      <c r="T155" s="79"/>
      <c r="U155" s="3">
        <v>2023.0</v>
      </c>
      <c r="V155" s="71">
        <f>Q155</f>
        <v>96000</v>
      </c>
      <c r="W155" s="41" t="s">
        <v>561</v>
      </c>
      <c r="X155" s="41" t="s">
        <v>578</v>
      </c>
      <c r="Y155" s="74" t="s">
        <v>608</v>
      </c>
      <c r="Z155" s="121">
        <f t="shared" si="2"/>
        <v>96000</v>
      </c>
      <c r="AA155" s="71"/>
      <c r="AB155" s="71"/>
      <c r="AC155" s="71"/>
      <c r="AD155" s="71"/>
      <c r="AE155" s="71"/>
      <c r="AF155" s="71"/>
      <c r="AG155" s="79"/>
      <c r="AH155" s="71"/>
      <c r="AI155" s="71"/>
      <c r="AJ155" s="71"/>
      <c r="AK155" s="71"/>
      <c r="AL155" s="71"/>
      <c r="AM155" s="71"/>
      <c r="AN155" s="71"/>
      <c r="AO155" s="71"/>
      <c r="AP155" s="71"/>
      <c r="AQ155" s="71"/>
      <c r="AR155" s="71"/>
      <c r="AS155" s="71"/>
      <c r="AT155" s="71"/>
      <c r="AU155" s="71"/>
      <c r="AV155" s="71"/>
      <c r="AW155" s="71"/>
      <c r="AX155" s="71"/>
      <c r="AY155" s="71"/>
      <c r="AZ155" s="71"/>
      <c r="BA155" s="71"/>
      <c r="BB155" s="71"/>
      <c r="BC155" s="71"/>
      <c r="BD155" s="71"/>
      <c r="BE155" s="71"/>
      <c r="BF155" s="71"/>
      <c r="BG155" s="71"/>
    </row>
    <row r="156">
      <c r="A156" s="71"/>
      <c r="B156" s="3" t="s">
        <v>660</v>
      </c>
      <c r="C156" s="72"/>
      <c r="D156" s="73" t="s">
        <v>661</v>
      </c>
      <c r="E156" s="84"/>
      <c r="F156" s="76"/>
      <c r="G156" s="75"/>
      <c r="H156" s="75"/>
      <c r="I156" s="75"/>
      <c r="J156" s="75"/>
      <c r="K156" s="75"/>
      <c r="L156" s="75"/>
      <c r="M156" s="74"/>
      <c r="N156" s="41">
        <v>224.0</v>
      </c>
      <c r="O156" s="41">
        <v>848.0</v>
      </c>
      <c r="P156" s="41">
        <v>1027.0</v>
      </c>
      <c r="Q156" s="71"/>
      <c r="R156" s="41">
        <v>6083.0</v>
      </c>
      <c r="S156" s="41"/>
      <c r="T156" s="79"/>
      <c r="U156" s="3">
        <v>2023.0</v>
      </c>
      <c r="V156" s="71">
        <f t="shared" ref="V156:V158" si="48">N156+P156</f>
        <v>1251</v>
      </c>
      <c r="W156" s="41" t="s">
        <v>561</v>
      </c>
      <c r="X156" s="71">
        <f t="shared" ref="X156:X157" si="49">R156</f>
        <v>6083</v>
      </c>
      <c r="Y156" s="75" t="s">
        <v>663</v>
      </c>
      <c r="Z156" s="121">
        <f t="shared" si="2"/>
        <v>7334</v>
      </c>
      <c r="AA156" s="71"/>
      <c r="AB156" s="71"/>
      <c r="AC156" s="71"/>
      <c r="AD156" s="71"/>
      <c r="AE156" s="71"/>
      <c r="AF156" s="71"/>
      <c r="AG156" s="79"/>
      <c r="AH156" s="71"/>
      <c r="AI156" s="71"/>
      <c r="AJ156" s="71"/>
      <c r="AK156" s="71"/>
      <c r="AL156" s="71"/>
      <c r="AM156" s="71"/>
      <c r="AN156" s="71"/>
      <c r="AO156" s="71"/>
      <c r="AP156" s="71"/>
      <c r="AQ156" s="71"/>
      <c r="AR156" s="71"/>
      <c r="AS156" s="71"/>
      <c r="AT156" s="71"/>
      <c r="AU156" s="71"/>
      <c r="AV156" s="71"/>
      <c r="AW156" s="71"/>
      <c r="AX156" s="71"/>
      <c r="AY156" s="71"/>
      <c r="AZ156" s="71"/>
      <c r="BA156" s="71"/>
      <c r="BB156" s="71"/>
      <c r="BC156" s="71"/>
      <c r="BD156" s="71"/>
      <c r="BE156" s="71"/>
      <c r="BF156" s="71"/>
      <c r="BG156" s="71"/>
    </row>
    <row r="157">
      <c r="A157" s="71"/>
      <c r="B157" s="3" t="s">
        <v>664</v>
      </c>
      <c r="C157" s="72"/>
      <c r="D157" s="73" t="s">
        <v>665</v>
      </c>
      <c r="E157" s="84"/>
      <c r="F157" s="76"/>
      <c r="G157" s="75"/>
      <c r="H157" s="75"/>
      <c r="I157" s="75"/>
      <c r="J157" s="75"/>
      <c r="K157" s="75"/>
      <c r="L157" s="75"/>
      <c r="M157" s="74"/>
      <c r="N157" s="41">
        <v>71.4</v>
      </c>
      <c r="O157" s="41"/>
      <c r="P157" s="41">
        <v>247.4</v>
      </c>
      <c r="Q157" s="71"/>
      <c r="R157" s="41">
        <v>2596.1</v>
      </c>
      <c r="S157" s="41">
        <v>2914.9</v>
      </c>
      <c r="T157" s="79"/>
      <c r="U157" s="3">
        <v>2023.0</v>
      </c>
      <c r="V157" s="71">
        <f t="shared" si="48"/>
        <v>318.8</v>
      </c>
      <c r="W157" s="41" t="s">
        <v>508</v>
      </c>
      <c r="X157" s="71">
        <f t="shared" si="49"/>
        <v>2596.1</v>
      </c>
      <c r="Y157" s="75" t="s">
        <v>667</v>
      </c>
      <c r="Z157" s="121">
        <f t="shared" si="2"/>
        <v>2914.9</v>
      </c>
      <c r="AA157" s="71"/>
      <c r="AB157" s="71"/>
      <c r="AC157" s="71"/>
      <c r="AD157" s="71"/>
      <c r="AE157" s="71"/>
      <c r="AF157" s="71"/>
      <c r="AG157" s="79"/>
      <c r="AH157" s="71"/>
      <c r="AI157" s="71"/>
      <c r="AJ157" s="71"/>
      <c r="AK157" s="71"/>
      <c r="AL157" s="71"/>
      <c r="AM157" s="71"/>
      <c r="AN157" s="71"/>
      <c r="AO157" s="71"/>
      <c r="AP157" s="71"/>
      <c r="AQ157" s="71"/>
      <c r="AR157" s="71"/>
      <c r="AS157" s="71"/>
      <c r="AT157" s="71"/>
      <c r="AU157" s="71"/>
      <c r="AV157" s="71"/>
      <c r="AW157" s="71"/>
      <c r="AX157" s="71"/>
      <c r="AY157" s="71"/>
      <c r="AZ157" s="71"/>
      <c r="BA157" s="71"/>
      <c r="BB157" s="71"/>
      <c r="BC157" s="71"/>
      <c r="BD157" s="71"/>
      <c r="BE157" s="71"/>
      <c r="BF157" s="71"/>
      <c r="BG157" s="71"/>
    </row>
    <row r="158">
      <c r="A158" s="71"/>
      <c r="B158" s="3" t="s">
        <v>676</v>
      </c>
      <c r="C158" s="72"/>
      <c r="D158" s="73" t="s">
        <v>677</v>
      </c>
      <c r="E158" s="84"/>
      <c r="F158" s="76"/>
      <c r="G158" s="75"/>
      <c r="H158" s="75"/>
      <c r="I158" s="75"/>
      <c r="J158" s="75"/>
      <c r="K158" s="75"/>
      <c r="L158" s="75"/>
      <c r="M158" s="74"/>
      <c r="N158" s="41">
        <v>5.81</v>
      </c>
      <c r="O158" s="41"/>
      <c r="P158" s="41">
        <v>7.278</v>
      </c>
      <c r="Q158" s="71"/>
      <c r="R158" s="41" t="s">
        <v>680</v>
      </c>
      <c r="S158" s="41"/>
      <c r="T158" s="79"/>
      <c r="U158" s="3">
        <v>2023.0</v>
      </c>
      <c r="V158" s="71">
        <f t="shared" si="48"/>
        <v>13.088</v>
      </c>
      <c r="W158" s="41" t="s">
        <v>561</v>
      </c>
      <c r="X158" s="71">
        <f>49.325+0.436</f>
        <v>49.761</v>
      </c>
      <c r="Y158" s="75" t="s">
        <v>681</v>
      </c>
      <c r="Z158" s="121">
        <f t="shared" si="2"/>
        <v>62.849</v>
      </c>
      <c r="AA158" s="71"/>
      <c r="AB158" s="71"/>
      <c r="AC158" s="71"/>
      <c r="AD158" s="71"/>
      <c r="AE158" s="71"/>
      <c r="AF158" s="71"/>
      <c r="AG158" s="79"/>
      <c r="AH158" s="71"/>
      <c r="AI158" s="71"/>
      <c r="AJ158" s="71"/>
      <c r="AK158" s="71"/>
      <c r="AL158" s="71"/>
      <c r="AM158" s="71"/>
      <c r="AN158" s="71"/>
      <c r="AO158" s="71"/>
      <c r="AP158" s="71"/>
      <c r="AQ158" s="71"/>
      <c r="AR158" s="71"/>
      <c r="AS158" s="71"/>
      <c r="AT158" s="71"/>
      <c r="AU158" s="71"/>
      <c r="AV158" s="71"/>
      <c r="AW158" s="71"/>
      <c r="AX158" s="71"/>
      <c r="AY158" s="71"/>
      <c r="AZ158" s="71"/>
      <c r="BA158" s="71"/>
      <c r="BB158" s="71"/>
      <c r="BC158" s="71"/>
      <c r="BD158" s="71"/>
      <c r="BE158" s="71"/>
      <c r="BF158" s="71"/>
      <c r="BG158" s="71"/>
    </row>
    <row r="159">
      <c r="A159" s="71"/>
      <c r="B159" s="3" t="s">
        <v>694</v>
      </c>
      <c r="C159" s="72"/>
      <c r="D159" s="73" t="s">
        <v>695</v>
      </c>
      <c r="E159" s="84"/>
      <c r="F159" s="76"/>
      <c r="G159" s="75"/>
      <c r="H159" s="75"/>
      <c r="I159" s="75"/>
      <c r="J159" s="75"/>
      <c r="K159" s="75"/>
      <c r="L159" s="75"/>
      <c r="M159" s="74"/>
      <c r="N159" s="41">
        <v>158.9</v>
      </c>
      <c r="O159" s="41">
        <v>11.6</v>
      </c>
      <c r="P159" s="41">
        <v>17.4</v>
      </c>
      <c r="Q159" s="41">
        <v>561.8</v>
      </c>
      <c r="R159" s="41">
        <v>385.6</v>
      </c>
      <c r="S159" s="41"/>
      <c r="T159" s="79"/>
      <c r="U159" s="3">
        <v>2023.0</v>
      </c>
      <c r="V159" s="71">
        <f>Q159</f>
        <v>561.8</v>
      </c>
      <c r="W159" s="41" t="s">
        <v>561</v>
      </c>
      <c r="X159" s="71">
        <f t="shared" ref="X159:X161" si="50">R159</f>
        <v>385.6</v>
      </c>
      <c r="Y159" s="75" t="s">
        <v>697</v>
      </c>
      <c r="Z159" s="121">
        <f t="shared" si="2"/>
        <v>947.4</v>
      </c>
      <c r="AA159" s="71"/>
      <c r="AB159" s="71"/>
      <c r="AC159" s="71"/>
      <c r="AD159" s="71"/>
      <c r="AE159" s="71"/>
      <c r="AF159" s="71"/>
      <c r="AG159" s="79"/>
      <c r="AH159" s="71"/>
      <c r="AI159" s="71"/>
      <c r="AJ159" s="71"/>
      <c r="AK159" s="71"/>
      <c r="AL159" s="71"/>
      <c r="AM159" s="71"/>
      <c r="AN159" s="71"/>
      <c r="AO159" s="71"/>
      <c r="AP159" s="71"/>
      <c r="AQ159" s="71"/>
      <c r="AR159" s="71"/>
      <c r="AS159" s="71"/>
      <c r="AT159" s="71"/>
      <c r="AU159" s="71"/>
      <c r="AV159" s="71"/>
      <c r="AW159" s="71"/>
      <c r="AX159" s="71"/>
      <c r="AY159" s="71"/>
      <c r="AZ159" s="71"/>
      <c r="BA159" s="71"/>
      <c r="BB159" s="71"/>
      <c r="BC159" s="71"/>
      <c r="BD159" s="71"/>
      <c r="BE159" s="71"/>
      <c r="BF159" s="71"/>
      <c r="BG159" s="71"/>
    </row>
    <row r="160">
      <c r="A160" s="71"/>
      <c r="B160" s="3" t="s">
        <v>718</v>
      </c>
      <c r="C160" s="72"/>
      <c r="D160" s="73" t="s">
        <v>719</v>
      </c>
      <c r="E160" s="84"/>
      <c r="F160" s="76"/>
      <c r="G160" s="75"/>
      <c r="H160" s="75"/>
      <c r="I160" s="75"/>
      <c r="J160" s="75"/>
      <c r="K160" s="75"/>
      <c r="L160" s="75"/>
      <c r="M160" s="74"/>
      <c r="N160" s="41">
        <v>495.0</v>
      </c>
      <c r="O160" s="41">
        <v>12791.0</v>
      </c>
      <c r="P160" s="41">
        <v>5118.0</v>
      </c>
      <c r="Q160" s="71"/>
      <c r="R160" s="41">
        <v>800.0</v>
      </c>
      <c r="S160" s="41"/>
      <c r="T160" s="79"/>
      <c r="U160" s="3">
        <v>2023.0</v>
      </c>
      <c r="V160" s="71">
        <f t="shared" ref="V160:V161" si="51">N160+P160</f>
        <v>5613</v>
      </c>
      <c r="W160" s="41" t="s">
        <v>561</v>
      </c>
      <c r="X160" s="71">
        <f t="shared" si="50"/>
        <v>800</v>
      </c>
      <c r="Y160" s="75" t="s">
        <v>720</v>
      </c>
      <c r="Z160" s="121">
        <f t="shared" si="2"/>
        <v>6413</v>
      </c>
      <c r="AA160" s="71"/>
      <c r="AB160" s="71"/>
      <c r="AC160" s="71"/>
      <c r="AD160" s="71"/>
      <c r="AE160" s="71"/>
      <c r="AF160" s="71"/>
      <c r="AG160" s="79"/>
      <c r="AH160" s="71"/>
      <c r="AI160" s="71"/>
      <c r="AJ160" s="71"/>
      <c r="AK160" s="71"/>
      <c r="AL160" s="71"/>
      <c r="AM160" s="71"/>
      <c r="AN160" s="71"/>
      <c r="AO160" s="71"/>
      <c r="AP160" s="71"/>
      <c r="AQ160" s="71"/>
      <c r="AR160" s="71"/>
      <c r="AS160" s="71"/>
      <c r="AT160" s="71"/>
      <c r="AU160" s="71"/>
      <c r="AV160" s="71"/>
      <c r="AW160" s="71"/>
      <c r="AX160" s="71"/>
      <c r="AY160" s="71"/>
      <c r="AZ160" s="71"/>
      <c r="BA160" s="71"/>
      <c r="BB160" s="71"/>
      <c r="BC160" s="71"/>
      <c r="BD160" s="71"/>
      <c r="BE160" s="71"/>
      <c r="BF160" s="71"/>
      <c r="BG160" s="71"/>
    </row>
    <row r="161">
      <c r="A161" s="71"/>
      <c r="B161" s="3" t="s">
        <v>735</v>
      </c>
      <c r="C161" s="72"/>
      <c r="D161" s="73" t="s">
        <v>736</v>
      </c>
      <c r="E161" s="84"/>
      <c r="F161" s="76"/>
      <c r="G161" s="75"/>
      <c r="H161" s="75"/>
      <c r="I161" s="75"/>
      <c r="J161" s="75"/>
      <c r="K161" s="75"/>
      <c r="L161" s="75"/>
      <c r="M161" s="74"/>
      <c r="N161" s="41">
        <v>1443.0</v>
      </c>
      <c r="O161" s="41">
        <v>4418.0</v>
      </c>
      <c r="P161" s="41">
        <v>6952.0</v>
      </c>
      <c r="Q161" s="71"/>
      <c r="R161" s="41">
        <v>678707.0</v>
      </c>
      <c r="S161" s="41">
        <v>687102.0</v>
      </c>
      <c r="T161" s="79"/>
      <c r="U161" s="3">
        <v>2023.0</v>
      </c>
      <c r="V161" s="71">
        <f t="shared" si="51"/>
        <v>8395</v>
      </c>
      <c r="W161" s="41" t="s">
        <v>561</v>
      </c>
      <c r="X161" s="71">
        <f t="shared" si="50"/>
        <v>678707</v>
      </c>
      <c r="Y161" s="75" t="s">
        <v>737</v>
      </c>
      <c r="Z161" s="121">
        <f t="shared" si="2"/>
        <v>687102</v>
      </c>
      <c r="AA161" s="71"/>
      <c r="AB161" s="71"/>
      <c r="AC161" s="71"/>
      <c r="AD161" s="71"/>
      <c r="AE161" s="71"/>
      <c r="AF161" s="71"/>
      <c r="AG161" s="79"/>
      <c r="AH161" s="71"/>
      <c r="AI161" s="71"/>
      <c r="AJ161" s="71"/>
      <c r="AK161" s="71"/>
      <c r="AL161" s="71"/>
      <c r="AM161" s="71"/>
      <c r="AN161" s="71"/>
      <c r="AO161" s="71"/>
      <c r="AP161" s="71"/>
      <c r="AQ161" s="71"/>
      <c r="AR161" s="71"/>
      <c r="AS161" s="71"/>
      <c r="AT161" s="71"/>
      <c r="AU161" s="71"/>
      <c r="AV161" s="71"/>
      <c r="AW161" s="71"/>
      <c r="AX161" s="71"/>
      <c r="AY161" s="71"/>
      <c r="AZ161" s="71"/>
      <c r="BA161" s="71"/>
      <c r="BB161" s="71"/>
      <c r="BC161" s="71"/>
      <c r="BD161" s="71"/>
      <c r="BE161" s="71"/>
      <c r="BF161" s="71"/>
      <c r="BG161" s="71"/>
    </row>
    <row r="162">
      <c r="A162" s="71"/>
      <c r="B162" s="3" t="s">
        <v>819</v>
      </c>
      <c r="C162" s="73" t="s">
        <v>820</v>
      </c>
      <c r="D162" s="75"/>
      <c r="E162" s="94" t="s">
        <v>821</v>
      </c>
      <c r="F162" s="76"/>
      <c r="G162" s="75"/>
      <c r="H162" s="75"/>
      <c r="I162" s="75"/>
      <c r="J162" s="75"/>
      <c r="K162" s="75"/>
      <c r="L162" s="75"/>
      <c r="M162" s="74"/>
      <c r="N162" s="41"/>
      <c r="O162" s="41"/>
      <c r="P162" s="41"/>
      <c r="Q162" s="71"/>
      <c r="R162" s="41"/>
      <c r="S162" s="41"/>
      <c r="T162" s="79"/>
      <c r="U162" s="3"/>
      <c r="V162" s="71"/>
      <c r="W162" s="41"/>
      <c r="X162" s="71"/>
      <c r="Y162" s="75"/>
      <c r="Z162" s="121">
        <f t="shared" si="2"/>
        <v>0</v>
      </c>
      <c r="AA162" s="41">
        <v>796081.0</v>
      </c>
      <c r="AB162" s="71"/>
      <c r="AC162" s="41">
        <v>119343.0</v>
      </c>
      <c r="AD162" s="71"/>
      <c r="AE162" s="41">
        <v>28192.0</v>
      </c>
      <c r="AF162" s="71"/>
      <c r="AG162" s="79"/>
      <c r="AH162" s="71"/>
      <c r="AI162" s="71"/>
      <c r="AJ162" s="71"/>
      <c r="AK162" s="71"/>
      <c r="AL162" s="71"/>
      <c r="AM162" s="71"/>
      <c r="AN162" s="71"/>
      <c r="AO162" s="71"/>
      <c r="AP162" s="71"/>
      <c r="AQ162" s="71"/>
      <c r="AR162" s="71"/>
      <c r="AS162" s="71"/>
      <c r="AT162" s="71"/>
      <c r="AU162" s="71"/>
      <c r="AV162" s="71"/>
      <c r="AW162" s="71"/>
      <c r="AX162" s="71"/>
      <c r="AY162" s="71"/>
      <c r="AZ162" s="71"/>
      <c r="BA162" s="71"/>
      <c r="BB162" s="71"/>
      <c r="BC162" s="71"/>
      <c r="BD162" s="71"/>
      <c r="BE162" s="71"/>
      <c r="BF162" s="71"/>
      <c r="BG162" s="71"/>
    </row>
    <row r="163">
      <c r="A163" s="71"/>
      <c r="B163" s="3" t="s">
        <v>876</v>
      </c>
      <c r="C163" s="72"/>
      <c r="D163" s="73" t="s">
        <v>877</v>
      </c>
      <c r="E163" s="84"/>
      <c r="F163" s="76"/>
      <c r="G163" s="75"/>
      <c r="H163" s="75"/>
      <c r="I163" s="75"/>
      <c r="J163" s="75"/>
      <c r="K163" s="75"/>
      <c r="L163" s="75"/>
      <c r="M163" s="74"/>
      <c r="N163" s="41">
        <v>0.0</v>
      </c>
      <c r="O163" s="41">
        <v>343.5</v>
      </c>
      <c r="P163" s="41">
        <v>231.7</v>
      </c>
      <c r="Q163" s="71"/>
      <c r="R163" s="41">
        <v>1966.1</v>
      </c>
      <c r="S163" s="41">
        <v>2197.8</v>
      </c>
      <c r="T163" s="79"/>
      <c r="U163" s="3">
        <v>2023.0</v>
      </c>
      <c r="V163" s="71">
        <f t="shared" ref="V163:V165" si="52">N163+P163</f>
        <v>231.7</v>
      </c>
      <c r="W163" s="41" t="s">
        <v>561</v>
      </c>
      <c r="X163" s="71">
        <f t="shared" ref="X163:X165" si="53">R163</f>
        <v>1966.1</v>
      </c>
      <c r="Y163" s="75" t="s">
        <v>879</v>
      </c>
      <c r="Z163" s="121">
        <f t="shared" si="2"/>
        <v>2197.8</v>
      </c>
      <c r="AA163" s="71"/>
      <c r="AB163" s="71"/>
      <c r="AC163" s="71"/>
      <c r="AD163" s="71"/>
      <c r="AE163" s="71"/>
      <c r="AF163" s="71"/>
      <c r="AG163" s="79"/>
      <c r="AH163" s="71"/>
      <c r="AI163" s="71"/>
      <c r="AJ163" s="71"/>
      <c r="AK163" s="71"/>
      <c r="AL163" s="71"/>
      <c r="AM163" s="71"/>
      <c r="AN163" s="71"/>
      <c r="AO163" s="71"/>
      <c r="AP163" s="71"/>
      <c r="AQ163" s="71"/>
      <c r="AR163" s="71"/>
      <c r="AS163" s="71"/>
      <c r="AT163" s="71"/>
      <c r="AU163" s="71"/>
      <c r="AV163" s="71"/>
      <c r="AW163" s="71"/>
      <c r="AX163" s="71"/>
      <c r="AY163" s="71"/>
      <c r="AZ163" s="71"/>
      <c r="BA163" s="71"/>
      <c r="BB163" s="71"/>
      <c r="BC163" s="71"/>
      <c r="BD163" s="71"/>
      <c r="BE163" s="71"/>
      <c r="BF163" s="71"/>
      <c r="BG163" s="71"/>
    </row>
    <row r="164">
      <c r="A164" s="71"/>
      <c r="B164" s="3" t="s">
        <v>890</v>
      </c>
      <c r="C164" s="72"/>
      <c r="D164" s="73" t="s">
        <v>891</v>
      </c>
      <c r="E164" s="74" t="s">
        <v>892</v>
      </c>
      <c r="F164" s="76"/>
      <c r="G164" s="75"/>
      <c r="H164" s="75"/>
      <c r="I164" s="75"/>
      <c r="J164" s="75"/>
      <c r="K164" s="75"/>
      <c r="L164" s="75"/>
      <c r="M164" s="74"/>
      <c r="N164" s="41">
        <v>2849.0</v>
      </c>
      <c r="O164" s="41"/>
      <c r="P164" s="41">
        <v>4096.0</v>
      </c>
      <c r="Q164" s="71"/>
      <c r="R164" s="41">
        <v>352433.0</v>
      </c>
      <c r="S164" s="41"/>
      <c r="T164" s="79"/>
      <c r="U164" s="3">
        <v>2023.0</v>
      </c>
      <c r="V164" s="71">
        <f t="shared" si="52"/>
        <v>6945</v>
      </c>
      <c r="W164" s="41" t="s">
        <v>508</v>
      </c>
      <c r="X164" s="71">
        <f t="shared" si="53"/>
        <v>352433</v>
      </c>
      <c r="Y164" s="75" t="s">
        <v>893</v>
      </c>
      <c r="Z164" s="121">
        <f t="shared" si="2"/>
        <v>359378</v>
      </c>
      <c r="AA164" s="71"/>
      <c r="AB164" s="71"/>
      <c r="AC164" s="71"/>
      <c r="AD164" s="71"/>
      <c r="AE164" s="71"/>
      <c r="AF164" s="71"/>
      <c r="AG164" s="79"/>
      <c r="AH164" s="71"/>
      <c r="AI164" s="71"/>
      <c r="AJ164" s="71"/>
      <c r="AK164" s="71"/>
      <c r="AL164" s="71"/>
      <c r="AM164" s="71"/>
      <c r="AN164" s="71"/>
      <c r="AO164" s="71"/>
      <c r="AP164" s="71"/>
      <c r="AQ164" s="71"/>
      <c r="AR164" s="71"/>
      <c r="AS164" s="71"/>
      <c r="AT164" s="71"/>
      <c r="AU164" s="71"/>
      <c r="AV164" s="71"/>
      <c r="AW164" s="71"/>
      <c r="AX164" s="71"/>
      <c r="AY164" s="71"/>
      <c r="AZ164" s="71"/>
      <c r="BA164" s="71"/>
      <c r="BB164" s="71"/>
      <c r="BC164" s="71"/>
      <c r="BD164" s="71"/>
      <c r="BE164" s="71"/>
      <c r="BF164" s="71"/>
      <c r="BG164" s="71"/>
    </row>
    <row r="165">
      <c r="A165" s="71"/>
      <c r="B165" s="3" t="s">
        <v>948</v>
      </c>
      <c r="C165" s="72"/>
      <c r="D165" s="73" t="s">
        <v>949</v>
      </c>
      <c r="E165" s="74" t="s">
        <v>892</v>
      </c>
      <c r="F165" s="76"/>
      <c r="G165" s="75"/>
      <c r="H165" s="75"/>
      <c r="I165" s="75"/>
      <c r="J165" s="75"/>
      <c r="K165" s="75"/>
      <c r="L165" s="75"/>
      <c r="M165" s="74"/>
      <c r="N165" s="41">
        <v>1059.8</v>
      </c>
      <c r="O165" s="41"/>
      <c r="P165" s="41">
        <v>3585.3</v>
      </c>
      <c r="Q165" s="71"/>
      <c r="R165" s="41">
        <v>18766.3</v>
      </c>
      <c r="S165" s="41">
        <v>23411.3</v>
      </c>
      <c r="T165" s="79"/>
      <c r="U165" s="3">
        <v>2023.0</v>
      </c>
      <c r="V165" s="71">
        <f t="shared" si="52"/>
        <v>4645.1</v>
      </c>
      <c r="W165" s="41" t="s">
        <v>561</v>
      </c>
      <c r="X165" s="71">
        <f t="shared" si="53"/>
        <v>18766.3</v>
      </c>
      <c r="Y165" s="75" t="s">
        <v>950</v>
      </c>
      <c r="Z165" s="121">
        <f t="shared" si="2"/>
        <v>23411.4</v>
      </c>
      <c r="AA165" s="71"/>
      <c r="AB165" s="71"/>
      <c r="AC165" s="71"/>
      <c r="AD165" s="71"/>
      <c r="AE165" s="71"/>
      <c r="AF165" s="71"/>
      <c r="AG165" s="79"/>
      <c r="AH165" s="71"/>
      <c r="AI165" s="71"/>
      <c r="AJ165" s="71"/>
      <c r="AK165" s="71"/>
      <c r="AL165" s="71"/>
      <c r="AM165" s="71"/>
      <c r="AN165" s="71"/>
      <c r="AO165" s="71"/>
      <c r="AP165" s="71"/>
      <c r="AQ165" s="71"/>
      <c r="AR165" s="71"/>
      <c r="AS165" s="71"/>
      <c r="AT165" s="71"/>
      <c r="AU165" s="71"/>
      <c r="AV165" s="71"/>
      <c r="AW165" s="71"/>
      <c r="AX165" s="71"/>
      <c r="AY165" s="71"/>
      <c r="AZ165" s="71"/>
      <c r="BA165" s="71"/>
      <c r="BB165" s="71"/>
      <c r="BC165" s="71"/>
      <c r="BD165" s="71"/>
      <c r="BE165" s="71"/>
      <c r="BF165" s="71"/>
      <c r="BG165" s="71"/>
    </row>
  </sheetData>
  <autoFilter ref="$A$2:$BQ$165">
    <sortState ref="A2:BQ165">
      <sortCondition ref="B2:B165"/>
      <sortCondition ref="U2:U165"/>
      <sortCondition descending="1" ref="Z2:Z165"/>
      <sortCondition descending="1" ref="V2:V165"/>
      <sortCondition descending="1" ref="X2:X165"/>
    </sortState>
  </autoFilter>
  <customSheetViews>
    <customSheetView guid="{637B0AA9-25CA-4C97-9436-FC73CE6435F4}" filter="1" showAutoFilter="1">
      <autoFilter ref="$B$1:$BQ$165"/>
    </customSheetView>
    <customSheetView guid="{637B0AA9-25CA-4C97-9436-FC73CE6435F4}" filter="1" showAutoFilter="1">
      <autoFilter ref="$B$1:$BG$165"/>
    </customSheetView>
  </customSheetViews>
  <mergeCells count="6">
    <mergeCell ref="C1:E1"/>
    <mergeCell ref="F1:M1"/>
    <mergeCell ref="N1:T1"/>
    <mergeCell ref="U1:Y1"/>
    <mergeCell ref="AA1:AG1"/>
    <mergeCell ref="AH1:AM1"/>
  </mergeCells>
  <hyperlinks>
    <hyperlink r:id="rId1" ref="D3"/>
    <hyperlink r:id="rId2" ref="D4"/>
    <hyperlink r:id="rId3" ref="D5"/>
    <hyperlink r:id="rId4" ref="C6"/>
    <hyperlink r:id="rId5" ref="D6"/>
    <hyperlink r:id="rId6" ref="C7"/>
    <hyperlink r:id="rId7" ref="D7"/>
    <hyperlink r:id="rId8" ref="D8"/>
    <hyperlink r:id="rId9" ref="D9"/>
    <hyperlink r:id="rId10" ref="D10"/>
    <hyperlink r:id="rId11" ref="D11"/>
    <hyperlink r:id="rId12" ref="D12"/>
    <hyperlink r:id="rId13" ref="E12"/>
    <hyperlink r:id="rId14" ref="D13"/>
    <hyperlink r:id="rId15" ref="D14"/>
    <hyperlink r:id="rId16" ref="D15"/>
    <hyperlink r:id="rId17" ref="D17"/>
    <hyperlink r:id="rId18" ref="D18"/>
    <hyperlink r:id="rId19" ref="D19"/>
    <hyperlink r:id="rId20" ref="D20"/>
    <hyperlink r:id="rId21" ref="D21"/>
    <hyperlink r:id="rId22" ref="D22"/>
    <hyperlink r:id="rId23" ref="C23"/>
    <hyperlink r:id="rId24" ref="D23"/>
    <hyperlink r:id="rId25" ref="D24"/>
    <hyperlink r:id="rId26" ref="D27"/>
    <hyperlink r:id="rId27" ref="E27"/>
    <hyperlink r:id="rId28" ref="D28"/>
    <hyperlink r:id="rId29" ref="D29"/>
    <hyperlink r:id="rId30" ref="D30"/>
    <hyperlink r:id="rId31" ref="E30"/>
    <hyperlink r:id="rId32" ref="D31"/>
    <hyperlink r:id="rId33" ref="D32"/>
    <hyperlink r:id="rId34" ref="E32"/>
    <hyperlink r:id="rId35" ref="D33"/>
    <hyperlink r:id="rId36" ref="E33"/>
    <hyperlink r:id="rId37" ref="D34"/>
    <hyperlink r:id="rId38" ref="E34"/>
    <hyperlink r:id="rId39" ref="D35"/>
    <hyperlink r:id="rId40" ref="D36"/>
    <hyperlink r:id="rId41" ref="C37"/>
    <hyperlink r:id="rId42" ref="E37"/>
    <hyperlink r:id="rId43" ref="D38"/>
    <hyperlink r:id="rId44" ref="D39"/>
    <hyperlink r:id="rId45" ref="D40"/>
    <hyperlink r:id="rId46" ref="D41"/>
    <hyperlink r:id="rId47" ref="D42"/>
    <hyperlink r:id="rId48" location="page=12" ref="D43"/>
    <hyperlink r:id="rId49" ref="D44"/>
    <hyperlink r:id="rId50" ref="D45"/>
    <hyperlink r:id="rId51" ref="D46"/>
    <hyperlink r:id="rId52" ref="D47"/>
    <hyperlink r:id="rId53" ref="E47"/>
    <hyperlink r:id="rId54" ref="D48"/>
    <hyperlink r:id="rId55" ref="D49"/>
    <hyperlink r:id="rId56" ref="E49"/>
    <hyperlink r:id="rId57" location="page=113" ref="D50"/>
    <hyperlink r:id="rId58" ref="D51"/>
    <hyperlink r:id="rId59" ref="D54"/>
    <hyperlink r:id="rId60" ref="D55"/>
    <hyperlink r:id="rId61" ref="D56"/>
    <hyperlink r:id="rId62" ref="D57"/>
    <hyperlink r:id="rId63" ref="D58"/>
    <hyperlink r:id="rId64" ref="D60"/>
    <hyperlink r:id="rId65" ref="D61"/>
    <hyperlink r:id="rId66" ref="D62"/>
    <hyperlink r:id="rId67" ref="D63"/>
    <hyperlink r:id="rId68" ref="D64"/>
    <hyperlink r:id="rId69" ref="D65"/>
    <hyperlink r:id="rId70" ref="D66"/>
    <hyperlink r:id="rId71" ref="D67"/>
    <hyperlink r:id="rId72" ref="D69"/>
    <hyperlink r:id="rId73" ref="D70"/>
    <hyperlink r:id="rId74" ref="D71"/>
    <hyperlink r:id="rId75" ref="D72"/>
    <hyperlink r:id="rId76" ref="D73"/>
    <hyperlink r:id="rId77" ref="D74"/>
    <hyperlink r:id="rId78" ref="D75"/>
    <hyperlink r:id="rId79" ref="C76"/>
    <hyperlink r:id="rId80" ref="D76"/>
    <hyperlink r:id="rId81" ref="D77"/>
    <hyperlink r:id="rId82" ref="D78"/>
    <hyperlink r:id="rId83" ref="D79"/>
    <hyperlink r:id="rId84" ref="D80"/>
    <hyperlink r:id="rId85" ref="D81"/>
    <hyperlink r:id="rId86" ref="D82"/>
    <hyperlink r:id="rId87" ref="D83"/>
    <hyperlink r:id="rId88" ref="C84"/>
    <hyperlink r:id="rId89" ref="D85"/>
    <hyperlink r:id="rId90" ref="D86"/>
    <hyperlink r:id="rId91" ref="D87"/>
    <hyperlink r:id="rId92" ref="D88"/>
    <hyperlink r:id="rId93" ref="D89"/>
    <hyperlink r:id="rId94" ref="D90"/>
    <hyperlink r:id="rId95" ref="D91"/>
    <hyperlink r:id="rId96" ref="D92"/>
    <hyperlink r:id="rId97" ref="C93"/>
    <hyperlink r:id="rId98" ref="D93"/>
    <hyperlink r:id="rId99" ref="D94"/>
    <hyperlink r:id="rId100" ref="D95"/>
    <hyperlink r:id="rId101" ref="D96"/>
    <hyperlink r:id="rId102" ref="D97"/>
    <hyperlink r:id="rId103" ref="D98"/>
    <hyperlink r:id="rId104" ref="C99"/>
    <hyperlink r:id="rId105" ref="D99"/>
    <hyperlink r:id="rId106" ref="D100"/>
    <hyperlink r:id="rId107" ref="D101"/>
    <hyperlink r:id="rId108" ref="D102"/>
    <hyperlink r:id="rId109" ref="D103"/>
    <hyperlink r:id="rId110" ref="D104"/>
    <hyperlink r:id="rId111" ref="D105"/>
    <hyperlink r:id="rId112" ref="D106"/>
    <hyperlink r:id="rId113" ref="D107"/>
    <hyperlink r:id="rId114" ref="D108"/>
    <hyperlink r:id="rId115" ref="D110"/>
    <hyperlink r:id="rId116" ref="D111"/>
    <hyperlink r:id="rId117" ref="D112"/>
    <hyperlink r:id="rId118" ref="D113"/>
    <hyperlink r:id="rId119" ref="C114"/>
    <hyperlink r:id="rId120" ref="D114"/>
    <hyperlink r:id="rId121" ref="D115"/>
    <hyperlink r:id="rId122" ref="C116"/>
    <hyperlink r:id="rId123" ref="D116"/>
    <hyperlink r:id="rId124" ref="C117"/>
    <hyperlink r:id="rId125" ref="D117"/>
    <hyperlink r:id="rId126" ref="C118"/>
    <hyperlink r:id="rId127" ref="D118"/>
    <hyperlink r:id="rId128" ref="D119"/>
    <hyperlink r:id="rId129" ref="D120"/>
    <hyperlink r:id="rId130" ref="D121"/>
    <hyperlink r:id="rId131" ref="D122"/>
    <hyperlink r:id="rId132" ref="D123"/>
    <hyperlink r:id="rId133" ref="D124"/>
    <hyperlink r:id="rId134" ref="D125"/>
    <hyperlink r:id="rId135" ref="D126"/>
    <hyperlink r:id="rId136" ref="D127"/>
    <hyperlink r:id="rId137" ref="D128"/>
    <hyperlink r:id="rId138" ref="D129"/>
    <hyperlink r:id="rId139" ref="D130"/>
    <hyperlink r:id="rId140" ref="D131"/>
    <hyperlink r:id="rId141" ref="D132"/>
    <hyperlink r:id="rId142" ref="D133"/>
    <hyperlink r:id="rId143" ref="D134"/>
    <hyperlink r:id="rId144" ref="D135"/>
    <hyperlink r:id="rId145" ref="D136"/>
    <hyperlink r:id="rId146" ref="D137"/>
    <hyperlink r:id="rId147" ref="D138"/>
    <hyperlink r:id="rId148" ref="D139"/>
    <hyperlink r:id="rId149" ref="D140"/>
    <hyperlink r:id="rId150" ref="D141"/>
    <hyperlink r:id="rId151" ref="D142"/>
    <hyperlink r:id="rId152" ref="C143"/>
    <hyperlink r:id="rId153" ref="D143"/>
    <hyperlink r:id="rId154" ref="D144"/>
    <hyperlink r:id="rId155" ref="E145"/>
    <hyperlink r:id="rId156" ref="D146"/>
    <hyperlink r:id="rId157" ref="D147"/>
    <hyperlink r:id="rId158" ref="D148"/>
    <hyperlink r:id="rId159" ref="D149"/>
    <hyperlink r:id="rId160" ref="D150"/>
    <hyperlink r:id="rId161" ref="D151"/>
    <hyperlink r:id="rId162" ref="D152"/>
    <hyperlink r:id="rId163" ref="D153"/>
    <hyperlink r:id="rId164" ref="D154"/>
    <hyperlink r:id="rId165" ref="D155"/>
    <hyperlink r:id="rId166" ref="D156"/>
    <hyperlink r:id="rId167" ref="D157"/>
    <hyperlink r:id="rId168" ref="D158"/>
    <hyperlink r:id="rId169" location="page=50" ref="D159"/>
    <hyperlink r:id="rId170" ref="D160"/>
    <hyperlink r:id="rId171" ref="D161"/>
    <hyperlink r:id="rId172" ref="C162"/>
    <hyperlink r:id="rId173" ref="E162"/>
    <hyperlink r:id="rId174" ref="D163"/>
    <hyperlink r:id="rId175" ref="D164"/>
    <hyperlink r:id="rId176" ref="D165"/>
  </hyperlinks>
  <drawing r:id="rId17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43.88"/>
    <col customWidth="1" min="8" max="8" width="15.63"/>
  </cols>
  <sheetData>
    <row r="1">
      <c r="A1" s="60" t="str">
        <f t="array" ref="A1:A151">'Main 2.1'!A2:A1000</f>
        <v>Company</v>
      </c>
      <c r="B1" s="2"/>
      <c r="C1" s="2" t="str">
        <f t="array" ref="C1:G151">'Main 2.1'!U2:Y1000</f>
        <v>År</v>
      </c>
      <c r="D1" s="60" t="s">
        <v>496</v>
      </c>
      <c r="E1" s="60" t="s">
        <v>531</v>
      </c>
      <c r="F1" s="60" t="s">
        <v>497</v>
      </c>
      <c r="G1" s="125" t="s">
        <v>532</v>
      </c>
      <c r="H1" s="126"/>
    </row>
    <row r="2">
      <c r="A2" s="71" t="s">
        <v>42</v>
      </c>
      <c r="C2" s="59">
        <v>2023.0</v>
      </c>
      <c r="D2" s="71">
        <v>315941.0</v>
      </c>
      <c r="E2" s="71" t="s">
        <v>561</v>
      </c>
      <c r="F2" s="71">
        <v>6817620.0</v>
      </c>
      <c r="G2" s="127" t="s">
        <v>562</v>
      </c>
      <c r="H2" s="128" t="str">
        <f t="array" ref="H2:H1000">IF(ISNUMBER(SEARCH("alla",G2:G1000)),G2:G1000,"")</f>
        <v/>
      </c>
    </row>
    <row r="3">
      <c r="A3" s="71" t="s">
        <v>563</v>
      </c>
      <c r="C3" s="59">
        <v>2023.0</v>
      </c>
      <c r="D3" s="71">
        <v>294000.0</v>
      </c>
      <c r="E3" s="71" t="s">
        <v>561</v>
      </c>
      <c r="F3" s="71">
        <v>2.66E8</v>
      </c>
      <c r="G3" s="127" t="s">
        <v>571</v>
      </c>
      <c r="H3" s="128" t="s">
        <v>1097</v>
      </c>
    </row>
    <row r="4">
      <c r="A4" s="129" t="s">
        <v>572</v>
      </c>
      <c r="B4" s="130"/>
      <c r="C4" s="59">
        <v>2023.0</v>
      </c>
      <c r="D4" s="71">
        <v>151000.0</v>
      </c>
      <c r="E4" s="71" t="s">
        <v>561</v>
      </c>
      <c r="F4" s="71">
        <v>4.36346E8</v>
      </c>
      <c r="G4" s="127" t="s">
        <v>577</v>
      </c>
      <c r="H4" s="128" t="s">
        <v>577</v>
      </c>
    </row>
    <row r="5">
      <c r="A5" s="71" t="s">
        <v>45</v>
      </c>
      <c r="C5" s="59">
        <v>2023.0</v>
      </c>
      <c r="D5" s="71">
        <v>10337.0</v>
      </c>
      <c r="E5" s="71" t="s">
        <v>561</v>
      </c>
      <c r="F5" s="71">
        <v>16244.0</v>
      </c>
      <c r="G5" s="127" t="s">
        <v>582</v>
      </c>
      <c r="H5" s="128" t="s">
        <v>1097</v>
      </c>
    </row>
    <row r="6">
      <c r="A6" s="59" t="s">
        <v>583</v>
      </c>
      <c r="C6" s="59">
        <v>2023.0</v>
      </c>
      <c r="D6" s="71" t="s">
        <v>578</v>
      </c>
      <c r="E6" s="71" t="s">
        <v>578</v>
      </c>
      <c r="F6" s="71" t="s">
        <v>578</v>
      </c>
      <c r="G6" s="127" t="s">
        <v>585</v>
      </c>
      <c r="H6" s="128" t="s">
        <v>1097</v>
      </c>
    </row>
    <row r="7">
      <c r="A7" s="71" t="s">
        <v>46</v>
      </c>
      <c r="C7" s="59" t="s">
        <v>591</v>
      </c>
      <c r="D7" s="71">
        <v>6719.0</v>
      </c>
      <c r="E7" s="71" t="s">
        <v>561</v>
      </c>
      <c r="F7" s="71">
        <v>34103.0</v>
      </c>
      <c r="G7" s="127" t="s">
        <v>592</v>
      </c>
      <c r="H7" s="128" t="s">
        <v>1097</v>
      </c>
    </row>
    <row r="8">
      <c r="A8" s="129" t="s">
        <v>47</v>
      </c>
      <c r="B8" s="130"/>
      <c r="C8" s="59">
        <v>2023.0</v>
      </c>
      <c r="D8" s="71">
        <v>3554.0</v>
      </c>
      <c r="E8" s="71" t="s">
        <v>561</v>
      </c>
      <c r="F8" s="71">
        <v>10999.0</v>
      </c>
      <c r="G8" s="127" t="s">
        <v>596</v>
      </c>
      <c r="H8" s="128" t="s">
        <v>1097</v>
      </c>
    </row>
    <row r="9">
      <c r="A9" s="129" t="s">
        <v>186</v>
      </c>
      <c r="B9" s="130"/>
      <c r="C9" s="59">
        <v>2023.0</v>
      </c>
      <c r="D9" s="71">
        <v>7237.0</v>
      </c>
      <c r="E9" s="71" t="s">
        <v>561</v>
      </c>
      <c r="F9" s="71">
        <v>24699.0</v>
      </c>
      <c r="G9" s="127" t="s">
        <v>599</v>
      </c>
      <c r="H9" s="128" t="s">
        <v>599</v>
      </c>
    </row>
    <row r="10">
      <c r="A10" s="71" t="s">
        <v>600</v>
      </c>
      <c r="C10" s="59">
        <v>2023.0</v>
      </c>
      <c r="D10" s="71">
        <v>21364.0</v>
      </c>
      <c r="E10" s="71" t="s">
        <v>561</v>
      </c>
      <c r="F10" s="71">
        <v>4.4554244E7</v>
      </c>
      <c r="G10" s="127" t="s">
        <v>602</v>
      </c>
      <c r="H10" s="128" t="s">
        <v>602</v>
      </c>
    </row>
    <row r="11">
      <c r="A11" s="130" t="s">
        <v>604</v>
      </c>
      <c r="B11" s="130"/>
      <c r="C11" s="59">
        <v>2023.0</v>
      </c>
      <c r="D11" s="71">
        <v>96000.0</v>
      </c>
      <c r="E11" s="71" t="s">
        <v>561</v>
      </c>
      <c r="F11" s="71" t="s">
        <v>578</v>
      </c>
      <c r="G11" s="127" t="s">
        <v>608</v>
      </c>
      <c r="H11" s="128" t="s">
        <v>1097</v>
      </c>
    </row>
    <row r="12">
      <c r="A12" s="59" t="s">
        <v>181</v>
      </c>
      <c r="C12" s="59">
        <v>2023.0</v>
      </c>
      <c r="D12" s="71">
        <v>921.0</v>
      </c>
      <c r="E12" s="71" t="s">
        <v>561</v>
      </c>
      <c r="F12" s="71">
        <v>426793.0</v>
      </c>
      <c r="G12" s="127" t="s">
        <v>611</v>
      </c>
      <c r="H12" s="128" t="s">
        <v>1097</v>
      </c>
    </row>
    <row r="13">
      <c r="A13" s="71" t="s">
        <v>49</v>
      </c>
      <c r="C13" s="59">
        <v>2023.0</v>
      </c>
      <c r="D13" s="71">
        <v>44.6</v>
      </c>
      <c r="E13" s="71" t="s">
        <v>561</v>
      </c>
      <c r="F13" s="71">
        <v>301576.6</v>
      </c>
      <c r="G13" s="127" t="s">
        <v>618</v>
      </c>
      <c r="H13" s="128" t="s">
        <v>1097</v>
      </c>
    </row>
    <row r="14">
      <c r="A14" s="71" t="s">
        <v>50</v>
      </c>
      <c r="C14" s="59">
        <v>2023.0</v>
      </c>
      <c r="D14" s="71">
        <v>24138.0</v>
      </c>
      <c r="E14" s="71" t="s">
        <v>561</v>
      </c>
      <c r="F14" s="71">
        <v>213126.0</v>
      </c>
      <c r="G14" s="127" t="s">
        <v>619</v>
      </c>
      <c r="H14" s="128" t="s">
        <v>1097</v>
      </c>
    </row>
    <row r="15">
      <c r="A15" s="129" t="s">
        <v>51</v>
      </c>
      <c r="B15" s="130"/>
      <c r="C15" s="59">
        <v>2023.0</v>
      </c>
      <c r="D15" s="71">
        <v>660000.0</v>
      </c>
      <c r="E15" s="71" t="s">
        <v>561</v>
      </c>
      <c r="F15" s="71">
        <v>1.8141E7</v>
      </c>
      <c r="G15" s="127" t="s">
        <v>624</v>
      </c>
      <c r="H15" s="128" t="s">
        <v>1097</v>
      </c>
    </row>
    <row r="16">
      <c r="A16" s="71" t="s">
        <v>625</v>
      </c>
      <c r="C16" s="59">
        <v>2023.0</v>
      </c>
      <c r="D16" s="71">
        <v>300236.0</v>
      </c>
      <c r="E16" s="71" t="s">
        <v>627</v>
      </c>
      <c r="F16" s="71">
        <v>1.6629181E7</v>
      </c>
      <c r="G16" s="127" t="s">
        <v>628</v>
      </c>
      <c r="H16" s="128" t="s">
        <v>1097</v>
      </c>
    </row>
    <row r="17">
      <c r="A17" s="71" t="s">
        <v>629</v>
      </c>
      <c r="C17" s="59">
        <v>2023.0</v>
      </c>
      <c r="D17" s="71">
        <v>200838.0</v>
      </c>
      <c r="E17" s="71" t="s">
        <v>561</v>
      </c>
      <c r="F17" s="71">
        <v>6736878.0</v>
      </c>
      <c r="G17" s="127" t="s">
        <v>632</v>
      </c>
      <c r="H17" s="128" t="s">
        <v>632</v>
      </c>
    </row>
    <row r="18">
      <c r="A18" s="71" t="s">
        <v>633</v>
      </c>
      <c r="C18" s="59">
        <v>2023.0</v>
      </c>
      <c r="D18" s="71">
        <v>112000.0</v>
      </c>
      <c r="E18" s="71" t="s">
        <v>561</v>
      </c>
      <c r="F18" s="71">
        <v>2.50528E8</v>
      </c>
      <c r="G18" s="127" t="s">
        <v>639</v>
      </c>
      <c r="H18" s="128" t="s">
        <v>1097</v>
      </c>
    </row>
    <row r="19">
      <c r="A19" s="71" t="s">
        <v>55</v>
      </c>
      <c r="C19" s="59">
        <v>2023.0</v>
      </c>
      <c r="D19" s="71">
        <v>1939.0</v>
      </c>
      <c r="E19" s="71" t="s">
        <v>561</v>
      </c>
      <c r="F19" s="71">
        <v>9813.0</v>
      </c>
      <c r="G19" s="127" t="s">
        <v>644</v>
      </c>
      <c r="H19" s="128" t="s">
        <v>1097</v>
      </c>
    </row>
    <row r="20">
      <c r="A20" s="71" t="s">
        <v>645</v>
      </c>
      <c r="C20" s="59">
        <v>2023.0</v>
      </c>
      <c r="D20" s="71">
        <v>358000.0</v>
      </c>
      <c r="E20" s="71" t="s">
        <v>561</v>
      </c>
      <c r="F20" s="71">
        <v>3770000.0</v>
      </c>
      <c r="G20" s="127" t="s">
        <v>647</v>
      </c>
      <c r="H20" s="128" t="s">
        <v>1097</v>
      </c>
    </row>
    <row r="21">
      <c r="A21" s="71" t="s">
        <v>57</v>
      </c>
      <c r="C21" s="59">
        <v>2023.0</v>
      </c>
      <c r="D21" s="71">
        <v>27.0</v>
      </c>
      <c r="E21" s="71" t="s">
        <v>561</v>
      </c>
      <c r="F21" s="71">
        <v>463.0</v>
      </c>
      <c r="G21" s="127" t="s">
        <v>648</v>
      </c>
      <c r="H21" s="128" t="s">
        <v>1097</v>
      </c>
    </row>
    <row r="22">
      <c r="A22" s="71" t="s">
        <v>58</v>
      </c>
      <c r="C22" s="59">
        <v>2023.0</v>
      </c>
      <c r="D22" s="71">
        <v>14420.0</v>
      </c>
      <c r="E22" s="71" t="s">
        <v>561</v>
      </c>
      <c r="F22" s="71">
        <v>2705502.0</v>
      </c>
      <c r="G22" s="127" t="s">
        <v>653</v>
      </c>
      <c r="H22" s="128" t="s">
        <v>1097</v>
      </c>
    </row>
    <row r="23">
      <c r="A23" s="71" t="s">
        <v>59</v>
      </c>
      <c r="C23" s="59">
        <v>2023.0</v>
      </c>
      <c r="D23" s="71">
        <v>16224.0</v>
      </c>
      <c r="E23" s="71" t="s">
        <v>561</v>
      </c>
      <c r="F23" s="71">
        <v>1.0722442E7</v>
      </c>
      <c r="G23" s="127" t="s">
        <v>658</v>
      </c>
      <c r="H23" s="128" t="s">
        <v>1097</v>
      </c>
    </row>
    <row r="24">
      <c r="A24" s="59" t="s">
        <v>660</v>
      </c>
      <c r="C24" s="59">
        <v>2023.0</v>
      </c>
      <c r="D24" s="71">
        <v>1251.0</v>
      </c>
      <c r="E24" s="71" t="s">
        <v>561</v>
      </c>
      <c r="F24" s="71">
        <v>6083.0</v>
      </c>
      <c r="G24" s="127" t="s">
        <v>663</v>
      </c>
      <c r="H24" s="128" t="s">
        <v>663</v>
      </c>
    </row>
    <row r="25">
      <c r="A25" s="130" t="s">
        <v>664</v>
      </c>
      <c r="B25" s="130"/>
      <c r="C25" s="59">
        <v>2023.0</v>
      </c>
      <c r="D25" s="71">
        <v>318.8</v>
      </c>
      <c r="E25" s="71" t="s">
        <v>508</v>
      </c>
      <c r="F25" s="71">
        <v>2596.1</v>
      </c>
      <c r="G25" s="127" t="s">
        <v>667</v>
      </c>
      <c r="H25" s="128" t="s">
        <v>1097</v>
      </c>
    </row>
    <row r="26">
      <c r="A26" s="71" t="s">
        <v>62</v>
      </c>
      <c r="C26" s="59">
        <v>2023.0</v>
      </c>
      <c r="D26" s="71">
        <v>9015.0</v>
      </c>
      <c r="E26" s="71" t="s">
        <v>561</v>
      </c>
      <c r="F26" s="71">
        <v>833976.0</v>
      </c>
      <c r="G26" s="127" t="s">
        <v>670</v>
      </c>
      <c r="H26" s="128" t="s">
        <v>1097</v>
      </c>
    </row>
    <row r="27">
      <c r="A27" s="71" t="s">
        <v>63</v>
      </c>
      <c r="C27" s="59">
        <v>2023.0</v>
      </c>
      <c r="D27" s="71">
        <v>867298.0</v>
      </c>
      <c r="E27" s="71" t="s">
        <v>561</v>
      </c>
      <c r="F27" s="71">
        <v>3006061.0</v>
      </c>
      <c r="G27" s="127" t="s">
        <v>675</v>
      </c>
      <c r="H27" s="128" t="s">
        <v>675</v>
      </c>
    </row>
    <row r="28">
      <c r="A28" s="59" t="s">
        <v>676</v>
      </c>
      <c r="C28" s="59">
        <v>2023.0</v>
      </c>
      <c r="D28" s="71">
        <v>13.088</v>
      </c>
      <c r="E28" s="71" t="s">
        <v>561</v>
      </c>
      <c r="F28" s="71">
        <v>49.761</v>
      </c>
      <c r="G28" s="127" t="s">
        <v>681</v>
      </c>
      <c r="H28" s="128" t="s">
        <v>1097</v>
      </c>
    </row>
    <row r="29">
      <c r="A29" s="71" t="s">
        <v>64</v>
      </c>
      <c r="C29" s="59">
        <v>2023.0</v>
      </c>
      <c r="D29" s="71" t="s">
        <v>578</v>
      </c>
      <c r="E29" s="71" t="s">
        <v>578</v>
      </c>
      <c r="F29" s="71" t="s">
        <v>578</v>
      </c>
      <c r="G29" s="127" t="s">
        <v>683</v>
      </c>
      <c r="H29" s="128" t="s">
        <v>1097</v>
      </c>
    </row>
    <row r="30">
      <c r="A30" s="71" t="s">
        <v>684</v>
      </c>
      <c r="C30" s="59">
        <v>2023.0</v>
      </c>
      <c r="D30" s="71">
        <v>842000.0</v>
      </c>
      <c r="E30" s="71" t="s">
        <v>508</v>
      </c>
      <c r="F30" s="71" t="s">
        <v>578</v>
      </c>
      <c r="G30" s="127" t="s">
        <v>685</v>
      </c>
      <c r="H30" s="128" t="s">
        <v>1097</v>
      </c>
    </row>
    <row r="31">
      <c r="A31" s="71" t="s">
        <v>67</v>
      </c>
      <c r="C31" s="59">
        <v>2023.0</v>
      </c>
      <c r="D31" s="71">
        <v>20898.0</v>
      </c>
      <c r="E31" s="71" t="s">
        <v>561</v>
      </c>
      <c r="F31" s="71">
        <v>541152.0</v>
      </c>
      <c r="G31" s="127" t="s">
        <v>689</v>
      </c>
      <c r="H31" s="128" t="s">
        <v>1097</v>
      </c>
    </row>
    <row r="32">
      <c r="A32" s="71" t="s">
        <v>69</v>
      </c>
      <c r="C32" s="59">
        <v>2023.0</v>
      </c>
      <c r="D32" s="93">
        <v>0.9</v>
      </c>
      <c r="E32" s="71" t="s">
        <v>561</v>
      </c>
      <c r="F32" s="71">
        <v>2089.0</v>
      </c>
      <c r="G32" s="127" t="s">
        <v>693</v>
      </c>
      <c r="H32" s="128" t="s">
        <v>1097</v>
      </c>
    </row>
    <row r="33">
      <c r="A33" s="59" t="s">
        <v>694</v>
      </c>
      <c r="C33" s="59">
        <v>2023.0</v>
      </c>
      <c r="D33" s="71">
        <v>561.8</v>
      </c>
      <c r="E33" s="71" t="s">
        <v>561</v>
      </c>
      <c r="F33" s="71">
        <v>385.6</v>
      </c>
      <c r="G33" s="127" t="s">
        <v>697</v>
      </c>
      <c r="H33" s="128" t="s">
        <v>1097</v>
      </c>
    </row>
    <row r="34">
      <c r="A34" s="71" t="s">
        <v>71</v>
      </c>
      <c r="C34" s="59">
        <v>2023.0</v>
      </c>
      <c r="D34" s="71">
        <v>10553.0</v>
      </c>
      <c r="E34" s="71" t="s">
        <v>561</v>
      </c>
      <c r="F34" s="71">
        <v>75697.0</v>
      </c>
      <c r="G34" s="127" t="s">
        <v>702</v>
      </c>
      <c r="H34" s="128" t="s">
        <v>1097</v>
      </c>
    </row>
    <row r="35">
      <c r="A35" s="71" t="s">
        <v>72</v>
      </c>
      <c r="C35" s="59">
        <v>2023.0</v>
      </c>
      <c r="D35" s="71">
        <v>607.0</v>
      </c>
      <c r="E35" s="71" t="s">
        <v>561</v>
      </c>
      <c r="F35" s="71">
        <v>23422.0</v>
      </c>
      <c r="G35" s="127" t="s">
        <v>706</v>
      </c>
      <c r="H35" s="128" t="s">
        <v>1097</v>
      </c>
    </row>
    <row r="36">
      <c r="A36" s="71" t="s">
        <v>707</v>
      </c>
      <c r="C36" s="59">
        <v>2022.0</v>
      </c>
      <c r="D36" s="71">
        <v>12653.0</v>
      </c>
      <c r="E36" s="71" t="s">
        <v>508</v>
      </c>
      <c r="F36" s="71">
        <v>39032.0</v>
      </c>
      <c r="G36" s="127" t="s">
        <v>710</v>
      </c>
      <c r="H36" s="128" t="s">
        <v>1097</v>
      </c>
    </row>
    <row r="37">
      <c r="A37" s="71" t="s">
        <v>74</v>
      </c>
      <c r="C37" s="59">
        <v>2023.0</v>
      </c>
      <c r="D37" s="71">
        <v>4554.0</v>
      </c>
      <c r="E37" s="71" t="s">
        <v>561</v>
      </c>
      <c r="F37" s="71">
        <v>62722.0</v>
      </c>
      <c r="G37" s="127" t="s">
        <v>716</v>
      </c>
      <c r="H37" s="128" t="s">
        <v>716</v>
      </c>
    </row>
    <row r="38">
      <c r="A38" s="71" t="s">
        <v>75</v>
      </c>
      <c r="C38" s="59">
        <v>2023.0</v>
      </c>
      <c r="D38" s="71" t="s">
        <v>578</v>
      </c>
      <c r="E38" s="71" t="s">
        <v>578</v>
      </c>
      <c r="F38" s="71" t="s">
        <v>578</v>
      </c>
      <c r="G38" s="127" t="s">
        <v>717</v>
      </c>
      <c r="H38" s="128" t="s">
        <v>1097</v>
      </c>
    </row>
    <row r="39">
      <c r="A39" s="59" t="s">
        <v>718</v>
      </c>
      <c r="C39" s="59">
        <v>2023.0</v>
      </c>
      <c r="D39" s="71">
        <v>5613.0</v>
      </c>
      <c r="E39" s="71" t="s">
        <v>561</v>
      </c>
      <c r="F39" s="71">
        <v>800.0</v>
      </c>
      <c r="G39" s="127" t="s">
        <v>720</v>
      </c>
      <c r="H39" s="128" t="s">
        <v>1097</v>
      </c>
    </row>
    <row r="40">
      <c r="A40" s="71" t="s">
        <v>76</v>
      </c>
      <c r="C40" s="59">
        <v>2023.0</v>
      </c>
      <c r="D40" s="71">
        <v>19270.0</v>
      </c>
      <c r="E40" s="71" t="s">
        <v>561</v>
      </c>
      <c r="F40" s="71">
        <v>13630.0</v>
      </c>
      <c r="G40" s="127" t="s">
        <v>723</v>
      </c>
      <c r="H40" s="128" t="s">
        <v>1097</v>
      </c>
    </row>
    <row r="41">
      <c r="A41" s="71" t="s">
        <v>724</v>
      </c>
      <c r="C41" s="59">
        <v>2023.0</v>
      </c>
      <c r="D41" s="71">
        <v>69000.0</v>
      </c>
      <c r="E41" s="71" t="s">
        <v>508</v>
      </c>
      <c r="F41" s="71" t="s">
        <v>578</v>
      </c>
      <c r="G41" s="127" t="s">
        <v>730</v>
      </c>
      <c r="H41" s="128" t="s">
        <v>1097</v>
      </c>
    </row>
    <row r="42">
      <c r="A42" s="71" t="s">
        <v>77</v>
      </c>
      <c r="C42" s="59">
        <v>2023.0</v>
      </c>
      <c r="D42" s="71">
        <v>4250.0</v>
      </c>
      <c r="E42" s="71" t="s">
        <v>508</v>
      </c>
      <c r="F42" s="71" t="s">
        <v>578</v>
      </c>
      <c r="G42" s="127" t="s">
        <v>733</v>
      </c>
      <c r="H42" s="128" t="s">
        <v>1097</v>
      </c>
    </row>
    <row r="43">
      <c r="A43" s="71" t="s">
        <v>79</v>
      </c>
      <c r="C43" s="59" t="s">
        <v>591</v>
      </c>
      <c r="D43" s="71">
        <v>7789.0</v>
      </c>
      <c r="E43" s="71" t="s">
        <v>561</v>
      </c>
      <c r="F43" s="71">
        <v>500240.0</v>
      </c>
      <c r="G43" s="127" t="s">
        <v>734</v>
      </c>
      <c r="H43" s="128" t="s">
        <v>1097</v>
      </c>
    </row>
    <row r="44">
      <c r="A44" s="59" t="s">
        <v>735</v>
      </c>
      <c r="C44" s="59">
        <v>2023.0</v>
      </c>
      <c r="D44" s="71">
        <v>8395.0</v>
      </c>
      <c r="E44" s="71" t="s">
        <v>561</v>
      </c>
      <c r="F44" s="71">
        <v>678707.0</v>
      </c>
      <c r="G44" s="127" t="s">
        <v>737</v>
      </c>
      <c r="H44" s="128" t="s">
        <v>1097</v>
      </c>
    </row>
    <row r="45">
      <c r="A45" s="71" t="s">
        <v>80</v>
      </c>
      <c r="C45" s="59">
        <v>2023.0</v>
      </c>
      <c r="D45" s="71">
        <v>26000.0</v>
      </c>
      <c r="E45" s="71" t="s">
        <v>561</v>
      </c>
      <c r="F45" s="71">
        <v>100000.0</v>
      </c>
      <c r="G45" s="127" t="s">
        <v>740</v>
      </c>
      <c r="H45" s="128" t="s">
        <v>1097</v>
      </c>
    </row>
    <row r="46">
      <c r="A46" s="71" t="s">
        <v>81</v>
      </c>
      <c r="C46" s="59">
        <v>2023.0</v>
      </c>
      <c r="D46" s="71">
        <v>433.0</v>
      </c>
      <c r="E46" s="71" t="s">
        <v>561</v>
      </c>
      <c r="F46" s="71">
        <v>5925771.0</v>
      </c>
      <c r="G46" s="127" t="s">
        <v>744</v>
      </c>
      <c r="H46" s="128" t="s">
        <v>1097</v>
      </c>
    </row>
    <row r="47">
      <c r="A47" s="71" t="s">
        <v>745</v>
      </c>
      <c r="C47" s="59">
        <v>2023.0</v>
      </c>
      <c r="D47" s="71">
        <v>2245000.0</v>
      </c>
      <c r="E47" s="71" t="s">
        <v>627</v>
      </c>
      <c r="F47" s="71" t="s">
        <v>578</v>
      </c>
      <c r="G47" s="127" t="s">
        <v>746</v>
      </c>
      <c r="H47" s="128" t="s">
        <v>1097</v>
      </c>
    </row>
    <row r="48">
      <c r="A48" s="129" t="s">
        <v>747</v>
      </c>
      <c r="B48" s="130"/>
      <c r="C48" s="59">
        <v>2023.0</v>
      </c>
      <c r="D48" s="71">
        <v>5037.0</v>
      </c>
      <c r="E48" s="71" t="s">
        <v>508</v>
      </c>
      <c r="F48" s="71">
        <v>2342.0</v>
      </c>
      <c r="G48" s="127" t="s">
        <v>751</v>
      </c>
      <c r="H48" s="128" t="s">
        <v>1097</v>
      </c>
    </row>
    <row r="49">
      <c r="A49" s="71" t="s">
        <v>84</v>
      </c>
      <c r="C49" s="59">
        <v>2023.0</v>
      </c>
      <c r="D49" s="71">
        <v>1711.0</v>
      </c>
      <c r="E49" s="71" t="s">
        <v>561</v>
      </c>
      <c r="F49" s="71">
        <v>13258.0</v>
      </c>
      <c r="G49" s="127" t="s">
        <v>754</v>
      </c>
      <c r="H49" s="128" t="s">
        <v>1097</v>
      </c>
    </row>
    <row r="50">
      <c r="A50" s="71" t="s">
        <v>85</v>
      </c>
      <c r="C50" s="59">
        <v>2023.0</v>
      </c>
      <c r="D50" s="71">
        <v>59016.0</v>
      </c>
      <c r="E50" s="71" t="s">
        <v>561</v>
      </c>
      <c r="F50" s="71">
        <v>182361.0</v>
      </c>
      <c r="G50" s="127" t="s">
        <v>758</v>
      </c>
      <c r="H50" s="128" t="s">
        <v>758</v>
      </c>
    </row>
    <row r="51">
      <c r="A51" s="71" t="s">
        <v>86</v>
      </c>
      <c r="C51" s="59">
        <v>2023.0</v>
      </c>
      <c r="D51" s="71">
        <v>1147.0</v>
      </c>
      <c r="E51" s="71" t="s">
        <v>561</v>
      </c>
      <c r="F51" s="71">
        <v>13507.0</v>
      </c>
      <c r="G51" s="127" t="s">
        <v>760</v>
      </c>
      <c r="H51" s="128" t="s">
        <v>1097</v>
      </c>
    </row>
    <row r="52">
      <c r="A52" s="71" t="s">
        <v>87</v>
      </c>
      <c r="C52" s="59">
        <v>2023.0</v>
      </c>
      <c r="D52" s="71">
        <v>1853.0</v>
      </c>
      <c r="E52" s="71" t="s">
        <v>561</v>
      </c>
      <c r="F52" s="71">
        <v>96122.0</v>
      </c>
      <c r="G52" s="127" t="s">
        <v>762</v>
      </c>
      <c r="H52" s="128" t="s">
        <v>1097</v>
      </c>
    </row>
    <row r="53">
      <c r="A53" s="71" t="s">
        <v>88</v>
      </c>
      <c r="C53" s="59">
        <v>2023.0</v>
      </c>
      <c r="D53" s="71">
        <v>27.0</v>
      </c>
      <c r="E53" s="71" t="s">
        <v>561</v>
      </c>
      <c r="F53" s="71">
        <v>2419.0</v>
      </c>
      <c r="G53" s="127" t="s">
        <v>767</v>
      </c>
      <c r="H53" s="128" t="s">
        <v>1097</v>
      </c>
    </row>
    <row r="54">
      <c r="A54" s="71" t="s">
        <v>768</v>
      </c>
      <c r="C54" s="59">
        <v>2023.0</v>
      </c>
      <c r="D54" s="71">
        <v>4509.0</v>
      </c>
      <c r="E54" s="71" t="s">
        <v>561</v>
      </c>
      <c r="F54" s="71" t="s">
        <v>578</v>
      </c>
      <c r="G54" s="127" t="s">
        <v>769</v>
      </c>
      <c r="H54" s="128" t="s">
        <v>1097</v>
      </c>
    </row>
    <row r="55">
      <c r="A55" s="71" t="s">
        <v>190</v>
      </c>
      <c r="C55" s="59">
        <v>2023.0</v>
      </c>
      <c r="D55" s="71">
        <v>22896.0</v>
      </c>
      <c r="E55" s="71" t="s">
        <v>627</v>
      </c>
      <c r="F55" s="71">
        <v>493.0</v>
      </c>
      <c r="G55" s="127" t="s">
        <v>773</v>
      </c>
      <c r="H55" s="128" t="s">
        <v>1097</v>
      </c>
    </row>
    <row r="56">
      <c r="A56" s="71" t="s">
        <v>90</v>
      </c>
      <c r="C56" s="59">
        <v>2023.0</v>
      </c>
      <c r="D56" s="59">
        <v>0.31</v>
      </c>
      <c r="E56" s="59" t="s">
        <v>561</v>
      </c>
      <c r="F56" s="96">
        <v>1884.818</v>
      </c>
      <c r="G56" s="131" t="s">
        <v>778</v>
      </c>
      <c r="H56" s="128" t="s">
        <v>1097</v>
      </c>
    </row>
    <row r="57">
      <c r="A57" s="71" t="s">
        <v>779</v>
      </c>
      <c r="C57" s="59">
        <v>2023.0</v>
      </c>
      <c r="D57" s="71">
        <v>54805.0</v>
      </c>
      <c r="E57" s="71" t="s">
        <v>561</v>
      </c>
      <c r="F57" s="71">
        <v>8532000.0</v>
      </c>
      <c r="G57" s="127" t="s">
        <v>1186</v>
      </c>
      <c r="H57" s="128" t="s">
        <v>1097</v>
      </c>
    </row>
    <row r="58">
      <c r="A58" s="71" t="s">
        <v>782</v>
      </c>
      <c r="C58" s="59">
        <v>2023.0</v>
      </c>
      <c r="D58" s="71">
        <v>11997.0</v>
      </c>
      <c r="E58" s="71" t="s">
        <v>561</v>
      </c>
      <c r="F58" s="71">
        <v>244749.0</v>
      </c>
      <c r="G58" s="127" t="s">
        <v>786</v>
      </c>
      <c r="H58" s="128" t="s">
        <v>1097</v>
      </c>
    </row>
    <row r="59">
      <c r="A59" s="71" t="s">
        <v>93</v>
      </c>
      <c r="C59" s="59">
        <v>2023.0</v>
      </c>
      <c r="D59" s="71">
        <v>90400.0</v>
      </c>
      <c r="E59" s="71" t="s">
        <v>561</v>
      </c>
      <c r="F59" s="71">
        <v>123400.0</v>
      </c>
      <c r="G59" s="127" t="s">
        <v>788</v>
      </c>
      <c r="H59" s="128" t="s">
        <v>1097</v>
      </c>
    </row>
    <row r="60">
      <c r="A60" s="71" t="s">
        <v>94</v>
      </c>
      <c r="C60" s="59">
        <v>2023.0</v>
      </c>
      <c r="D60" s="71">
        <v>607.0</v>
      </c>
      <c r="E60" s="71" t="s">
        <v>561</v>
      </c>
      <c r="F60" s="71">
        <v>82378.0</v>
      </c>
      <c r="G60" s="127" t="s">
        <v>794</v>
      </c>
      <c r="H60" s="128" t="s">
        <v>1097</v>
      </c>
    </row>
    <row r="61">
      <c r="A61" s="71" t="s">
        <v>95</v>
      </c>
      <c r="C61" s="59">
        <v>2023.0</v>
      </c>
      <c r="D61" s="71">
        <v>66000.0</v>
      </c>
      <c r="E61" s="71" t="s">
        <v>561</v>
      </c>
      <c r="F61" s="71">
        <v>609000.0</v>
      </c>
      <c r="G61" s="127" t="s">
        <v>796</v>
      </c>
      <c r="H61" s="128" t="s">
        <v>1097</v>
      </c>
    </row>
    <row r="62">
      <c r="A62" s="71" t="s">
        <v>96</v>
      </c>
      <c r="C62" s="59">
        <v>2023.0</v>
      </c>
      <c r="D62" s="71">
        <v>959.0</v>
      </c>
      <c r="E62" s="71" t="s">
        <v>561</v>
      </c>
      <c r="F62" s="71">
        <v>4617.0</v>
      </c>
      <c r="G62" s="127" t="s">
        <v>799</v>
      </c>
      <c r="H62" s="128" t="s">
        <v>1097</v>
      </c>
    </row>
    <row r="63">
      <c r="A63" s="129" t="s">
        <v>97</v>
      </c>
      <c r="B63" s="130"/>
      <c r="C63" s="59">
        <v>2023.0</v>
      </c>
      <c r="D63" s="71">
        <v>31239.0</v>
      </c>
      <c r="E63" s="71" t="s">
        <v>561</v>
      </c>
      <c r="F63" s="71">
        <v>3771770.0</v>
      </c>
      <c r="G63" s="127" t="s">
        <v>807</v>
      </c>
      <c r="H63" s="128" t="s">
        <v>1097</v>
      </c>
    </row>
    <row r="64">
      <c r="A64" s="71" t="s">
        <v>98</v>
      </c>
      <c r="C64" s="59">
        <v>2023.0</v>
      </c>
      <c r="D64" s="71">
        <v>12456.0</v>
      </c>
      <c r="E64" s="71" t="s">
        <v>508</v>
      </c>
      <c r="F64" s="71">
        <v>80431.0</v>
      </c>
      <c r="G64" s="127" t="s">
        <v>808</v>
      </c>
      <c r="H64" s="128" t="s">
        <v>1097</v>
      </c>
    </row>
    <row r="65">
      <c r="A65" s="71" t="s">
        <v>99</v>
      </c>
      <c r="C65" s="59">
        <v>2023.0</v>
      </c>
      <c r="D65" s="71">
        <v>79088.0</v>
      </c>
      <c r="E65" s="71" t="s">
        <v>561</v>
      </c>
      <c r="F65" s="71">
        <v>2.3329091E7</v>
      </c>
      <c r="G65" s="127" t="s">
        <v>813</v>
      </c>
      <c r="H65" s="128" t="s">
        <v>813</v>
      </c>
    </row>
    <row r="66">
      <c r="A66" s="71" t="s">
        <v>100</v>
      </c>
      <c r="C66" s="59">
        <v>2023.0</v>
      </c>
      <c r="D66" s="71">
        <v>22.0</v>
      </c>
      <c r="E66" s="71" t="s">
        <v>561</v>
      </c>
      <c r="F66" s="71">
        <v>16.0</v>
      </c>
      <c r="G66" s="127" t="s">
        <v>814</v>
      </c>
      <c r="H66" s="128" t="s">
        <v>1097</v>
      </c>
    </row>
    <row r="67">
      <c r="A67" s="71" t="s">
        <v>101</v>
      </c>
      <c r="C67" s="59">
        <v>2023.0</v>
      </c>
      <c r="D67" s="71">
        <v>17737.0</v>
      </c>
      <c r="E67" s="71" t="s">
        <v>561</v>
      </c>
      <c r="F67" s="71" t="s">
        <v>578</v>
      </c>
      <c r="G67" s="127" t="s">
        <v>815</v>
      </c>
      <c r="H67" s="128" t="s">
        <v>1097</v>
      </c>
    </row>
    <row r="68">
      <c r="A68" s="71" t="s">
        <v>191</v>
      </c>
      <c r="C68" s="59">
        <v>2023.0</v>
      </c>
      <c r="D68" s="71">
        <v>7890.0</v>
      </c>
      <c r="E68" s="71" t="s">
        <v>561</v>
      </c>
      <c r="F68" s="71" t="s">
        <v>578</v>
      </c>
      <c r="G68" s="127" t="s">
        <v>817</v>
      </c>
      <c r="H68" s="128" t="s">
        <v>1097</v>
      </c>
    </row>
    <row r="69">
      <c r="A69" s="71" t="s">
        <v>102</v>
      </c>
      <c r="C69" s="59">
        <v>2023.0</v>
      </c>
      <c r="D69" s="71" t="s">
        <v>578</v>
      </c>
      <c r="E69" s="71" t="s">
        <v>578</v>
      </c>
      <c r="F69" s="71" t="s">
        <v>578</v>
      </c>
      <c r="G69" s="127" t="s">
        <v>818</v>
      </c>
      <c r="H69" s="128" t="s">
        <v>1097</v>
      </c>
    </row>
    <row r="70">
      <c r="A70" s="59" t="s">
        <v>819</v>
      </c>
      <c r="C70" s="59">
        <v>2022.0</v>
      </c>
      <c r="D70" s="71">
        <v>915424.0</v>
      </c>
      <c r="E70" s="71" t="s">
        <v>561</v>
      </c>
      <c r="F70" s="71">
        <v>28192.0</v>
      </c>
      <c r="G70" s="127" t="s">
        <v>822</v>
      </c>
      <c r="H70" s="128" t="s">
        <v>1097</v>
      </c>
    </row>
    <row r="71">
      <c r="A71" s="71" t="s">
        <v>103</v>
      </c>
      <c r="C71" s="59">
        <v>2023.0</v>
      </c>
      <c r="D71" s="71">
        <v>2336.0</v>
      </c>
      <c r="E71" s="71" t="s">
        <v>561</v>
      </c>
      <c r="F71" s="71">
        <v>12220.0</v>
      </c>
      <c r="G71" s="127" t="s">
        <v>824</v>
      </c>
      <c r="H71" s="128" t="s">
        <v>1097</v>
      </c>
    </row>
    <row r="72">
      <c r="A72" s="71" t="s">
        <v>104</v>
      </c>
      <c r="C72" s="59">
        <v>2023.0</v>
      </c>
      <c r="D72" s="71">
        <v>19029.0</v>
      </c>
      <c r="E72" s="71" t="s">
        <v>561</v>
      </c>
      <c r="F72" s="71">
        <v>60139.0</v>
      </c>
      <c r="G72" s="127" t="s">
        <v>828</v>
      </c>
      <c r="H72" s="128" t="s">
        <v>1097</v>
      </c>
    </row>
    <row r="73">
      <c r="A73" s="71" t="s">
        <v>829</v>
      </c>
      <c r="C73" s="59">
        <v>2023.0</v>
      </c>
      <c r="D73" s="71">
        <v>22.0</v>
      </c>
      <c r="E73" s="71" t="s">
        <v>561</v>
      </c>
      <c r="F73" s="71">
        <v>191335.0</v>
      </c>
      <c r="G73" s="127" t="s">
        <v>834</v>
      </c>
      <c r="H73" s="128" t="s">
        <v>1097</v>
      </c>
    </row>
    <row r="74">
      <c r="A74" s="71" t="s">
        <v>106</v>
      </c>
      <c r="C74" s="59">
        <v>2023.0</v>
      </c>
      <c r="D74" s="71">
        <v>3706.0</v>
      </c>
      <c r="E74" s="71" t="s">
        <v>561</v>
      </c>
      <c r="F74" s="71">
        <v>66399.0</v>
      </c>
      <c r="G74" s="127" t="s">
        <v>836</v>
      </c>
      <c r="H74" s="128" t="s">
        <v>1097</v>
      </c>
    </row>
    <row r="75">
      <c r="A75" s="71" t="s">
        <v>109</v>
      </c>
      <c r="C75" s="59">
        <v>2023.0</v>
      </c>
      <c r="D75" s="71">
        <v>551.1</v>
      </c>
      <c r="E75" s="71" t="s">
        <v>561</v>
      </c>
      <c r="F75" s="71">
        <v>4487.8</v>
      </c>
      <c r="G75" s="127" t="s">
        <v>837</v>
      </c>
      <c r="H75" s="128" t="s">
        <v>1097</v>
      </c>
    </row>
    <row r="76">
      <c r="A76" s="71" t="s">
        <v>838</v>
      </c>
      <c r="C76" s="59">
        <v>2023.0</v>
      </c>
      <c r="D76" s="71">
        <v>9.0</v>
      </c>
      <c r="E76" s="71" t="s">
        <v>561</v>
      </c>
      <c r="F76" s="71">
        <v>257550.0</v>
      </c>
      <c r="G76" s="127" t="s">
        <v>843</v>
      </c>
      <c r="H76" s="128" t="s">
        <v>1097</v>
      </c>
    </row>
    <row r="77">
      <c r="A77" s="71" t="s">
        <v>111</v>
      </c>
      <c r="C77" s="59">
        <v>2022.0</v>
      </c>
      <c r="D77" s="71">
        <v>5159.0</v>
      </c>
      <c r="E77" s="71" t="s">
        <v>561</v>
      </c>
      <c r="F77" s="71">
        <v>15812.0</v>
      </c>
      <c r="G77" s="127" t="s">
        <v>846</v>
      </c>
      <c r="H77" s="128" t="s">
        <v>1097</v>
      </c>
    </row>
    <row r="78">
      <c r="A78" s="71" t="s">
        <v>112</v>
      </c>
      <c r="C78" s="59">
        <v>2023.0</v>
      </c>
      <c r="D78" s="71">
        <v>79100.0</v>
      </c>
      <c r="E78" s="71" t="s">
        <v>561</v>
      </c>
      <c r="F78" s="71">
        <v>166500.0</v>
      </c>
      <c r="G78" s="127" t="s">
        <v>849</v>
      </c>
      <c r="H78" s="128" t="s">
        <v>1097</v>
      </c>
    </row>
    <row r="79">
      <c r="A79" s="71" t="s">
        <v>113</v>
      </c>
      <c r="C79" s="59">
        <v>2023.0</v>
      </c>
      <c r="D79" s="71">
        <v>16033.0</v>
      </c>
      <c r="E79" s="71" t="s">
        <v>508</v>
      </c>
      <c r="F79" s="71">
        <v>13251.0</v>
      </c>
      <c r="G79" s="127" t="s">
        <v>850</v>
      </c>
      <c r="H79" s="128" t="s">
        <v>1097</v>
      </c>
    </row>
    <row r="80">
      <c r="A80" s="71" t="s">
        <v>114</v>
      </c>
      <c r="C80" s="59">
        <v>2023.0</v>
      </c>
      <c r="D80" s="71">
        <v>21918.0</v>
      </c>
      <c r="E80" s="71" t="s">
        <v>561</v>
      </c>
      <c r="F80" s="71">
        <v>1137193.0</v>
      </c>
      <c r="G80" s="127" t="s">
        <v>853</v>
      </c>
      <c r="H80" s="128" t="s">
        <v>1097</v>
      </c>
    </row>
    <row r="81">
      <c r="A81" s="59" t="s">
        <v>178</v>
      </c>
      <c r="C81" s="59">
        <v>2023.0</v>
      </c>
      <c r="D81" s="71">
        <v>645300.0</v>
      </c>
      <c r="E81" s="71" t="s">
        <v>561</v>
      </c>
      <c r="F81" s="71" t="s">
        <v>578</v>
      </c>
      <c r="G81" s="127" t="s">
        <v>856</v>
      </c>
      <c r="H81" s="128" t="s">
        <v>1097</v>
      </c>
    </row>
    <row r="82">
      <c r="A82" s="71" t="s">
        <v>115</v>
      </c>
      <c r="C82" s="59">
        <v>2023.0</v>
      </c>
      <c r="D82" s="71">
        <v>155225.0</v>
      </c>
      <c r="E82" s="71" t="s">
        <v>561</v>
      </c>
      <c r="F82" s="71" t="s">
        <v>578</v>
      </c>
      <c r="G82" s="127" t="s">
        <v>860</v>
      </c>
      <c r="H82" s="128" t="s">
        <v>1097</v>
      </c>
    </row>
    <row r="83">
      <c r="A83" s="71" t="s">
        <v>861</v>
      </c>
      <c r="C83" s="59">
        <v>2023.0</v>
      </c>
      <c r="D83" s="71">
        <v>73122.0</v>
      </c>
      <c r="E83" s="71" t="s">
        <v>561</v>
      </c>
      <c r="F83" s="71">
        <v>629592.0</v>
      </c>
      <c r="G83" s="127" t="s">
        <v>864</v>
      </c>
      <c r="H83" s="128" t="s">
        <v>1097</v>
      </c>
    </row>
    <row r="84">
      <c r="A84" s="71" t="s">
        <v>865</v>
      </c>
      <c r="C84" s="59">
        <v>2023.0</v>
      </c>
      <c r="D84" s="71">
        <v>6144.0</v>
      </c>
      <c r="E84" s="71" t="s">
        <v>561</v>
      </c>
      <c r="F84" s="71">
        <v>15787.0</v>
      </c>
      <c r="G84" s="127" t="s">
        <v>867</v>
      </c>
      <c r="H84" s="128" t="s">
        <v>1097</v>
      </c>
    </row>
    <row r="85">
      <c r="A85" s="129" t="s">
        <v>118</v>
      </c>
      <c r="B85" s="130"/>
      <c r="C85" s="59">
        <v>2022.0</v>
      </c>
      <c r="D85" s="71">
        <v>858117.0</v>
      </c>
      <c r="E85" s="71" t="s">
        <v>561</v>
      </c>
      <c r="F85" s="71" t="s">
        <v>578</v>
      </c>
      <c r="G85" s="127" t="s">
        <v>868</v>
      </c>
      <c r="H85" s="128" t="s">
        <v>1097</v>
      </c>
    </row>
    <row r="86">
      <c r="A86" s="71" t="s">
        <v>120</v>
      </c>
      <c r="C86" s="59">
        <v>2023.0</v>
      </c>
      <c r="D86" s="71">
        <v>74789.0</v>
      </c>
      <c r="E86" s="71" t="s">
        <v>561</v>
      </c>
      <c r="F86" s="71">
        <v>360036.0</v>
      </c>
      <c r="G86" s="127" t="s">
        <v>872</v>
      </c>
      <c r="H86" s="128" t="s">
        <v>1097</v>
      </c>
    </row>
    <row r="87">
      <c r="A87" s="71" t="s">
        <v>121</v>
      </c>
      <c r="C87" s="59">
        <v>2023.0</v>
      </c>
      <c r="D87" s="71">
        <v>177197.0</v>
      </c>
      <c r="E87" s="71" t="s">
        <v>561</v>
      </c>
      <c r="F87" s="71">
        <v>1386091.0</v>
      </c>
      <c r="G87" s="127" t="s">
        <v>874</v>
      </c>
      <c r="H87" s="128" t="s">
        <v>874</v>
      </c>
    </row>
    <row r="88">
      <c r="A88" s="71" t="s">
        <v>122</v>
      </c>
      <c r="C88" s="59">
        <v>2023.0</v>
      </c>
      <c r="D88" s="71">
        <v>113.0</v>
      </c>
      <c r="E88" s="71" t="s">
        <v>561</v>
      </c>
      <c r="F88" s="71">
        <v>4321.0</v>
      </c>
      <c r="G88" s="127" t="s">
        <v>875</v>
      </c>
      <c r="H88" s="128" t="s">
        <v>1097</v>
      </c>
    </row>
    <row r="89">
      <c r="A89" s="59" t="s">
        <v>876</v>
      </c>
      <c r="C89" s="59">
        <v>2023.0</v>
      </c>
      <c r="D89" s="71">
        <v>231.7</v>
      </c>
      <c r="E89" s="71" t="s">
        <v>561</v>
      </c>
      <c r="F89" s="71">
        <v>1966.1</v>
      </c>
      <c r="G89" s="127" t="s">
        <v>879</v>
      </c>
      <c r="H89" s="128" t="s">
        <v>1097</v>
      </c>
    </row>
    <row r="90">
      <c r="A90" s="71" t="s">
        <v>123</v>
      </c>
      <c r="C90" s="59">
        <v>2023.0</v>
      </c>
      <c r="D90" s="71">
        <v>12980.0</v>
      </c>
      <c r="E90" s="71" t="s">
        <v>561</v>
      </c>
      <c r="F90" s="71">
        <v>6479968.0</v>
      </c>
      <c r="G90" s="131" t="s">
        <v>882</v>
      </c>
      <c r="H90" s="128" t="s">
        <v>1097</v>
      </c>
    </row>
    <row r="91">
      <c r="A91" s="71" t="s">
        <v>124</v>
      </c>
      <c r="C91" s="59">
        <v>2023.0</v>
      </c>
      <c r="D91" s="71">
        <v>3335.0</v>
      </c>
      <c r="E91" s="71" t="s">
        <v>561</v>
      </c>
      <c r="F91" s="71">
        <v>185633.0</v>
      </c>
      <c r="G91" s="127" t="s">
        <v>884</v>
      </c>
      <c r="H91" s="128" t="s">
        <v>1097</v>
      </c>
    </row>
    <row r="92">
      <c r="A92" s="129" t="s">
        <v>125</v>
      </c>
      <c r="B92" s="130"/>
      <c r="C92" s="59">
        <v>2023.0</v>
      </c>
      <c r="D92" s="71">
        <v>563.0</v>
      </c>
      <c r="E92" s="71" t="s">
        <v>561</v>
      </c>
      <c r="F92" s="71">
        <v>115751.0</v>
      </c>
      <c r="G92" s="127" t="s">
        <v>886</v>
      </c>
      <c r="H92" s="128" t="s">
        <v>1097</v>
      </c>
    </row>
    <row r="93">
      <c r="A93" s="71" t="s">
        <v>10</v>
      </c>
      <c r="C93" s="59">
        <v>2023.0</v>
      </c>
      <c r="D93" s="71">
        <v>130000.0</v>
      </c>
      <c r="E93" s="71" t="s">
        <v>561</v>
      </c>
      <c r="F93" s="71">
        <v>385000.0</v>
      </c>
      <c r="G93" s="127" t="s">
        <v>889</v>
      </c>
      <c r="H93" s="128" t="s">
        <v>1097</v>
      </c>
    </row>
    <row r="94">
      <c r="A94" s="59" t="s">
        <v>890</v>
      </c>
      <c r="C94" s="59">
        <v>2023.0</v>
      </c>
      <c r="D94" s="71">
        <v>6945.0</v>
      </c>
      <c r="E94" s="71" t="s">
        <v>508</v>
      </c>
      <c r="F94" s="71">
        <v>352433.0</v>
      </c>
      <c r="G94" s="127" t="s">
        <v>893</v>
      </c>
      <c r="H94" s="128" t="s">
        <v>1097</v>
      </c>
    </row>
    <row r="95">
      <c r="A95" s="71" t="s">
        <v>126</v>
      </c>
      <c r="C95" s="59">
        <v>2023.0</v>
      </c>
      <c r="D95" s="71">
        <v>34161.0</v>
      </c>
      <c r="E95" s="71" t="s">
        <v>561</v>
      </c>
      <c r="F95" s="71">
        <v>4.2020907E7</v>
      </c>
      <c r="G95" s="127" t="s">
        <v>896</v>
      </c>
      <c r="H95" s="128" t="s">
        <v>1097</v>
      </c>
    </row>
    <row r="96">
      <c r="A96" s="71" t="s">
        <v>127</v>
      </c>
      <c r="C96" s="59">
        <v>2023.0</v>
      </c>
      <c r="D96" s="71">
        <v>34161.0</v>
      </c>
      <c r="E96" s="71" t="s">
        <v>561</v>
      </c>
      <c r="F96" s="71">
        <v>315799.0</v>
      </c>
      <c r="G96" s="127" t="s">
        <v>900</v>
      </c>
      <c r="H96" s="128" t="s">
        <v>900</v>
      </c>
    </row>
    <row r="97">
      <c r="A97" s="71" t="s">
        <v>901</v>
      </c>
      <c r="C97" s="59">
        <v>2023.0</v>
      </c>
      <c r="D97" s="71">
        <v>4258.0</v>
      </c>
      <c r="E97" s="71" t="s">
        <v>561</v>
      </c>
      <c r="F97" s="71">
        <v>2.5006555E7</v>
      </c>
      <c r="G97" s="127" t="s">
        <v>906</v>
      </c>
      <c r="H97" s="128" t="s">
        <v>1097</v>
      </c>
    </row>
    <row r="98">
      <c r="A98" s="71" t="s">
        <v>129</v>
      </c>
      <c r="C98" s="59">
        <v>2023.0</v>
      </c>
      <c r="D98" s="71">
        <v>58.0</v>
      </c>
      <c r="E98" s="71" t="s">
        <v>561</v>
      </c>
      <c r="F98" s="71">
        <v>645.0</v>
      </c>
      <c r="G98" s="127" t="s">
        <v>908</v>
      </c>
      <c r="H98" s="128" t="s">
        <v>1097</v>
      </c>
    </row>
    <row r="99">
      <c r="A99" s="71" t="s">
        <v>130</v>
      </c>
      <c r="C99" s="59">
        <v>2023.0</v>
      </c>
      <c r="D99" s="71">
        <v>5234.0</v>
      </c>
      <c r="E99" s="71" t="s">
        <v>561</v>
      </c>
      <c r="F99" s="71">
        <v>6380.0</v>
      </c>
      <c r="G99" s="127" t="s">
        <v>911</v>
      </c>
      <c r="H99" s="128" t="s">
        <v>1097</v>
      </c>
    </row>
    <row r="100">
      <c r="A100" s="71" t="s">
        <v>131</v>
      </c>
      <c r="C100" s="59">
        <v>2023.0</v>
      </c>
      <c r="D100" s="71">
        <v>9616.0</v>
      </c>
      <c r="E100" s="71" t="s">
        <v>561</v>
      </c>
      <c r="F100" s="71">
        <v>1197.0</v>
      </c>
      <c r="G100" s="127" t="s">
        <v>915</v>
      </c>
      <c r="H100" s="128" t="s">
        <v>1097</v>
      </c>
    </row>
    <row r="101">
      <c r="A101" s="71" t="s">
        <v>916</v>
      </c>
      <c r="C101" s="59" t="s">
        <v>591</v>
      </c>
      <c r="D101" s="71">
        <v>1765.0</v>
      </c>
      <c r="E101" s="71" t="s">
        <v>561</v>
      </c>
      <c r="F101" s="71">
        <v>8670250.0</v>
      </c>
      <c r="G101" s="127" t="s">
        <v>920</v>
      </c>
      <c r="H101" s="128" t="s">
        <v>1097</v>
      </c>
    </row>
    <row r="102">
      <c r="A102" s="71" t="s">
        <v>133</v>
      </c>
      <c r="C102" s="59">
        <v>2023.0</v>
      </c>
      <c r="D102" s="71">
        <v>164.0</v>
      </c>
      <c r="E102" s="71" t="s">
        <v>561</v>
      </c>
      <c r="F102" s="71">
        <v>504395.0</v>
      </c>
      <c r="G102" s="127" t="s">
        <v>923</v>
      </c>
      <c r="H102" s="128" t="s">
        <v>1097</v>
      </c>
    </row>
    <row r="103">
      <c r="A103" s="71" t="s">
        <v>134</v>
      </c>
      <c r="C103" s="59">
        <v>2023.0</v>
      </c>
      <c r="D103" s="71">
        <v>9981.0</v>
      </c>
      <c r="E103" s="71" t="s">
        <v>561</v>
      </c>
      <c r="F103" s="71">
        <v>95116.0</v>
      </c>
      <c r="G103" s="127" t="s">
        <v>927</v>
      </c>
      <c r="H103" s="128" t="s">
        <v>1097</v>
      </c>
    </row>
    <row r="104">
      <c r="A104" s="71" t="s">
        <v>7</v>
      </c>
      <c r="C104" s="59">
        <v>2023.0</v>
      </c>
      <c r="D104" s="71">
        <v>188000.0</v>
      </c>
      <c r="E104" s="71" t="s">
        <v>561</v>
      </c>
      <c r="F104" s="71">
        <v>950000.0</v>
      </c>
      <c r="G104" s="127" t="s">
        <v>929</v>
      </c>
      <c r="H104" s="128" t="s">
        <v>1097</v>
      </c>
    </row>
    <row r="105">
      <c r="A105" s="59" t="s">
        <v>179</v>
      </c>
      <c r="C105" s="59">
        <v>2023.0</v>
      </c>
      <c r="D105" s="71">
        <v>37680.0</v>
      </c>
      <c r="E105" s="71" t="s">
        <v>561</v>
      </c>
      <c r="F105" s="71">
        <v>447101.0</v>
      </c>
      <c r="G105" s="127" t="s">
        <v>931</v>
      </c>
      <c r="H105" s="128" t="s">
        <v>1097</v>
      </c>
    </row>
    <row r="106">
      <c r="A106" s="71" t="s">
        <v>136</v>
      </c>
      <c r="C106" s="59">
        <v>2023.0</v>
      </c>
      <c r="D106" s="71">
        <v>1396235.0</v>
      </c>
      <c r="E106" s="71" t="s">
        <v>561</v>
      </c>
      <c r="F106" s="71" t="s">
        <v>578</v>
      </c>
      <c r="G106" s="127" t="s">
        <v>933</v>
      </c>
      <c r="H106" s="128" t="s">
        <v>1097</v>
      </c>
    </row>
    <row r="107">
      <c r="A107" s="71" t="s">
        <v>137</v>
      </c>
      <c r="C107" s="59">
        <v>2023.0</v>
      </c>
      <c r="D107" s="71">
        <v>21933.0</v>
      </c>
      <c r="E107" s="71" t="s">
        <v>561</v>
      </c>
      <c r="F107" s="71">
        <v>645894.0</v>
      </c>
      <c r="G107" s="127" t="s">
        <v>937</v>
      </c>
      <c r="H107" s="128" t="s">
        <v>1097</v>
      </c>
    </row>
    <row r="108">
      <c r="A108" s="71" t="s">
        <v>138</v>
      </c>
      <c r="C108" s="59">
        <v>2023.0</v>
      </c>
      <c r="D108" s="71">
        <v>48.0</v>
      </c>
      <c r="E108" s="71" t="s">
        <v>561</v>
      </c>
      <c r="F108" s="71">
        <v>49498.0</v>
      </c>
      <c r="G108" s="127" t="s">
        <v>940</v>
      </c>
      <c r="H108" s="128" t="s">
        <v>1097</v>
      </c>
    </row>
    <row r="109">
      <c r="A109" s="71" t="s">
        <v>184</v>
      </c>
      <c r="C109" s="59">
        <v>2023.0</v>
      </c>
      <c r="D109" s="71">
        <v>4256.0</v>
      </c>
      <c r="E109" s="71" t="s">
        <v>561</v>
      </c>
      <c r="F109" s="71">
        <v>88831.0</v>
      </c>
      <c r="G109" s="127" t="s">
        <v>942</v>
      </c>
      <c r="H109" s="128" t="s">
        <v>1097</v>
      </c>
    </row>
    <row r="110">
      <c r="A110" s="71" t="s">
        <v>943</v>
      </c>
      <c r="C110" s="59">
        <v>2023.0</v>
      </c>
      <c r="D110" s="71">
        <v>10456.0</v>
      </c>
      <c r="E110" s="71" t="s">
        <v>561</v>
      </c>
      <c r="F110" s="71">
        <v>31719.0</v>
      </c>
      <c r="G110" s="127" t="s">
        <v>945</v>
      </c>
      <c r="H110" s="128" t="s">
        <v>1097</v>
      </c>
    </row>
    <row r="111">
      <c r="A111" s="59" t="s">
        <v>948</v>
      </c>
      <c r="C111" s="59">
        <v>2023.0</v>
      </c>
      <c r="D111" s="71">
        <v>4645.1</v>
      </c>
      <c r="E111" s="71" t="s">
        <v>561</v>
      </c>
      <c r="F111" s="71">
        <v>18766.3</v>
      </c>
      <c r="G111" s="127" t="s">
        <v>950</v>
      </c>
      <c r="H111" s="128" t="s">
        <v>1097</v>
      </c>
    </row>
    <row r="112">
      <c r="A112" s="71" t="s">
        <v>951</v>
      </c>
      <c r="C112" s="59">
        <v>2023.0</v>
      </c>
      <c r="D112" s="71">
        <v>141000.0</v>
      </c>
      <c r="E112" s="71" t="s">
        <v>561</v>
      </c>
      <c r="F112" s="71" t="s">
        <v>578</v>
      </c>
      <c r="G112" s="127" t="s">
        <v>955</v>
      </c>
      <c r="H112" s="128" t="s">
        <v>1097</v>
      </c>
    </row>
    <row r="113">
      <c r="A113" s="71" t="s">
        <v>141</v>
      </c>
      <c r="C113" s="59" t="s">
        <v>591</v>
      </c>
      <c r="D113" s="71">
        <v>3098100.0</v>
      </c>
      <c r="E113" s="71" t="s">
        <v>561</v>
      </c>
      <c r="F113" s="71" t="s">
        <v>578</v>
      </c>
      <c r="G113" s="127" t="s">
        <v>958</v>
      </c>
      <c r="H113" s="128" t="s">
        <v>1097</v>
      </c>
    </row>
    <row r="114">
      <c r="A114" s="71" t="s">
        <v>189</v>
      </c>
      <c r="C114" s="59">
        <v>2023.0</v>
      </c>
      <c r="D114" s="71">
        <v>39.3</v>
      </c>
      <c r="E114" s="71" t="s">
        <v>561</v>
      </c>
      <c r="F114" s="71">
        <v>485.5999999999999</v>
      </c>
      <c r="G114" s="127" t="s">
        <v>962</v>
      </c>
      <c r="H114" s="128" t="s">
        <v>962</v>
      </c>
    </row>
    <row r="115">
      <c r="A115" s="71" t="s">
        <v>965</v>
      </c>
      <c r="C115" s="59">
        <v>2023.0</v>
      </c>
      <c r="D115" s="71">
        <v>318000.0</v>
      </c>
      <c r="E115" s="71" t="s">
        <v>561</v>
      </c>
      <c r="F115" s="71">
        <v>521000.0</v>
      </c>
      <c r="G115" s="127" t="s">
        <v>968</v>
      </c>
      <c r="H115" s="128" t="s">
        <v>1097</v>
      </c>
    </row>
    <row r="116">
      <c r="A116" s="71" t="s">
        <v>969</v>
      </c>
      <c r="C116" s="59">
        <v>2023.0</v>
      </c>
      <c r="D116" s="71">
        <v>1573.0</v>
      </c>
      <c r="E116" s="71" t="s">
        <v>561</v>
      </c>
      <c r="F116" s="71">
        <v>11678.0</v>
      </c>
      <c r="G116" s="127" t="s">
        <v>973</v>
      </c>
      <c r="H116" s="128" t="s">
        <v>1097</v>
      </c>
    </row>
    <row r="117">
      <c r="A117" s="71" t="s">
        <v>145</v>
      </c>
      <c r="C117" s="59">
        <v>2022.0</v>
      </c>
      <c r="D117" s="71">
        <v>391.0</v>
      </c>
      <c r="E117" s="71" t="s">
        <v>508</v>
      </c>
      <c r="F117" s="71">
        <v>135.0</v>
      </c>
      <c r="G117" s="127" t="s">
        <v>976</v>
      </c>
      <c r="H117" s="128" t="s">
        <v>1097</v>
      </c>
    </row>
    <row r="118">
      <c r="A118" s="71" t="s">
        <v>146</v>
      </c>
      <c r="C118" s="59">
        <v>2023.0</v>
      </c>
      <c r="D118" s="71">
        <v>147906.0</v>
      </c>
      <c r="E118" s="71" t="s">
        <v>561</v>
      </c>
      <c r="F118" s="71">
        <v>1768814.0</v>
      </c>
      <c r="G118" s="127" t="s">
        <v>978</v>
      </c>
      <c r="H118" s="128" t="s">
        <v>1097</v>
      </c>
    </row>
    <row r="119">
      <c r="A119" s="71" t="s">
        <v>979</v>
      </c>
      <c r="C119" s="59">
        <v>2023.0</v>
      </c>
      <c r="D119" s="71">
        <v>8001.0</v>
      </c>
      <c r="E119" s="71" t="s">
        <v>561</v>
      </c>
      <c r="F119" s="71">
        <v>134124.0</v>
      </c>
      <c r="G119" s="127" t="s">
        <v>981</v>
      </c>
      <c r="H119" s="128" t="s">
        <v>1097</v>
      </c>
    </row>
    <row r="120">
      <c r="A120" s="59" t="s">
        <v>183</v>
      </c>
      <c r="C120" s="59">
        <v>2023.0</v>
      </c>
      <c r="D120" s="71" t="s">
        <v>578</v>
      </c>
      <c r="E120" s="71" t="s">
        <v>578</v>
      </c>
      <c r="F120" s="71" t="s">
        <v>578</v>
      </c>
      <c r="G120" s="127" t="s">
        <v>983</v>
      </c>
      <c r="H120" s="128" t="s">
        <v>1097</v>
      </c>
    </row>
    <row r="121">
      <c r="A121" s="71" t="s">
        <v>148</v>
      </c>
      <c r="C121" s="59">
        <v>2023.0</v>
      </c>
      <c r="D121" s="71">
        <v>162000.0</v>
      </c>
      <c r="E121" s="71" t="s">
        <v>561</v>
      </c>
      <c r="F121" s="71">
        <v>1014000.0</v>
      </c>
      <c r="G121" s="127" t="s">
        <v>984</v>
      </c>
      <c r="H121" s="128" t="s">
        <v>1097</v>
      </c>
    </row>
    <row r="122">
      <c r="A122" s="71" t="s">
        <v>149</v>
      </c>
      <c r="C122" s="59">
        <v>2023.0</v>
      </c>
      <c r="D122" s="71">
        <v>253740.0</v>
      </c>
      <c r="E122" s="71" t="s">
        <v>561</v>
      </c>
      <c r="F122" s="71">
        <v>1788833.0</v>
      </c>
      <c r="G122" s="127" t="s">
        <v>986</v>
      </c>
      <c r="H122" s="128" t="s">
        <v>1097</v>
      </c>
    </row>
    <row r="123">
      <c r="A123" s="71" t="s">
        <v>150</v>
      </c>
      <c r="C123" s="59">
        <v>2023.0</v>
      </c>
      <c r="D123" s="71">
        <v>94700.0</v>
      </c>
      <c r="E123" s="71" t="s">
        <v>561</v>
      </c>
      <c r="F123" s="71">
        <v>2245000.0</v>
      </c>
      <c r="G123" s="127" t="s">
        <v>989</v>
      </c>
      <c r="H123" s="128" t="s">
        <v>1097</v>
      </c>
    </row>
    <row r="124">
      <c r="A124" s="71" t="s">
        <v>151</v>
      </c>
      <c r="C124" s="59">
        <v>2023.0</v>
      </c>
      <c r="D124" s="71">
        <v>1.1072E7</v>
      </c>
      <c r="E124" s="71" t="s">
        <v>561</v>
      </c>
      <c r="F124" s="71" t="s">
        <v>578</v>
      </c>
      <c r="G124" s="127" t="s">
        <v>990</v>
      </c>
      <c r="H124" s="128" t="s">
        <v>1097</v>
      </c>
    </row>
    <row r="125">
      <c r="A125" s="71" t="s">
        <v>153</v>
      </c>
      <c r="C125" s="59">
        <v>2023.0</v>
      </c>
      <c r="D125" s="71">
        <v>1520000.0</v>
      </c>
      <c r="E125" s="71" t="s">
        <v>561</v>
      </c>
      <c r="F125" s="71">
        <v>4950000.0</v>
      </c>
      <c r="G125" s="127" t="s">
        <v>991</v>
      </c>
      <c r="H125" s="128" t="s">
        <v>1097</v>
      </c>
    </row>
    <row r="126">
      <c r="A126" s="71" t="s">
        <v>154</v>
      </c>
      <c r="C126" s="59">
        <v>2023.0</v>
      </c>
      <c r="D126" s="71">
        <v>43838.0</v>
      </c>
      <c r="E126" s="71" t="s">
        <v>561</v>
      </c>
      <c r="F126" s="71" t="s">
        <v>578</v>
      </c>
      <c r="G126" s="127" t="s">
        <v>994</v>
      </c>
      <c r="H126" s="128" t="s">
        <v>1097</v>
      </c>
    </row>
    <row r="127">
      <c r="A127" s="71" t="s">
        <v>185</v>
      </c>
      <c r="C127" s="59">
        <v>2023.0</v>
      </c>
      <c r="D127" s="71">
        <v>10240.0</v>
      </c>
      <c r="E127" s="71" t="s">
        <v>561</v>
      </c>
      <c r="F127" s="71">
        <v>249900.0</v>
      </c>
      <c r="G127" s="127" t="s">
        <v>995</v>
      </c>
      <c r="H127" s="128" t="s">
        <v>995</v>
      </c>
    </row>
    <row r="128">
      <c r="A128" s="71" t="s">
        <v>996</v>
      </c>
      <c r="C128" s="59">
        <v>2023.0</v>
      </c>
      <c r="D128" s="71">
        <v>2449.0</v>
      </c>
      <c r="E128" s="71" t="s">
        <v>561</v>
      </c>
      <c r="F128" s="71">
        <v>6920.0</v>
      </c>
      <c r="G128" s="127" t="s">
        <v>999</v>
      </c>
      <c r="H128" s="128" t="s">
        <v>1097</v>
      </c>
    </row>
    <row r="129">
      <c r="A129" s="71" t="s">
        <v>187</v>
      </c>
      <c r="C129" s="59">
        <v>2023.0</v>
      </c>
      <c r="D129" s="71">
        <v>526.0</v>
      </c>
      <c r="E129" s="71" t="s">
        <v>561</v>
      </c>
      <c r="F129" s="71">
        <v>15888.0</v>
      </c>
      <c r="G129" s="127" t="s">
        <v>1001</v>
      </c>
      <c r="H129" s="128" t="s">
        <v>1097</v>
      </c>
    </row>
    <row r="130">
      <c r="A130" s="59" t="s">
        <v>182</v>
      </c>
      <c r="C130" s="59">
        <v>2023.0</v>
      </c>
      <c r="D130" s="71">
        <v>26056.0</v>
      </c>
      <c r="E130" s="71" t="s">
        <v>561</v>
      </c>
      <c r="F130" s="71">
        <v>5022.0</v>
      </c>
      <c r="G130" s="127" t="s">
        <v>1004</v>
      </c>
      <c r="H130" s="128" t="s">
        <v>1097</v>
      </c>
    </row>
    <row r="131">
      <c r="A131" s="71" t="s">
        <v>156</v>
      </c>
      <c r="C131" s="59">
        <v>2023.0</v>
      </c>
      <c r="D131" s="71">
        <v>15133.0</v>
      </c>
      <c r="E131" s="71" t="s">
        <v>561</v>
      </c>
      <c r="F131" s="71">
        <v>51317.0</v>
      </c>
      <c r="G131" s="127" t="s">
        <v>1007</v>
      </c>
      <c r="H131" s="128" t="s">
        <v>1097</v>
      </c>
    </row>
    <row r="132">
      <c r="A132" s="71" t="s">
        <v>188</v>
      </c>
      <c r="C132" s="59">
        <v>2023.0</v>
      </c>
      <c r="D132" s="71" t="s">
        <v>578</v>
      </c>
      <c r="E132" s="71" t="s">
        <v>578</v>
      </c>
      <c r="F132" s="71" t="s">
        <v>578</v>
      </c>
      <c r="G132" s="127" t="s">
        <v>1008</v>
      </c>
      <c r="H132" s="128" t="s">
        <v>1097</v>
      </c>
    </row>
    <row r="133">
      <c r="A133" s="71" t="s">
        <v>1009</v>
      </c>
      <c r="C133" s="59">
        <v>2023.0</v>
      </c>
      <c r="D133" s="71">
        <v>4370.0</v>
      </c>
      <c r="E133" s="71" t="s">
        <v>561</v>
      </c>
      <c r="F133" s="71">
        <v>15407.0</v>
      </c>
      <c r="G133" s="127" t="s">
        <v>1011</v>
      </c>
      <c r="H133" s="128" t="s">
        <v>1097</v>
      </c>
    </row>
    <row r="134">
      <c r="A134" s="71" t="s">
        <v>159</v>
      </c>
      <c r="C134" s="59">
        <v>2023.0</v>
      </c>
      <c r="D134" s="71">
        <v>1551.0</v>
      </c>
      <c r="E134" s="71" t="s">
        <v>561</v>
      </c>
      <c r="F134" s="71">
        <v>124565.0</v>
      </c>
      <c r="G134" s="127" t="s">
        <v>1014</v>
      </c>
      <c r="H134" s="128" t="s">
        <v>1014</v>
      </c>
    </row>
    <row r="135">
      <c r="A135" s="71" t="s">
        <v>160</v>
      </c>
      <c r="C135" s="59" t="s">
        <v>591</v>
      </c>
      <c r="D135" s="71">
        <v>17801.0</v>
      </c>
      <c r="E135" s="71" t="s">
        <v>561</v>
      </c>
      <c r="F135" s="71">
        <v>1401706.0</v>
      </c>
      <c r="G135" s="127" t="s">
        <v>1017</v>
      </c>
      <c r="H135" s="128" t="s">
        <v>1097</v>
      </c>
    </row>
    <row r="136">
      <c r="A136" s="59" t="s">
        <v>180</v>
      </c>
      <c r="C136" s="59">
        <v>2023.0</v>
      </c>
      <c r="D136" s="71">
        <v>2761.0</v>
      </c>
      <c r="E136" s="71" t="s">
        <v>561</v>
      </c>
      <c r="F136" s="71">
        <v>177870.0</v>
      </c>
      <c r="G136" s="127" t="s">
        <v>1021</v>
      </c>
      <c r="H136" s="128" t="s">
        <v>1097</v>
      </c>
    </row>
    <row r="137">
      <c r="A137" s="71" t="s">
        <v>1022</v>
      </c>
      <c r="C137" s="59">
        <v>2023.0</v>
      </c>
      <c r="D137" s="71">
        <v>1514.0</v>
      </c>
      <c r="E137" s="71" t="s">
        <v>561</v>
      </c>
      <c r="F137" s="71">
        <v>273217.0</v>
      </c>
      <c r="G137" s="127" t="s">
        <v>1025</v>
      </c>
      <c r="H137" s="128" t="s">
        <v>1097</v>
      </c>
    </row>
    <row r="138">
      <c r="A138" s="71" t="s">
        <v>1026</v>
      </c>
      <c r="C138" s="59">
        <v>2023.0</v>
      </c>
      <c r="D138" s="71">
        <v>69280.0</v>
      </c>
      <c r="E138" s="71" t="s">
        <v>561</v>
      </c>
      <c r="F138" s="71">
        <v>3.7182157E7</v>
      </c>
      <c r="G138" s="127" t="s">
        <v>1028</v>
      </c>
      <c r="H138" s="128" t="s">
        <v>1097</v>
      </c>
    </row>
    <row r="139">
      <c r="A139" s="71" t="s">
        <v>1029</v>
      </c>
      <c r="C139" s="59">
        <v>2023.0</v>
      </c>
      <c r="D139" s="71">
        <v>8627.0</v>
      </c>
      <c r="E139" s="71" t="s">
        <v>561</v>
      </c>
      <c r="F139" s="71" t="s">
        <v>578</v>
      </c>
      <c r="G139" s="127" t="s">
        <v>1032</v>
      </c>
      <c r="H139" s="128" t="s">
        <v>1097</v>
      </c>
    </row>
    <row r="140">
      <c r="A140" s="71" t="s">
        <v>164</v>
      </c>
      <c r="C140" s="59">
        <v>2023.0</v>
      </c>
      <c r="D140" s="71">
        <v>3388.0</v>
      </c>
      <c r="E140" s="71" t="s">
        <v>561</v>
      </c>
      <c r="F140" s="71">
        <v>169931.0</v>
      </c>
      <c r="G140" s="127" t="s">
        <v>1035</v>
      </c>
      <c r="H140" s="128" t="s">
        <v>1097</v>
      </c>
    </row>
    <row r="141">
      <c r="A141" s="71" t="s">
        <v>165</v>
      </c>
      <c r="C141" s="59">
        <v>2023.0</v>
      </c>
      <c r="D141" s="71">
        <v>1601.0</v>
      </c>
      <c r="E141" s="71" t="s">
        <v>561</v>
      </c>
      <c r="F141" s="71">
        <v>205417.0</v>
      </c>
      <c r="G141" s="127" t="s">
        <v>1037</v>
      </c>
      <c r="H141" s="128" t="s">
        <v>1097</v>
      </c>
    </row>
    <row r="142">
      <c r="A142" s="71" t="s">
        <v>166</v>
      </c>
      <c r="C142" s="59">
        <v>2023.0</v>
      </c>
      <c r="D142" s="71" t="s">
        <v>578</v>
      </c>
      <c r="E142" s="71" t="s">
        <v>578</v>
      </c>
      <c r="F142" s="71" t="s">
        <v>578</v>
      </c>
      <c r="G142" s="127" t="s">
        <v>1039</v>
      </c>
      <c r="H142" s="128" t="s">
        <v>1097</v>
      </c>
    </row>
    <row r="143">
      <c r="A143" s="71" t="s">
        <v>167</v>
      </c>
      <c r="C143" s="59">
        <v>2023.0</v>
      </c>
      <c r="D143" s="71">
        <v>37235.0</v>
      </c>
      <c r="E143" s="71" t="s">
        <v>508</v>
      </c>
      <c r="F143" s="71">
        <v>54070.0</v>
      </c>
      <c r="G143" s="127" t="s">
        <v>1043</v>
      </c>
      <c r="H143" s="128" t="s">
        <v>1097</v>
      </c>
    </row>
    <row r="144">
      <c r="A144" s="71" t="s">
        <v>168</v>
      </c>
      <c r="C144" s="59">
        <v>2023.0</v>
      </c>
      <c r="D144" s="71">
        <v>4869.0</v>
      </c>
      <c r="E144" s="71" t="s">
        <v>561</v>
      </c>
      <c r="F144" s="71">
        <v>94409.0</v>
      </c>
      <c r="G144" s="127" t="s">
        <v>1047</v>
      </c>
      <c r="H144" s="128" t="s">
        <v>1097</v>
      </c>
    </row>
    <row r="145">
      <c r="A145" s="71" t="s">
        <v>169</v>
      </c>
      <c r="C145" s="59">
        <v>2023.0</v>
      </c>
      <c r="D145" s="71">
        <v>2518.0</v>
      </c>
      <c r="E145" s="71" t="s">
        <v>508</v>
      </c>
      <c r="F145" s="71">
        <v>1594.0</v>
      </c>
      <c r="G145" s="127" t="s">
        <v>1049</v>
      </c>
      <c r="H145" s="128" t="s">
        <v>1097</v>
      </c>
    </row>
    <row r="146">
      <c r="A146" s="59" t="s">
        <v>177</v>
      </c>
      <c r="C146" s="59">
        <v>2023.0</v>
      </c>
      <c r="D146" s="71">
        <v>7990000.0</v>
      </c>
      <c r="E146" s="71" t="s">
        <v>561</v>
      </c>
      <c r="F146" s="71">
        <v>1.5E7</v>
      </c>
      <c r="G146" s="127" t="s">
        <v>1052</v>
      </c>
      <c r="H146" s="128" t="s">
        <v>1097</v>
      </c>
    </row>
    <row r="147">
      <c r="A147" s="71" t="s">
        <v>171</v>
      </c>
      <c r="C147" s="59">
        <v>2023.0</v>
      </c>
      <c r="D147" s="71">
        <v>338.59999999999997</v>
      </c>
      <c r="E147" s="71" t="s">
        <v>561</v>
      </c>
      <c r="F147" s="71">
        <v>921.1</v>
      </c>
      <c r="G147" s="127" t="s">
        <v>1055</v>
      </c>
      <c r="H147" s="128" t="s">
        <v>1097</v>
      </c>
    </row>
    <row r="148">
      <c r="A148" s="71" t="s">
        <v>172</v>
      </c>
      <c r="C148" s="59">
        <v>2023.0</v>
      </c>
      <c r="D148" s="71">
        <v>2087.0</v>
      </c>
      <c r="E148" s="71" t="s">
        <v>561</v>
      </c>
      <c r="F148" s="71">
        <v>19667.0</v>
      </c>
      <c r="G148" s="127" t="s">
        <v>1059</v>
      </c>
      <c r="H148" s="128" t="s">
        <v>1097</v>
      </c>
    </row>
    <row r="149">
      <c r="A149" s="71" t="s">
        <v>174</v>
      </c>
      <c r="C149" s="59">
        <v>2023.0</v>
      </c>
      <c r="D149" s="71">
        <v>80000.0</v>
      </c>
      <c r="E149" s="71" t="s">
        <v>561</v>
      </c>
      <c r="F149" s="71">
        <v>4.2979E7</v>
      </c>
      <c r="G149" s="127" t="s">
        <v>1063</v>
      </c>
      <c r="H149" s="128" t="s">
        <v>1097</v>
      </c>
    </row>
    <row r="150">
      <c r="A150" s="71" t="s">
        <v>175</v>
      </c>
      <c r="C150" s="59">
        <v>2023.0</v>
      </c>
      <c r="D150" s="71">
        <v>4332.0</v>
      </c>
      <c r="E150" s="71" t="s">
        <v>561</v>
      </c>
      <c r="F150" s="71">
        <v>11560.0</v>
      </c>
      <c r="G150" s="127" t="s">
        <v>1067</v>
      </c>
      <c r="H150" s="128" t="s">
        <v>1097</v>
      </c>
    </row>
    <row r="151">
      <c r="A151" s="71" t="s">
        <v>176</v>
      </c>
      <c r="C151" s="59">
        <v>2023.0</v>
      </c>
      <c r="D151" s="71">
        <v>2911.0</v>
      </c>
      <c r="E151" s="71" t="s">
        <v>561</v>
      </c>
      <c r="F151" s="71">
        <v>22877.0</v>
      </c>
      <c r="G151" s="127" t="s">
        <v>1070</v>
      </c>
      <c r="H151" s="128" t="s">
        <v>1097</v>
      </c>
    </row>
    <row r="152">
      <c r="G152" s="131"/>
      <c r="H152" s="128" t="s">
        <v>1097</v>
      </c>
    </row>
    <row r="153">
      <c r="G153" s="131"/>
      <c r="H153" s="128" t="s">
        <v>1097</v>
      </c>
    </row>
    <row r="154">
      <c r="G154" s="131"/>
      <c r="H154" s="128" t="s">
        <v>1097</v>
      </c>
    </row>
    <row r="155">
      <c r="G155" s="131"/>
      <c r="H155" s="128" t="s">
        <v>1097</v>
      </c>
    </row>
    <row r="156">
      <c r="G156" s="131"/>
      <c r="H156" s="128" t="s">
        <v>1097</v>
      </c>
    </row>
    <row r="157">
      <c r="G157" s="131"/>
      <c r="H157" s="128" t="s">
        <v>1097</v>
      </c>
    </row>
    <row r="158">
      <c r="G158" s="131"/>
      <c r="H158" s="128" t="s">
        <v>1097</v>
      </c>
    </row>
    <row r="159">
      <c r="G159" s="131"/>
      <c r="H159" s="128" t="s">
        <v>1097</v>
      </c>
    </row>
    <row r="160">
      <c r="G160" s="131"/>
      <c r="H160" s="128" t="s">
        <v>1097</v>
      </c>
    </row>
    <row r="161">
      <c r="G161" s="131"/>
      <c r="H161" s="128" t="s">
        <v>1097</v>
      </c>
    </row>
    <row r="162">
      <c r="G162" s="131"/>
      <c r="H162" s="128" t="s">
        <v>1097</v>
      </c>
    </row>
    <row r="163">
      <c r="G163" s="131"/>
      <c r="H163" s="128" t="s">
        <v>1097</v>
      </c>
    </row>
    <row r="164">
      <c r="G164" s="131"/>
      <c r="H164" s="128" t="s">
        <v>1097</v>
      </c>
    </row>
    <row r="165">
      <c r="G165" s="131"/>
      <c r="H165" s="128" t="s">
        <v>1097</v>
      </c>
    </row>
    <row r="166">
      <c r="G166" s="131"/>
      <c r="H166" s="128" t="s">
        <v>1097</v>
      </c>
    </row>
    <row r="167">
      <c r="G167" s="131"/>
      <c r="H167" s="128" t="s">
        <v>1097</v>
      </c>
    </row>
    <row r="168">
      <c r="G168" s="131"/>
      <c r="H168" s="128" t="s">
        <v>1097</v>
      </c>
    </row>
    <row r="169">
      <c r="G169" s="131"/>
      <c r="H169" s="128" t="s">
        <v>1097</v>
      </c>
    </row>
    <row r="170">
      <c r="G170" s="131"/>
      <c r="H170" s="128" t="s">
        <v>1097</v>
      </c>
    </row>
    <row r="171">
      <c r="G171" s="131"/>
      <c r="H171" s="128" t="s">
        <v>1097</v>
      </c>
    </row>
    <row r="172">
      <c r="G172" s="131"/>
      <c r="H172" s="128" t="s">
        <v>1097</v>
      </c>
    </row>
    <row r="173">
      <c r="G173" s="131"/>
      <c r="H173" s="128" t="s">
        <v>1097</v>
      </c>
    </row>
    <row r="174">
      <c r="G174" s="131"/>
      <c r="H174" s="128" t="s">
        <v>1097</v>
      </c>
    </row>
    <row r="175">
      <c r="G175" s="131"/>
      <c r="H175" s="128" t="s">
        <v>1097</v>
      </c>
    </row>
    <row r="176">
      <c r="G176" s="131"/>
      <c r="H176" s="128" t="s">
        <v>1097</v>
      </c>
    </row>
    <row r="177">
      <c r="G177" s="131"/>
      <c r="H177" s="128" t="s">
        <v>1097</v>
      </c>
    </row>
    <row r="178">
      <c r="G178" s="131"/>
      <c r="H178" s="128" t="s">
        <v>1097</v>
      </c>
    </row>
    <row r="179">
      <c r="G179" s="131"/>
      <c r="H179" s="128" t="s">
        <v>1097</v>
      </c>
    </row>
    <row r="180">
      <c r="G180" s="131"/>
      <c r="H180" s="128" t="s">
        <v>1097</v>
      </c>
    </row>
    <row r="181">
      <c r="G181" s="131"/>
      <c r="H181" s="128" t="s">
        <v>1097</v>
      </c>
    </row>
    <row r="182">
      <c r="G182" s="131"/>
      <c r="H182" s="128" t="s">
        <v>1097</v>
      </c>
    </row>
    <row r="183">
      <c r="G183" s="131"/>
      <c r="H183" s="128" t="s">
        <v>1097</v>
      </c>
    </row>
    <row r="184">
      <c r="G184" s="131"/>
      <c r="H184" s="128" t="s">
        <v>1097</v>
      </c>
    </row>
    <row r="185">
      <c r="G185" s="131"/>
      <c r="H185" s="128" t="s">
        <v>1097</v>
      </c>
    </row>
    <row r="186">
      <c r="G186" s="131"/>
      <c r="H186" s="128" t="s">
        <v>1097</v>
      </c>
    </row>
    <row r="187">
      <c r="G187" s="131"/>
      <c r="H187" s="128" t="s">
        <v>1097</v>
      </c>
    </row>
    <row r="188">
      <c r="G188" s="131"/>
      <c r="H188" s="128" t="s">
        <v>1097</v>
      </c>
    </row>
    <row r="189">
      <c r="G189" s="131"/>
      <c r="H189" s="128" t="s">
        <v>1097</v>
      </c>
    </row>
    <row r="190">
      <c r="G190" s="131"/>
      <c r="H190" s="128" t="s">
        <v>1097</v>
      </c>
    </row>
    <row r="191">
      <c r="G191" s="131"/>
      <c r="H191" s="128" t="s">
        <v>1097</v>
      </c>
    </row>
    <row r="192">
      <c r="G192" s="131"/>
      <c r="H192" s="128" t="s">
        <v>1097</v>
      </c>
    </row>
    <row r="193">
      <c r="G193" s="131"/>
      <c r="H193" s="128" t="s">
        <v>1097</v>
      </c>
    </row>
    <row r="194">
      <c r="G194" s="131"/>
      <c r="H194" s="128" t="s">
        <v>1097</v>
      </c>
    </row>
    <row r="195">
      <c r="G195" s="131"/>
      <c r="H195" s="128" t="s">
        <v>1097</v>
      </c>
    </row>
    <row r="196">
      <c r="G196" s="131"/>
      <c r="H196" s="128" t="s">
        <v>1097</v>
      </c>
    </row>
    <row r="197">
      <c r="G197" s="131"/>
      <c r="H197" s="128" t="s">
        <v>1097</v>
      </c>
    </row>
    <row r="198">
      <c r="G198" s="131"/>
      <c r="H198" s="128" t="s">
        <v>1097</v>
      </c>
    </row>
    <row r="199">
      <c r="G199" s="131"/>
      <c r="H199" s="128" t="s">
        <v>1097</v>
      </c>
    </row>
    <row r="200">
      <c r="G200" s="131"/>
      <c r="H200" s="128" t="s">
        <v>1097</v>
      </c>
    </row>
    <row r="201">
      <c r="G201" s="131"/>
      <c r="H201" s="128" t="s">
        <v>1097</v>
      </c>
    </row>
    <row r="202">
      <c r="G202" s="131"/>
      <c r="H202" s="128" t="s">
        <v>1097</v>
      </c>
    </row>
    <row r="203">
      <c r="G203" s="131"/>
      <c r="H203" s="128" t="s">
        <v>1097</v>
      </c>
    </row>
    <row r="204">
      <c r="G204" s="131"/>
      <c r="H204" s="128" t="s">
        <v>1097</v>
      </c>
    </row>
    <row r="205">
      <c r="G205" s="131"/>
      <c r="H205" s="128" t="s">
        <v>1097</v>
      </c>
    </row>
    <row r="206">
      <c r="G206" s="131"/>
      <c r="H206" s="128" t="s">
        <v>1097</v>
      </c>
    </row>
    <row r="207">
      <c r="G207" s="131"/>
      <c r="H207" s="128" t="s">
        <v>1097</v>
      </c>
    </row>
    <row r="208">
      <c r="G208" s="131"/>
      <c r="H208" s="128" t="s">
        <v>1097</v>
      </c>
    </row>
    <row r="209">
      <c r="G209" s="131"/>
      <c r="H209" s="128" t="s">
        <v>1097</v>
      </c>
    </row>
    <row r="210">
      <c r="G210" s="131"/>
      <c r="H210" s="128" t="s">
        <v>1097</v>
      </c>
    </row>
    <row r="211">
      <c r="G211" s="131"/>
      <c r="H211" s="128" t="s">
        <v>1097</v>
      </c>
    </row>
    <row r="212">
      <c r="G212" s="131"/>
      <c r="H212" s="128" t="s">
        <v>1097</v>
      </c>
    </row>
    <row r="213">
      <c r="G213" s="131"/>
      <c r="H213" s="128" t="s">
        <v>1097</v>
      </c>
    </row>
    <row r="214">
      <c r="G214" s="131"/>
      <c r="H214" s="128" t="s">
        <v>1097</v>
      </c>
    </row>
    <row r="215">
      <c r="G215" s="131"/>
      <c r="H215" s="128" t="s">
        <v>1097</v>
      </c>
    </row>
    <row r="216">
      <c r="G216" s="131"/>
      <c r="H216" s="128" t="s">
        <v>1097</v>
      </c>
    </row>
    <row r="217">
      <c r="G217" s="131"/>
      <c r="H217" s="128" t="s">
        <v>1097</v>
      </c>
    </row>
    <row r="218">
      <c r="G218" s="131"/>
      <c r="H218" s="128" t="s">
        <v>1097</v>
      </c>
    </row>
    <row r="219">
      <c r="G219" s="131"/>
      <c r="H219" s="128" t="s">
        <v>1097</v>
      </c>
    </row>
    <row r="220">
      <c r="G220" s="131"/>
      <c r="H220" s="128" t="s">
        <v>1097</v>
      </c>
    </row>
    <row r="221">
      <c r="G221" s="131"/>
      <c r="H221" s="128" t="s">
        <v>1097</v>
      </c>
    </row>
    <row r="222">
      <c r="G222" s="131"/>
      <c r="H222" s="128" t="s">
        <v>1097</v>
      </c>
    </row>
    <row r="223">
      <c r="G223" s="131"/>
      <c r="H223" s="128" t="s">
        <v>1097</v>
      </c>
    </row>
    <row r="224">
      <c r="G224" s="131"/>
      <c r="H224" s="128" t="s">
        <v>1097</v>
      </c>
    </row>
    <row r="225">
      <c r="G225" s="131"/>
      <c r="H225" s="128" t="s">
        <v>1097</v>
      </c>
    </row>
    <row r="226">
      <c r="G226" s="131"/>
      <c r="H226" s="128" t="s">
        <v>1097</v>
      </c>
    </row>
    <row r="227">
      <c r="G227" s="131"/>
      <c r="H227" s="128" t="s">
        <v>1097</v>
      </c>
    </row>
    <row r="228">
      <c r="G228" s="131"/>
      <c r="H228" s="128" t="s">
        <v>1097</v>
      </c>
    </row>
    <row r="229">
      <c r="G229" s="131"/>
      <c r="H229" s="128" t="s">
        <v>1097</v>
      </c>
    </row>
    <row r="230">
      <c r="G230" s="131"/>
      <c r="H230" s="128" t="s">
        <v>1097</v>
      </c>
    </row>
    <row r="231">
      <c r="G231" s="131"/>
      <c r="H231" s="128" t="s">
        <v>1097</v>
      </c>
    </row>
    <row r="232">
      <c r="G232" s="131"/>
      <c r="H232" s="128" t="s">
        <v>1097</v>
      </c>
    </row>
    <row r="233">
      <c r="G233" s="131"/>
      <c r="H233" s="128" t="s">
        <v>1097</v>
      </c>
    </row>
    <row r="234">
      <c r="G234" s="131"/>
      <c r="H234" s="128" t="s">
        <v>1097</v>
      </c>
    </row>
    <row r="235">
      <c r="G235" s="131"/>
      <c r="H235" s="128" t="s">
        <v>1097</v>
      </c>
    </row>
    <row r="236">
      <c r="G236" s="131"/>
      <c r="H236" s="128" t="s">
        <v>1097</v>
      </c>
    </row>
    <row r="237">
      <c r="G237" s="131"/>
      <c r="H237" s="128" t="s">
        <v>1097</v>
      </c>
    </row>
    <row r="238">
      <c r="G238" s="131"/>
      <c r="H238" s="128" t="s">
        <v>1097</v>
      </c>
    </row>
    <row r="239">
      <c r="G239" s="131"/>
      <c r="H239" s="128" t="s">
        <v>1097</v>
      </c>
    </row>
    <row r="240">
      <c r="G240" s="131"/>
      <c r="H240" s="128" t="s">
        <v>1097</v>
      </c>
    </row>
    <row r="241">
      <c r="G241" s="131"/>
      <c r="H241" s="128" t="s">
        <v>1097</v>
      </c>
    </row>
    <row r="242">
      <c r="G242" s="131"/>
      <c r="H242" s="128" t="s">
        <v>1097</v>
      </c>
    </row>
    <row r="243">
      <c r="G243" s="131"/>
      <c r="H243" s="128" t="s">
        <v>1097</v>
      </c>
    </row>
    <row r="244">
      <c r="G244" s="131"/>
      <c r="H244" s="128" t="s">
        <v>1097</v>
      </c>
    </row>
    <row r="245">
      <c r="G245" s="131"/>
      <c r="H245" s="128" t="s">
        <v>1097</v>
      </c>
    </row>
    <row r="246">
      <c r="G246" s="131"/>
      <c r="H246" s="128" t="s">
        <v>1097</v>
      </c>
    </row>
    <row r="247">
      <c r="G247" s="131"/>
      <c r="H247" s="128" t="s">
        <v>1097</v>
      </c>
    </row>
    <row r="248">
      <c r="G248" s="131"/>
      <c r="H248" s="128" t="s">
        <v>1097</v>
      </c>
    </row>
    <row r="249">
      <c r="G249" s="131"/>
      <c r="H249" s="128" t="s">
        <v>1097</v>
      </c>
    </row>
    <row r="250">
      <c r="G250" s="131"/>
      <c r="H250" s="128" t="s">
        <v>1097</v>
      </c>
    </row>
    <row r="251">
      <c r="G251" s="131"/>
      <c r="H251" s="128" t="s">
        <v>1097</v>
      </c>
    </row>
    <row r="252">
      <c r="G252" s="131"/>
      <c r="H252" s="128" t="s">
        <v>1097</v>
      </c>
    </row>
    <row r="253">
      <c r="G253" s="131"/>
      <c r="H253" s="128" t="s">
        <v>1097</v>
      </c>
    </row>
    <row r="254">
      <c r="G254" s="131"/>
      <c r="H254" s="128" t="s">
        <v>1097</v>
      </c>
    </row>
    <row r="255">
      <c r="G255" s="131"/>
      <c r="H255" s="128" t="s">
        <v>1097</v>
      </c>
    </row>
    <row r="256">
      <c r="G256" s="131"/>
      <c r="H256" s="128" t="s">
        <v>1097</v>
      </c>
    </row>
    <row r="257">
      <c r="G257" s="131"/>
      <c r="H257" s="128" t="s">
        <v>1097</v>
      </c>
    </row>
    <row r="258">
      <c r="G258" s="131"/>
      <c r="H258" s="128" t="s">
        <v>1097</v>
      </c>
    </row>
    <row r="259">
      <c r="G259" s="131"/>
      <c r="H259" s="128" t="s">
        <v>1097</v>
      </c>
    </row>
    <row r="260">
      <c r="G260" s="131"/>
      <c r="H260" s="128" t="s">
        <v>1097</v>
      </c>
    </row>
    <row r="261">
      <c r="G261" s="131"/>
      <c r="H261" s="128" t="s">
        <v>1097</v>
      </c>
    </row>
    <row r="262">
      <c r="G262" s="131"/>
      <c r="H262" s="128" t="s">
        <v>1097</v>
      </c>
    </row>
    <row r="263">
      <c r="G263" s="131"/>
      <c r="H263" s="128" t="s">
        <v>1097</v>
      </c>
    </row>
    <row r="264">
      <c r="G264" s="131"/>
      <c r="H264" s="128" t="s">
        <v>1097</v>
      </c>
    </row>
    <row r="265">
      <c r="G265" s="131"/>
      <c r="H265" s="128" t="s">
        <v>1097</v>
      </c>
    </row>
    <row r="266">
      <c r="G266" s="131"/>
      <c r="H266" s="128" t="s">
        <v>1097</v>
      </c>
    </row>
    <row r="267">
      <c r="G267" s="131"/>
      <c r="H267" s="128" t="s">
        <v>1097</v>
      </c>
    </row>
    <row r="268">
      <c r="G268" s="131"/>
      <c r="H268" s="128" t="s">
        <v>1097</v>
      </c>
    </row>
    <row r="269">
      <c r="G269" s="131"/>
      <c r="H269" s="128" t="s">
        <v>1097</v>
      </c>
    </row>
    <row r="270">
      <c r="G270" s="131"/>
      <c r="H270" s="128" t="s">
        <v>1097</v>
      </c>
    </row>
    <row r="271">
      <c r="G271" s="131"/>
      <c r="H271" s="128" t="s">
        <v>1097</v>
      </c>
    </row>
    <row r="272">
      <c r="G272" s="131"/>
      <c r="H272" s="128" t="s">
        <v>1097</v>
      </c>
    </row>
    <row r="273">
      <c r="G273" s="131"/>
      <c r="H273" s="128" t="s">
        <v>1097</v>
      </c>
    </row>
    <row r="274">
      <c r="G274" s="131"/>
      <c r="H274" s="128" t="s">
        <v>1097</v>
      </c>
    </row>
    <row r="275">
      <c r="G275" s="131"/>
      <c r="H275" s="128" t="s">
        <v>1097</v>
      </c>
    </row>
    <row r="276">
      <c r="G276" s="131"/>
      <c r="H276" s="128" t="s">
        <v>1097</v>
      </c>
    </row>
    <row r="277">
      <c r="G277" s="131"/>
      <c r="H277" s="128" t="s">
        <v>1097</v>
      </c>
    </row>
    <row r="278">
      <c r="G278" s="131"/>
      <c r="H278" s="128" t="s">
        <v>1097</v>
      </c>
    </row>
    <row r="279">
      <c r="G279" s="131"/>
      <c r="H279" s="128" t="s">
        <v>1097</v>
      </c>
    </row>
    <row r="280">
      <c r="G280" s="131"/>
      <c r="H280" s="128" t="s">
        <v>1097</v>
      </c>
    </row>
    <row r="281">
      <c r="G281" s="131"/>
      <c r="H281" s="128" t="s">
        <v>1097</v>
      </c>
    </row>
    <row r="282">
      <c r="G282" s="131"/>
      <c r="H282" s="128" t="s">
        <v>1097</v>
      </c>
    </row>
    <row r="283">
      <c r="G283" s="131"/>
      <c r="H283" s="128" t="s">
        <v>1097</v>
      </c>
    </row>
    <row r="284">
      <c r="G284" s="131"/>
      <c r="H284" s="128" t="s">
        <v>1097</v>
      </c>
    </row>
    <row r="285">
      <c r="G285" s="131"/>
      <c r="H285" s="128" t="s">
        <v>1097</v>
      </c>
    </row>
    <row r="286">
      <c r="G286" s="131"/>
      <c r="H286" s="128" t="s">
        <v>1097</v>
      </c>
    </row>
    <row r="287">
      <c r="G287" s="131"/>
      <c r="H287" s="128" t="s">
        <v>1097</v>
      </c>
    </row>
    <row r="288">
      <c r="G288" s="131"/>
      <c r="H288" s="128" t="s">
        <v>1097</v>
      </c>
    </row>
    <row r="289">
      <c r="G289" s="131"/>
      <c r="H289" s="128" t="s">
        <v>1097</v>
      </c>
    </row>
    <row r="290">
      <c r="G290" s="131"/>
      <c r="H290" s="128" t="s">
        <v>1097</v>
      </c>
    </row>
    <row r="291">
      <c r="G291" s="131"/>
      <c r="H291" s="128" t="s">
        <v>1097</v>
      </c>
    </row>
    <row r="292">
      <c r="G292" s="131"/>
      <c r="H292" s="128" t="s">
        <v>1097</v>
      </c>
    </row>
    <row r="293">
      <c r="G293" s="131"/>
      <c r="H293" s="128" t="s">
        <v>1097</v>
      </c>
    </row>
    <row r="294">
      <c r="G294" s="131"/>
      <c r="H294" s="128" t="s">
        <v>1097</v>
      </c>
    </row>
    <row r="295">
      <c r="G295" s="131"/>
      <c r="H295" s="128" t="s">
        <v>1097</v>
      </c>
    </row>
    <row r="296">
      <c r="G296" s="131"/>
      <c r="H296" s="128" t="s">
        <v>1097</v>
      </c>
    </row>
    <row r="297">
      <c r="G297" s="131"/>
      <c r="H297" s="128" t="s">
        <v>1097</v>
      </c>
    </row>
    <row r="298">
      <c r="G298" s="131"/>
      <c r="H298" s="128" t="s">
        <v>1097</v>
      </c>
    </row>
    <row r="299">
      <c r="G299" s="131"/>
      <c r="H299" s="128" t="s">
        <v>1097</v>
      </c>
    </row>
    <row r="300">
      <c r="G300" s="131"/>
      <c r="H300" s="128" t="s">
        <v>1097</v>
      </c>
    </row>
    <row r="301">
      <c r="G301" s="131"/>
      <c r="H301" s="128" t="s">
        <v>1097</v>
      </c>
    </row>
    <row r="302">
      <c r="G302" s="131"/>
      <c r="H302" s="128" t="s">
        <v>1097</v>
      </c>
    </row>
    <row r="303">
      <c r="G303" s="131"/>
      <c r="H303" s="128" t="s">
        <v>1097</v>
      </c>
    </row>
    <row r="304">
      <c r="G304" s="131"/>
      <c r="H304" s="128" t="s">
        <v>1097</v>
      </c>
    </row>
    <row r="305">
      <c r="G305" s="131"/>
      <c r="H305" s="128" t="s">
        <v>1097</v>
      </c>
    </row>
    <row r="306">
      <c r="G306" s="131"/>
      <c r="H306" s="128" t="s">
        <v>1097</v>
      </c>
    </row>
    <row r="307">
      <c r="G307" s="131"/>
      <c r="H307" s="128" t="s">
        <v>1097</v>
      </c>
    </row>
    <row r="308">
      <c r="G308" s="131"/>
      <c r="H308" s="128" t="s">
        <v>1097</v>
      </c>
    </row>
    <row r="309">
      <c r="G309" s="131"/>
      <c r="H309" s="128" t="s">
        <v>1097</v>
      </c>
    </row>
    <row r="310">
      <c r="G310" s="131"/>
      <c r="H310" s="128" t="s">
        <v>1097</v>
      </c>
    </row>
    <row r="311">
      <c r="G311" s="131"/>
      <c r="H311" s="128" t="s">
        <v>1097</v>
      </c>
    </row>
    <row r="312">
      <c r="G312" s="131"/>
      <c r="H312" s="128" t="s">
        <v>1097</v>
      </c>
    </row>
    <row r="313">
      <c r="G313" s="131"/>
      <c r="H313" s="128" t="s">
        <v>1097</v>
      </c>
    </row>
    <row r="314">
      <c r="G314" s="131"/>
      <c r="H314" s="128" t="s">
        <v>1097</v>
      </c>
    </row>
    <row r="315">
      <c r="G315" s="131"/>
      <c r="H315" s="128" t="s">
        <v>1097</v>
      </c>
    </row>
    <row r="316">
      <c r="G316" s="131"/>
      <c r="H316" s="128" t="s">
        <v>1097</v>
      </c>
    </row>
    <row r="317">
      <c r="G317" s="131"/>
      <c r="H317" s="128" t="s">
        <v>1097</v>
      </c>
    </row>
    <row r="318">
      <c r="G318" s="131"/>
      <c r="H318" s="128" t="s">
        <v>1097</v>
      </c>
    </row>
    <row r="319">
      <c r="G319" s="131"/>
      <c r="H319" s="128" t="s">
        <v>1097</v>
      </c>
    </row>
    <row r="320">
      <c r="G320" s="131"/>
      <c r="H320" s="128" t="s">
        <v>1097</v>
      </c>
    </row>
    <row r="321">
      <c r="G321" s="131"/>
      <c r="H321" s="128" t="s">
        <v>1097</v>
      </c>
    </row>
    <row r="322">
      <c r="G322" s="131"/>
      <c r="H322" s="128" t="s">
        <v>1097</v>
      </c>
    </row>
    <row r="323">
      <c r="G323" s="131"/>
      <c r="H323" s="128" t="s">
        <v>1097</v>
      </c>
    </row>
    <row r="324">
      <c r="G324" s="131"/>
      <c r="H324" s="128" t="s">
        <v>1097</v>
      </c>
    </row>
    <row r="325">
      <c r="G325" s="131"/>
      <c r="H325" s="128" t="s">
        <v>1097</v>
      </c>
    </row>
    <row r="326">
      <c r="G326" s="131"/>
      <c r="H326" s="128" t="s">
        <v>1097</v>
      </c>
    </row>
    <row r="327">
      <c r="G327" s="131"/>
      <c r="H327" s="128" t="s">
        <v>1097</v>
      </c>
    </row>
    <row r="328">
      <c r="G328" s="131"/>
      <c r="H328" s="128" t="s">
        <v>1097</v>
      </c>
    </row>
    <row r="329">
      <c r="G329" s="131"/>
      <c r="H329" s="128" t="s">
        <v>1097</v>
      </c>
    </row>
    <row r="330">
      <c r="G330" s="131"/>
      <c r="H330" s="128" t="s">
        <v>1097</v>
      </c>
    </row>
    <row r="331">
      <c r="G331" s="131"/>
      <c r="H331" s="128" t="s">
        <v>1097</v>
      </c>
    </row>
    <row r="332">
      <c r="G332" s="131"/>
      <c r="H332" s="128" t="s">
        <v>1097</v>
      </c>
    </row>
    <row r="333">
      <c r="G333" s="131"/>
      <c r="H333" s="128" t="s">
        <v>1097</v>
      </c>
    </row>
    <row r="334">
      <c r="G334" s="131"/>
      <c r="H334" s="128" t="s">
        <v>1097</v>
      </c>
    </row>
    <row r="335">
      <c r="G335" s="131"/>
      <c r="H335" s="128" t="s">
        <v>1097</v>
      </c>
    </row>
    <row r="336">
      <c r="G336" s="131"/>
      <c r="H336" s="128" t="s">
        <v>1097</v>
      </c>
    </row>
    <row r="337">
      <c r="G337" s="131"/>
      <c r="H337" s="128" t="s">
        <v>1097</v>
      </c>
    </row>
    <row r="338">
      <c r="G338" s="131"/>
      <c r="H338" s="128" t="s">
        <v>1097</v>
      </c>
    </row>
    <row r="339">
      <c r="G339" s="131"/>
      <c r="H339" s="128" t="s">
        <v>1097</v>
      </c>
    </row>
    <row r="340">
      <c r="G340" s="131"/>
      <c r="H340" s="128" t="s">
        <v>1097</v>
      </c>
    </row>
    <row r="341">
      <c r="G341" s="131"/>
      <c r="H341" s="128" t="s">
        <v>1097</v>
      </c>
    </row>
    <row r="342">
      <c r="G342" s="131"/>
      <c r="H342" s="128" t="s">
        <v>1097</v>
      </c>
    </row>
    <row r="343">
      <c r="G343" s="131"/>
      <c r="H343" s="128" t="s">
        <v>1097</v>
      </c>
    </row>
    <row r="344">
      <c r="G344" s="131"/>
      <c r="H344" s="128" t="s">
        <v>1097</v>
      </c>
    </row>
    <row r="345">
      <c r="G345" s="131"/>
      <c r="H345" s="128" t="s">
        <v>1097</v>
      </c>
    </row>
    <row r="346">
      <c r="G346" s="131"/>
      <c r="H346" s="128" t="s">
        <v>1097</v>
      </c>
    </row>
    <row r="347">
      <c r="G347" s="131"/>
      <c r="H347" s="128" t="s">
        <v>1097</v>
      </c>
    </row>
    <row r="348">
      <c r="G348" s="131"/>
      <c r="H348" s="128" t="s">
        <v>1097</v>
      </c>
    </row>
    <row r="349">
      <c r="G349" s="131"/>
      <c r="H349" s="128" t="s">
        <v>1097</v>
      </c>
    </row>
    <row r="350">
      <c r="G350" s="131"/>
      <c r="H350" s="128" t="s">
        <v>1097</v>
      </c>
    </row>
    <row r="351">
      <c r="G351" s="131"/>
      <c r="H351" s="128" t="s">
        <v>1097</v>
      </c>
    </row>
    <row r="352">
      <c r="G352" s="131"/>
      <c r="H352" s="128" t="s">
        <v>1097</v>
      </c>
    </row>
    <row r="353">
      <c r="G353" s="131"/>
      <c r="H353" s="128" t="s">
        <v>1097</v>
      </c>
    </row>
    <row r="354">
      <c r="G354" s="131"/>
      <c r="H354" s="128" t="s">
        <v>1097</v>
      </c>
    </row>
    <row r="355">
      <c r="G355" s="131"/>
      <c r="H355" s="128" t="s">
        <v>1097</v>
      </c>
    </row>
    <row r="356">
      <c r="G356" s="131"/>
      <c r="H356" s="128" t="s">
        <v>1097</v>
      </c>
    </row>
    <row r="357">
      <c r="G357" s="131"/>
      <c r="H357" s="128" t="s">
        <v>1097</v>
      </c>
    </row>
    <row r="358">
      <c r="G358" s="131"/>
      <c r="H358" s="128" t="s">
        <v>1097</v>
      </c>
    </row>
    <row r="359">
      <c r="G359" s="131"/>
      <c r="H359" s="128" t="s">
        <v>1097</v>
      </c>
    </row>
    <row r="360">
      <c r="G360" s="131"/>
      <c r="H360" s="128" t="s">
        <v>1097</v>
      </c>
    </row>
    <row r="361">
      <c r="G361" s="131"/>
      <c r="H361" s="128" t="s">
        <v>1097</v>
      </c>
    </row>
    <row r="362">
      <c r="G362" s="131"/>
      <c r="H362" s="128" t="s">
        <v>1097</v>
      </c>
    </row>
    <row r="363">
      <c r="G363" s="131"/>
      <c r="H363" s="128" t="s">
        <v>1097</v>
      </c>
    </row>
    <row r="364">
      <c r="G364" s="131"/>
      <c r="H364" s="128" t="s">
        <v>1097</v>
      </c>
    </row>
    <row r="365">
      <c r="G365" s="131"/>
      <c r="H365" s="128" t="s">
        <v>1097</v>
      </c>
    </row>
    <row r="366">
      <c r="G366" s="131"/>
      <c r="H366" s="128" t="s">
        <v>1097</v>
      </c>
    </row>
    <row r="367">
      <c r="G367" s="131"/>
      <c r="H367" s="128" t="s">
        <v>1097</v>
      </c>
    </row>
    <row r="368">
      <c r="G368" s="131"/>
      <c r="H368" s="128" t="s">
        <v>1097</v>
      </c>
    </row>
    <row r="369">
      <c r="G369" s="131"/>
      <c r="H369" s="128" t="s">
        <v>1097</v>
      </c>
    </row>
    <row r="370">
      <c r="G370" s="131"/>
      <c r="H370" s="128" t="s">
        <v>1097</v>
      </c>
    </row>
    <row r="371">
      <c r="G371" s="131"/>
      <c r="H371" s="128" t="s">
        <v>1097</v>
      </c>
    </row>
    <row r="372">
      <c r="G372" s="131"/>
      <c r="H372" s="128" t="s">
        <v>1097</v>
      </c>
    </row>
    <row r="373">
      <c r="G373" s="131"/>
      <c r="H373" s="128" t="s">
        <v>1097</v>
      </c>
    </row>
    <row r="374">
      <c r="G374" s="131"/>
      <c r="H374" s="128" t="s">
        <v>1097</v>
      </c>
    </row>
    <row r="375">
      <c r="G375" s="131"/>
      <c r="H375" s="128" t="s">
        <v>1097</v>
      </c>
    </row>
    <row r="376">
      <c r="G376" s="131"/>
      <c r="H376" s="128" t="s">
        <v>1097</v>
      </c>
    </row>
    <row r="377">
      <c r="G377" s="131"/>
      <c r="H377" s="128" t="s">
        <v>1097</v>
      </c>
    </row>
    <row r="378">
      <c r="G378" s="131"/>
      <c r="H378" s="128" t="s">
        <v>1097</v>
      </c>
    </row>
    <row r="379">
      <c r="G379" s="131"/>
      <c r="H379" s="128" t="s">
        <v>1097</v>
      </c>
    </row>
    <row r="380">
      <c r="G380" s="131"/>
      <c r="H380" s="128" t="s">
        <v>1097</v>
      </c>
    </row>
    <row r="381">
      <c r="G381" s="131"/>
      <c r="H381" s="128" t="s">
        <v>1097</v>
      </c>
    </row>
    <row r="382">
      <c r="G382" s="131"/>
      <c r="H382" s="128" t="s">
        <v>1097</v>
      </c>
    </row>
    <row r="383">
      <c r="G383" s="131"/>
      <c r="H383" s="128" t="s">
        <v>1097</v>
      </c>
    </row>
    <row r="384">
      <c r="G384" s="131"/>
      <c r="H384" s="128" t="s">
        <v>1097</v>
      </c>
    </row>
    <row r="385">
      <c r="G385" s="131"/>
      <c r="H385" s="128" t="s">
        <v>1097</v>
      </c>
    </row>
    <row r="386">
      <c r="G386" s="131"/>
      <c r="H386" s="128" t="s">
        <v>1097</v>
      </c>
    </row>
    <row r="387">
      <c r="G387" s="131"/>
      <c r="H387" s="128" t="s">
        <v>1097</v>
      </c>
    </row>
    <row r="388">
      <c r="G388" s="131"/>
      <c r="H388" s="128" t="s">
        <v>1097</v>
      </c>
    </row>
    <row r="389">
      <c r="G389" s="131"/>
      <c r="H389" s="128" t="s">
        <v>1097</v>
      </c>
    </row>
    <row r="390">
      <c r="G390" s="131"/>
      <c r="H390" s="128" t="s">
        <v>1097</v>
      </c>
    </row>
    <row r="391">
      <c r="G391" s="131"/>
      <c r="H391" s="128" t="s">
        <v>1097</v>
      </c>
    </row>
    <row r="392">
      <c r="G392" s="131"/>
      <c r="H392" s="128" t="s">
        <v>1097</v>
      </c>
    </row>
    <row r="393">
      <c r="G393" s="131"/>
      <c r="H393" s="128" t="s">
        <v>1097</v>
      </c>
    </row>
    <row r="394">
      <c r="G394" s="131"/>
      <c r="H394" s="128" t="s">
        <v>1097</v>
      </c>
    </row>
    <row r="395">
      <c r="G395" s="131"/>
      <c r="H395" s="128" t="s">
        <v>1097</v>
      </c>
    </row>
    <row r="396">
      <c r="G396" s="131"/>
      <c r="H396" s="128" t="s">
        <v>1097</v>
      </c>
    </row>
    <row r="397">
      <c r="G397" s="131"/>
      <c r="H397" s="128" t="s">
        <v>1097</v>
      </c>
    </row>
    <row r="398">
      <c r="G398" s="131"/>
      <c r="H398" s="128" t="s">
        <v>1097</v>
      </c>
    </row>
    <row r="399">
      <c r="G399" s="131"/>
      <c r="H399" s="128" t="s">
        <v>1097</v>
      </c>
    </row>
    <row r="400">
      <c r="G400" s="131"/>
      <c r="H400" s="128" t="s">
        <v>1097</v>
      </c>
    </row>
    <row r="401">
      <c r="G401" s="131"/>
      <c r="H401" s="128" t="s">
        <v>1097</v>
      </c>
    </row>
    <row r="402">
      <c r="G402" s="131"/>
      <c r="H402" s="128" t="s">
        <v>1097</v>
      </c>
    </row>
    <row r="403">
      <c r="G403" s="131"/>
      <c r="H403" s="128" t="s">
        <v>1097</v>
      </c>
    </row>
    <row r="404">
      <c r="G404" s="131"/>
      <c r="H404" s="128" t="s">
        <v>1097</v>
      </c>
    </row>
    <row r="405">
      <c r="G405" s="131"/>
      <c r="H405" s="128" t="s">
        <v>1097</v>
      </c>
    </row>
    <row r="406">
      <c r="G406" s="131"/>
      <c r="H406" s="128" t="s">
        <v>1097</v>
      </c>
    </row>
    <row r="407">
      <c r="G407" s="131"/>
      <c r="H407" s="128" t="s">
        <v>1097</v>
      </c>
    </row>
    <row r="408">
      <c r="G408" s="131"/>
      <c r="H408" s="128" t="s">
        <v>1097</v>
      </c>
    </row>
    <row r="409">
      <c r="G409" s="131"/>
      <c r="H409" s="128" t="s">
        <v>1097</v>
      </c>
    </row>
    <row r="410">
      <c r="G410" s="131"/>
      <c r="H410" s="128" t="s">
        <v>1097</v>
      </c>
    </row>
    <row r="411">
      <c r="G411" s="131"/>
      <c r="H411" s="128" t="s">
        <v>1097</v>
      </c>
    </row>
    <row r="412">
      <c r="G412" s="131"/>
      <c r="H412" s="128" t="s">
        <v>1097</v>
      </c>
    </row>
    <row r="413">
      <c r="G413" s="131"/>
      <c r="H413" s="128" t="s">
        <v>1097</v>
      </c>
    </row>
    <row r="414">
      <c r="G414" s="131"/>
      <c r="H414" s="128" t="s">
        <v>1097</v>
      </c>
    </row>
    <row r="415">
      <c r="G415" s="131"/>
      <c r="H415" s="128" t="s">
        <v>1097</v>
      </c>
    </row>
    <row r="416">
      <c r="G416" s="131"/>
      <c r="H416" s="128" t="s">
        <v>1097</v>
      </c>
    </row>
    <row r="417">
      <c r="G417" s="131"/>
      <c r="H417" s="128" t="s">
        <v>1097</v>
      </c>
    </row>
    <row r="418">
      <c r="G418" s="131"/>
      <c r="H418" s="128" t="s">
        <v>1097</v>
      </c>
    </row>
    <row r="419">
      <c r="G419" s="131"/>
      <c r="H419" s="128" t="s">
        <v>1097</v>
      </c>
    </row>
    <row r="420">
      <c r="G420" s="131"/>
      <c r="H420" s="128" t="s">
        <v>1097</v>
      </c>
    </row>
    <row r="421">
      <c r="G421" s="131"/>
      <c r="H421" s="128" t="s">
        <v>1097</v>
      </c>
    </row>
    <row r="422">
      <c r="G422" s="131"/>
      <c r="H422" s="128" t="s">
        <v>1097</v>
      </c>
    </row>
    <row r="423">
      <c r="G423" s="131"/>
      <c r="H423" s="128" t="s">
        <v>1097</v>
      </c>
    </row>
    <row r="424">
      <c r="G424" s="131"/>
      <c r="H424" s="128" t="s">
        <v>1097</v>
      </c>
    </row>
    <row r="425">
      <c r="G425" s="131"/>
      <c r="H425" s="128" t="s">
        <v>1097</v>
      </c>
    </row>
    <row r="426">
      <c r="G426" s="131"/>
      <c r="H426" s="128" t="s">
        <v>1097</v>
      </c>
    </row>
    <row r="427">
      <c r="G427" s="131"/>
      <c r="H427" s="128" t="s">
        <v>1097</v>
      </c>
    </row>
    <row r="428">
      <c r="G428" s="131"/>
      <c r="H428" s="128" t="s">
        <v>1097</v>
      </c>
    </row>
    <row r="429">
      <c r="G429" s="131"/>
      <c r="H429" s="128" t="s">
        <v>1097</v>
      </c>
    </row>
    <row r="430">
      <c r="G430" s="131"/>
      <c r="H430" s="128" t="s">
        <v>1097</v>
      </c>
    </row>
    <row r="431">
      <c r="G431" s="131"/>
      <c r="H431" s="128" t="s">
        <v>1097</v>
      </c>
    </row>
    <row r="432">
      <c r="G432" s="131"/>
      <c r="H432" s="128" t="s">
        <v>1097</v>
      </c>
    </row>
    <row r="433">
      <c r="G433" s="131"/>
      <c r="H433" s="128" t="s">
        <v>1097</v>
      </c>
    </row>
    <row r="434">
      <c r="G434" s="131"/>
      <c r="H434" s="128" t="s">
        <v>1097</v>
      </c>
    </row>
    <row r="435">
      <c r="G435" s="131"/>
      <c r="H435" s="128" t="s">
        <v>1097</v>
      </c>
    </row>
    <row r="436">
      <c r="G436" s="131"/>
      <c r="H436" s="128" t="s">
        <v>1097</v>
      </c>
    </row>
    <row r="437">
      <c r="G437" s="131"/>
      <c r="H437" s="128" t="s">
        <v>1097</v>
      </c>
    </row>
    <row r="438">
      <c r="G438" s="131"/>
      <c r="H438" s="128" t="s">
        <v>1097</v>
      </c>
    </row>
    <row r="439">
      <c r="G439" s="131"/>
      <c r="H439" s="128" t="s">
        <v>1097</v>
      </c>
    </row>
    <row r="440">
      <c r="G440" s="131"/>
      <c r="H440" s="128" t="s">
        <v>1097</v>
      </c>
    </row>
    <row r="441">
      <c r="G441" s="131"/>
      <c r="H441" s="128" t="s">
        <v>1097</v>
      </c>
    </row>
    <row r="442">
      <c r="G442" s="131"/>
      <c r="H442" s="128" t="s">
        <v>1097</v>
      </c>
    </row>
    <row r="443">
      <c r="G443" s="131"/>
      <c r="H443" s="128" t="s">
        <v>1097</v>
      </c>
    </row>
    <row r="444">
      <c r="G444" s="131"/>
      <c r="H444" s="128" t="s">
        <v>1097</v>
      </c>
    </row>
    <row r="445">
      <c r="G445" s="131"/>
      <c r="H445" s="128" t="s">
        <v>1097</v>
      </c>
    </row>
    <row r="446">
      <c r="G446" s="131"/>
      <c r="H446" s="128" t="s">
        <v>1097</v>
      </c>
    </row>
    <row r="447">
      <c r="G447" s="131"/>
      <c r="H447" s="128" t="s">
        <v>1097</v>
      </c>
    </row>
    <row r="448">
      <c r="G448" s="131"/>
      <c r="H448" s="128" t="s">
        <v>1097</v>
      </c>
    </row>
    <row r="449">
      <c r="G449" s="131"/>
      <c r="H449" s="128" t="s">
        <v>1097</v>
      </c>
    </row>
    <row r="450">
      <c r="G450" s="131"/>
      <c r="H450" s="128" t="s">
        <v>1097</v>
      </c>
    </row>
    <row r="451">
      <c r="G451" s="131"/>
      <c r="H451" s="128" t="s">
        <v>1097</v>
      </c>
    </row>
    <row r="452">
      <c r="G452" s="131"/>
      <c r="H452" s="128" t="s">
        <v>1097</v>
      </c>
    </row>
    <row r="453">
      <c r="G453" s="131"/>
      <c r="H453" s="128" t="s">
        <v>1097</v>
      </c>
    </row>
    <row r="454">
      <c r="G454" s="131"/>
      <c r="H454" s="128" t="s">
        <v>1097</v>
      </c>
    </row>
    <row r="455">
      <c r="G455" s="131"/>
      <c r="H455" s="128" t="s">
        <v>1097</v>
      </c>
    </row>
    <row r="456">
      <c r="G456" s="131"/>
      <c r="H456" s="128" t="s">
        <v>1097</v>
      </c>
    </row>
    <row r="457">
      <c r="G457" s="131"/>
      <c r="H457" s="128" t="s">
        <v>1097</v>
      </c>
    </row>
    <row r="458">
      <c r="G458" s="131"/>
      <c r="H458" s="128" t="s">
        <v>1097</v>
      </c>
    </row>
    <row r="459">
      <c r="G459" s="131"/>
      <c r="H459" s="128" t="s">
        <v>1097</v>
      </c>
    </row>
    <row r="460">
      <c r="G460" s="131"/>
      <c r="H460" s="128" t="s">
        <v>1097</v>
      </c>
    </row>
    <row r="461">
      <c r="G461" s="131"/>
      <c r="H461" s="128" t="s">
        <v>1097</v>
      </c>
    </row>
    <row r="462">
      <c r="G462" s="131"/>
      <c r="H462" s="128" t="s">
        <v>1097</v>
      </c>
    </row>
    <row r="463">
      <c r="G463" s="131"/>
      <c r="H463" s="128" t="s">
        <v>1097</v>
      </c>
    </row>
    <row r="464">
      <c r="G464" s="131"/>
      <c r="H464" s="128" t="s">
        <v>1097</v>
      </c>
    </row>
    <row r="465">
      <c r="G465" s="131"/>
      <c r="H465" s="128" t="s">
        <v>1097</v>
      </c>
    </row>
    <row r="466">
      <c r="G466" s="131"/>
      <c r="H466" s="128" t="s">
        <v>1097</v>
      </c>
    </row>
    <row r="467">
      <c r="G467" s="131"/>
      <c r="H467" s="128" t="s">
        <v>1097</v>
      </c>
    </row>
    <row r="468">
      <c r="G468" s="131"/>
      <c r="H468" s="128" t="s">
        <v>1097</v>
      </c>
    </row>
    <row r="469">
      <c r="G469" s="131"/>
      <c r="H469" s="128" t="s">
        <v>1097</v>
      </c>
    </row>
    <row r="470">
      <c r="G470" s="131"/>
      <c r="H470" s="128" t="s">
        <v>1097</v>
      </c>
    </row>
    <row r="471">
      <c r="G471" s="131"/>
      <c r="H471" s="128" t="s">
        <v>1097</v>
      </c>
    </row>
    <row r="472">
      <c r="G472" s="131"/>
      <c r="H472" s="128" t="s">
        <v>1097</v>
      </c>
    </row>
    <row r="473">
      <c r="G473" s="131"/>
      <c r="H473" s="128" t="s">
        <v>1097</v>
      </c>
    </row>
    <row r="474">
      <c r="G474" s="131"/>
      <c r="H474" s="128" t="s">
        <v>1097</v>
      </c>
    </row>
    <row r="475">
      <c r="G475" s="131"/>
      <c r="H475" s="128" t="s">
        <v>1097</v>
      </c>
    </row>
    <row r="476">
      <c r="G476" s="131"/>
      <c r="H476" s="128" t="s">
        <v>1097</v>
      </c>
    </row>
    <row r="477">
      <c r="G477" s="131"/>
      <c r="H477" s="128" t="s">
        <v>1097</v>
      </c>
    </row>
    <row r="478">
      <c r="G478" s="131"/>
      <c r="H478" s="128" t="s">
        <v>1097</v>
      </c>
    </row>
    <row r="479">
      <c r="G479" s="131"/>
      <c r="H479" s="128" t="s">
        <v>1097</v>
      </c>
    </row>
    <row r="480">
      <c r="G480" s="131"/>
      <c r="H480" s="128" t="s">
        <v>1097</v>
      </c>
    </row>
    <row r="481">
      <c r="G481" s="131"/>
      <c r="H481" s="128" t="s">
        <v>1097</v>
      </c>
    </row>
    <row r="482">
      <c r="G482" s="131"/>
      <c r="H482" s="128" t="s">
        <v>1097</v>
      </c>
    </row>
    <row r="483">
      <c r="G483" s="131"/>
      <c r="H483" s="128" t="s">
        <v>1097</v>
      </c>
    </row>
    <row r="484">
      <c r="G484" s="131"/>
      <c r="H484" s="128" t="s">
        <v>1097</v>
      </c>
    </row>
    <row r="485">
      <c r="G485" s="131"/>
      <c r="H485" s="128" t="s">
        <v>1097</v>
      </c>
    </row>
    <row r="486">
      <c r="G486" s="131"/>
      <c r="H486" s="128" t="s">
        <v>1097</v>
      </c>
    </row>
    <row r="487">
      <c r="G487" s="131"/>
      <c r="H487" s="128" t="s">
        <v>1097</v>
      </c>
    </row>
    <row r="488">
      <c r="G488" s="131"/>
      <c r="H488" s="128" t="s">
        <v>1097</v>
      </c>
    </row>
    <row r="489">
      <c r="G489" s="131"/>
      <c r="H489" s="128" t="s">
        <v>1097</v>
      </c>
    </row>
    <row r="490">
      <c r="G490" s="131"/>
      <c r="H490" s="128" t="s">
        <v>1097</v>
      </c>
    </row>
    <row r="491">
      <c r="G491" s="131"/>
      <c r="H491" s="128" t="s">
        <v>1097</v>
      </c>
    </row>
    <row r="492">
      <c r="G492" s="131"/>
      <c r="H492" s="128" t="s">
        <v>1097</v>
      </c>
    </row>
    <row r="493">
      <c r="G493" s="131"/>
      <c r="H493" s="128" t="s">
        <v>1097</v>
      </c>
    </row>
    <row r="494">
      <c r="G494" s="131"/>
      <c r="H494" s="128" t="s">
        <v>1097</v>
      </c>
    </row>
    <row r="495">
      <c r="G495" s="131"/>
      <c r="H495" s="128" t="s">
        <v>1097</v>
      </c>
    </row>
    <row r="496">
      <c r="G496" s="131"/>
      <c r="H496" s="128" t="s">
        <v>1097</v>
      </c>
    </row>
    <row r="497">
      <c r="G497" s="131"/>
      <c r="H497" s="128" t="s">
        <v>1097</v>
      </c>
    </row>
    <row r="498">
      <c r="G498" s="131"/>
      <c r="H498" s="128" t="s">
        <v>1097</v>
      </c>
    </row>
    <row r="499">
      <c r="G499" s="131"/>
      <c r="H499" s="128" t="s">
        <v>1097</v>
      </c>
    </row>
    <row r="500">
      <c r="G500" s="131"/>
      <c r="H500" s="128" t="s">
        <v>1097</v>
      </c>
    </row>
    <row r="501">
      <c r="G501" s="131"/>
      <c r="H501" s="128" t="s">
        <v>1097</v>
      </c>
    </row>
    <row r="502">
      <c r="G502" s="131"/>
      <c r="H502" s="128" t="s">
        <v>1097</v>
      </c>
    </row>
    <row r="503">
      <c r="G503" s="131"/>
      <c r="H503" s="128" t="s">
        <v>1097</v>
      </c>
    </row>
    <row r="504">
      <c r="G504" s="131"/>
      <c r="H504" s="128" t="s">
        <v>1097</v>
      </c>
    </row>
    <row r="505">
      <c r="G505" s="131"/>
      <c r="H505" s="128" t="s">
        <v>1097</v>
      </c>
    </row>
    <row r="506">
      <c r="G506" s="131"/>
      <c r="H506" s="128" t="s">
        <v>1097</v>
      </c>
    </row>
    <row r="507">
      <c r="G507" s="131"/>
      <c r="H507" s="128" t="s">
        <v>1097</v>
      </c>
    </row>
    <row r="508">
      <c r="G508" s="131"/>
      <c r="H508" s="128" t="s">
        <v>1097</v>
      </c>
    </row>
    <row r="509">
      <c r="G509" s="131"/>
      <c r="H509" s="128" t="s">
        <v>1097</v>
      </c>
    </row>
    <row r="510">
      <c r="G510" s="131"/>
      <c r="H510" s="128" t="s">
        <v>1097</v>
      </c>
    </row>
    <row r="511">
      <c r="G511" s="131"/>
      <c r="H511" s="128" t="s">
        <v>1097</v>
      </c>
    </row>
    <row r="512">
      <c r="G512" s="131"/>
      <c r="H512" s="128" t="s">
        <v>1097</v>
      </c>
    </row>
    <row r="513">
      <c r="G513" s="131"/>
      <c r="H513" s="128" t="s">
        <v>1097</v>
      </c>
    </row>
    <row r="514">
      <c r="G514" s="131"/>
      <c r="H514" s="128" t="s">
        <v>1097</v>
      </c>
    </row>
    <row r="515">
      <c r="G515" s="131"/>
      <c r="H515" s="128" t="s">
        <v>1097</v>
      </c>
    </row>
    <row r="516">
      <c r="G516" s="131"/>
      <c r="H516" s="128" t="s">
        <v>1097</v>
      </c>
    </row>
    <row r="517">
      <c r="G517" s="131"/>
      <c r="H517" s="128" t="s">
        <v>1097</v>
      </c>
    </row>
    <row r="518">
      <c r="G518" s="131"/>
      <c r="H518" s="128" t="s">
        <v>1097</v>
      </c>
    </row>
    <row r="519">
      <c r="G519" s="131"/>
      <c r="H519" s="128" t="s">
        <v>1097</v>
      </c>
    </row>
    <row r="520">
      <c r="G520" s="131"/>
      <c r="H520" s="128" t="s">
        <v>1097</v>
      </c>
    </row>
    <row r="521">
      <c r="G521" s="131"/>
      <c r="H521" s="128" t="s">
        <v>1097</v>
      </c>
    </row>
    <row r="522">
      <c r="G522" s="131"/>
      <c r="H522" s="128" t="s">
        <v>1097</v>
      </c>
    </row>
    <row r="523">
      <c r="G523" s="131"/>
      <c r="H523" s="128" t="s">
        <v>1097</v>
      </c>
    </row>
    <row r="524">
      <c r="G524" s="131"/>
      <c r="H524" s="128" t="s">
        <v>1097</v>
      </c>
    </row>
    <row r="525">
      <c r="G525" s="131"/>
      <c r="H525" s="128" t="s">
        <v>1097</v>
      </c>
    </row>
    <row r="526">
      <c r="G526" s="131"/>
      <c r="H526" s="128" t="s">
        <v>1097</v>
      </c>
    </row>
    <row r="527">
      <c r="G527" s="131"/>
      <c r="H527" s="128" t="s">
        <v>1097</v>
      </c>
    </row>
    <row r="528">
      <c r="G528" s="131"/>
      <c r="H528" s="128" t="s">
        <v>1097</v>
      </c>
    </row>
    <row r="529">
      <c r="G529" s="131"/>
      <c r="H529" s="128" t="s">
        <v>1097</v>
      </c>
    </row>
    <row r="530">
      <c r="G530" s="131"/>
      <c r="H530" s="128" t="s">
        <v>1097</v>
      </c>
    </row>
    <row r="531">
      <c r="G531" s="131"/>
      <c r="H531" s="128" t="s">
        <v>1097</v>
      </c>
    </row>
    <row r="532">
      <c r="G532" s="131"/>
      <c r="H532" s="128" t="s">
        <v>1097</v>
      </c>
    </row>
    <row r="533">
      <c r="G533" s="131"/>
      <c r="H533" s="128" t="s">
        <v>1097</v>
      </c>
    </row>
    <row r="534">
      <c r="G534" s="131"/>
      <c r="H534" s="128" t="s">
        <v>1097</v>
      </c>
    </row>
    <row r="535">
      <c r="G535" s="131"/>
      <c r="H535" s="128" t="s">
        <v>1097</v>
      </c>
    </row>
    <row r="536">
      <c r="G536" s="131"/>
      <c r="H536" s="128" t="s">
        <v>1097</v>
      </c>
    </row>
    <row r="537">
      <c r="G537" s="131"/>
      <c r="H537" s="128" t="s">
        <v>1097</v>
      </c>
    </row>
    <row r="538">
      <c r="G538" s="131"/>
      <c r="H538" s="128" t="s">
        <v>1097</v>
      </c>
    </row>
    <row r="539">
      <c r="G539" s="131"/>
      <c r="H539" s="128" t="s">
        <v>1097</v>
      </c>
    </row>
    <row r="540">
      <c r="G540" s="131"/>
      <c r="H540" s="128" t="s">
        <v>1097</v>
      </c>
    </row>
    <row r="541">
      <c r="G541" s="131"/>
      <c r="H541" s="128" t="s">
        <v>1097</v>
      </c>
    </row>
    <row r="542">
      <c r="G542" s="131"/>
      <c r="H542" s="128" t="s">
        <v>1097</v>
      </c>
    </row>
    <row r="543">
      <c r="G543" s="131"/>
      <c r="H543" s="128" t="s">
        <v>1097</v>
      </c>
    </row>
    <row r="544">
      <c r="G544" s="131"/>
      <c r="H544" s="128" t="s">
        <v>1097</v>
      </c>
    </row>
    <row r="545">
      <c r="G545" s="131"/>
      <c r="H545" s="128" t="s">
        <v>1097</v>
      </c>
    </row>
    <row r="546">
      <c r="G546" s="131"/>
      <c r="H546" s="128" t="s">
        <v>1097</v>
      </c>
    </row>
    <row r="547">
      <c r="G547" s="131"/>
      <c r="H547" s="128" t="s">
        <v>1097</v>
      </c>
    </row>
    <row r="548">
      <c r="G548" s="131"/>
      <c r="H548" s="128" t="s">
        <v>1097</v>
      </c>
    </row>
    <row r="549">
      <c r="G549" s="131"/>
      <c r="H549" s="128" t="s">
        <v>1097</v>
      </c>
    </row>
    <row r="550">
      <c r="G550" s="131"/>
      <c r="H550" s="128" t="s">
        <v>1097</v>
      </c>
    </row>
    <row r="551">
      <c r="G551" s="131"/>
      <c r="H551" s="128" t="s">
        <v>1097</v>
      </c>
    </row>
    <row r="552">
      <c r="G552" s="131"/>
      <c r="H552" s="128" t="s">
        <v>1097</v>
      </c>
    </row>
    <row r="553">
      <c r="G553" s="131"/>
      <c r="H553" s="128" t="s">
        <v>1097</v>
      </c>
    </row>
    <row r="554">
      <c r="G554" s="131"/>
      <c r="H554" s="128" t="s">
        <v>1097</v>
      </c>
    </row>
    <row r="555">
      <c r="G555" s="131"/>
      <c r="H555" s="128" t="s">
        <v>1097</v>
      </c>
    </row>
    <row r="556">
      <c r="G556" s="131"/>
      <c r="H556" s="128" t="s">
        <v>1097</v>
      </c>
    </row>
    <row r="557">
      <c r="G557" s="131"/>
      <c r="H557" s="128" t="s">
        <v>1097</v>
      </c>
    </row>
    <row r="558">
      <c r="G558" s="131"/>
      <c r="H558" s="128" t="s">
        <v>1097</v>
      </c>
    </row>
    <row r="559">
      <c r="G559" s="131"/>
      <c r="H559" s="128" t="s">
        <v>1097</v>
      </c>
    </row>
    <row r="560">
      <c r="G560" s="131"/>
      <c r="H560" s="128" t="s">
        <v>1097</v>
      </c>
    </row>
    <row r="561">
      <c r="G561" s="131"/>
      <c r="H561" s="128" t="s">
        <v>1097</v>
      </c>
    </row>
    <row r="562">
      <c r="G562" s="131"/>
      <c r="H562" s="128" t="s">
        <v>1097</v>
      </c>
    </row>
    <row r="563">
      <c r="G563" s="131"/>
      <c r="H563" s="128" t="s">
        <v>1097</v>
      </c>
    </row>
    <row r="564">
      <c r="G564" s="131"/>
      <c r="H564" s="128" t="s">
        <v>1097</v>
      </c>
    </row>
    <row r="565">
      <c r="G565" s="131"/>
      <c r="H565" s="128" t="s">
        <v>1097</v>
      </c>
    </row>
    <row r="566">
      <c r="G566" s="131"/>
      <c r="H566" s="128" t="s">
        <v>1097</v>
      </c>
    </row>
    <row r="567">
      <c r="G567" s="131"/>
      <c r="H567" s="128" t="s">
        <v>1097</v>
      </c>
    </row>
    <row r="568">
      <c r="G568" s="131"/>
      <c r="H568" s="128" t="s">
        <v>1097</v>
      </c>
    </row>
    <row r="569">
      <c r="G569" s="131"/>
      <c r="H569" s="128" t="s">
        <v>1097</v>
      </c>
    </row>
    <row r="570">
      <c r="G570" s="131"/>
      <c r="H570" s="128" t="s">
        <v>1097</v>
      </c>
    </row>
    <row r="571">
      <c r="G571" s="131"/>
      <c r="H571" s="128" t="s">
        <v>1097</v>
      </c>
    </row>
    <row r="572">
      <c r="G572" s="131"/>
      <c r="H572" s="128" t="s">
        <v>1097</v>
      </c>
    </row>
    <row r="573">
      <c r="G573" s="131"/>
      <c r="H573" s="128" t="s">
        <v>1097</v>
      </c>
    </row>
    <row r="574">
      <c r="G574" s="131"/>
      <c r="H574" s="128" t="s">
        <v>1097</v>
      </c>
    </row>
    <row r="575">
      <c r="G575" s="131"/>
      <c r="H575" s="128" t="s">
        <v>1097</v>
      </c>
    </row>
    <row r="576">
      <c r="G576" s="131"/>
      <c r="H576" s="128" t="s">
        <v>1097</v>
      </c>
    </row>
    <row r="577">
      <c r="G577" s="131"/>
      <c r="H577" s="128" t="s">
        <v>1097</v>
      </c>
    </row>
    <row r="578">
      <c r="G578" s="131"/>
      <c r="H578" s="128" t="s">
        <v>1097</v>
      </c>
    </row>
    <row r="579">
      <c r="G579" s="131"/>
      <c r="H579" s="128" t="s">
        <v>1097</v>
      </c>
    </row>
    <row r="580">
      <c r="G580" s="131"/>
      <c r="H580" s="128" t="s">
        <v>1097</v>
      </c>
    </row>
    <row r="581">
      <c r="G581" s="131"/>
      <c r="H581" s="128" t="s">
        <v>1097</v>
      </c>
    </row>
    <row r="582">
      <c r="G582" s="131"/>
      <c r="H582" s="128" t="s">
        <v>1097</v>
      </c>
    </row>
    <row r="583">
      <c r="G583" s="131"/>
      <c r="H583" s="128" t="s">
        <v>1097</v>
      </c>
    </row>
    <row r="584">
      <c r="G584" s="131"/>
      <c r="H584" s="128" t="s">
        <v>1097</v>
      </c>
    </row>
    <row r="585">
      <c r="G585" s="131"/>
      <c r="H585" s="128" t="s">
        <v>1097</v>
      </c>
    </row>
    <row r="586">
      <c r="G586" s="131"/>
      <c r="H586" s="128" t="s">
        <v>1097</v>
      </c>
    </row>
    <row r="587">
      <c r="G587" s="131"/>
      <c r="H587" s="128" t="s">
        <v>1097</v>
      </c>
    </row>
    <row r="588">
      <c r="G588" s="131"/>
      <c r="H588" s="128" t="s">
        <v>1097</v>
      </c>
    </row>
    <row r="589">
      <c r="G589" s="131"/>
      <c r="H589" s="128" t="s">
        <v>1097</v>
      </c>
    </row>
    <row r="590">
      <c r="G590" s="131"/>
      <c r="H590" s="128" t="s">
        <v>1097</v>
      </c>
    </row>
    <row r="591">
      <c r="G591" s="131"/>
      <c r="H591" s="128" t="s">
        <v>1097</v>
      </c>
    </row>
    <row r="592">
      <c r="G592" s="131"/>
      <c r="H592" s="128" t="s">
        <v>1097</v>
      </c>
    </row>
    <row r="593">
      <c r="G593" s="131"/>
      <c r="H593" s="128" t="s">
        <v>1097</v>
      </c>
    </row>
    <row r="594">
      <c r="G594" s="131"/>
      <c r="H594" s="128" t="s">
        <v>1097</v>
      </c>
    </row>
    <row r="595">
      <c r="G595" s="131"/>
      <c r="H595" s="128" t="s">
        <v>1097</v>
      </c>
    </row>
    <row r="596">
      <c r="G596" s="131"/>
      <c r="H596" s="128" t="s">
        <v>1097</v>
      </c>
    </row>
    <row r="597">
      <c r="G597" s="131"/>
      <c r="H597" s="128" t="s">
        <v>1097</v>
      </c>
    </row>
    <row r="598">
      <c r="G598" s="131"/>
      <c r="H598" s="128" t="s">
        <v>1097</v>
      </c>
    </row>
    <row r="599">
      <c r="G599" s="131"/>
      <c r="H599" s="128" t="s">
        <v>1097</v>
      </c>
    </row>
    <row r="600">
      <c r="G600" s="131"/>
      <c r="H600" s="128" t="s">
        <v>1097</v>
      </c>
    </row>
    <row r="601">
      <c r="G601" s="131"/>
      <c r="H601" s="128" t="s">
        <v>1097</v>
      </c>
    </row>
    <row r="602">
      <c r="G602" s="131"/>
      <c r="H602" s="128" t="s">
        <v>1097</v>
      </c>
    </row>
    <row r="603">
      <c r="G603" s="131"/>
      <c r="H603" s="128" t="s">
        <v>1097</v>
      </c>
    </row>
    <row r="604">
      <c r="G604" s="131"/>
      <c r="H604" s="128" t="s">
        <v>1097</v>
      </c>
    </row>
    <row r="605">
      <c r="G605" s="131"/>
      <c r="H605" s="128" t="s">
        <v>1097</v>
      </c>
    </row>
    <row r="606">
      <c r="G606" s="131"/>
      <c r="H606" s="128" t="s">
        <v>1097</v>
      </c>
    </row>
    <row r="607">
      <c r="G607" s="131"/>
      <c r="H607" s="128" t="s">
        <v>1097</v>
      </c>
    </row>
    <row r="608">
      <c r="G608" s="131"/>
      <c r="H608" s="128" t="s">
        <v>1097</v>
      </c>
    </row>
    <row r="609">
      <c r="G609" s="131"/>
      <c r="H609" s="128" t="s">
        <v>1097</v>
      </c>
    </row>
    <row r="610">
      <c r="G610" s="131"/>
      <c r="H610" s="128" t="s">
        <v>1097</v>
      </c>
    </row>
    <row r="611">
      <c r="G611" s="131"/>
      <c r="H611" s="128" t="s">
        <v>1097</v>
      </c>
    </row>
    <row r="612">
      <c r="G612" s="131"/>
      <c r="H612" s="128" t="s">
        <v>1097</v>
      </c>
    </row>
    <row r="613">
      <c r="G613" s="131"/>
      <c r="H613" s="128" t="s">
        <v>1097</v>
      </c>
    </row>
    <row r="614">
      <c r="G614" s="131"/>
      <c r="H614" s="128" t="s">
        <v>1097</v>
      </c>
    </row>
    <row r="615">
      <c r="G615" s="131"/>
      <c r="H615" s="128" t="s">
        <v>1097</v>
      </c>
    </row>
    <row r="616">
      <c r="G616" s="131"/>
      <c r="H616" s="128" t="s">
        <v>1097</v>
      </c>
    </row>
    <row r="617">
      <c r="G617" s="131"/>
      <c r="H617" s="128" t="s">
        <v>1097</v>
      </c>
    </row>
    <row r="618">
      <c r="G618" s="131"/>
      <c r="H618" s="128" t="s">
        <v>1097</v>
      </c>
    </row>
    <row r="619">
      <c r="G619" s="131"/>
      <c r="H619" s="128" t="s">
        <v>1097</v>
      </c>
    </row>
    <row r="620">
      <c r="G620" s="131"/>
      <c r="H620" s="128" t="s">
        <v>1097</v>
      </c>
    </row>
    <row r="621">
      <c r="G621" s="131"/>
      <c r="H621" s="128" t="s">
        <v>1097</v>
      </c>
    </row>
    <row r="622">
      <c r="G622" s="131"/>
      <c r="H622" s="128" t="s">
        <v>1097</v>
      </c>
    </row>
    <row r="623">
      <c r="G623" s="131"/>
      <c r="H623" s="128" t="s">
        <v>1097</v>
      </c>
    </row>
    <row r="624">
      <c r="G624" s="131"/>
      <c r="H624" s="128" t="s">
        <v>1097</v>
      </c>
    </row>
    <row r="625">
      <c r="G625" s="131"/>
      <c r="H625" s="128" t="s">
        <v>1097</v>
      </c>
    </row>
    <row r="626">
      <c r="G626" s="131"/>
      <c r="H626" s="128" t="s">
        <v>1097</v>
      </c>
    </row>
    <row r="627">
      <c r="G627" s="131"/>
      <c r="H627" s="128" t="s">
        <v>1097</v>
      </c>
    </row>
    <row r="628">
      <c r="G628" s="131"/>
      <c r="H628" s="128" t="s">
        <v>1097</v>
      </c>
    </row>
    <row r="629">
      <c r="G629" s="131"/>
      <c r="H629" s="128" t="s">
        <v>1097</v>
      </c>
    </row>
    <row r="630">
      <c r="G630" s="131"/>
      <c r="H630" s="128" t="s">
        <v>1097</v>
      </c>
    </row>
    <row r="631">
      <c r="G631" s="131"/>
      <c r="H631" s="128" t="s">
        <v>1097</v>
      </c>
    </row>
    <row r="632">
      <c r="G632" s="131"/>
      <c r="H632" s="128" t="s">
        <v>1097</v>
      </c>
    </row>
    <row r="633">
      <c r="G633" s="131"/>
      <c r="H633" s="128" t="s">
        <v>1097</v>
      </c>
    </row>
    <row r="634">
      <c r="G634" s="131"/>
      <c r="H634" s="128" t="s">
        <v>1097</v>
      </c>
    </row>
    <row r="635">
      <c r="G635" s="131"/>
      <c r="H635" s="128" t="s">
        <v>1097</v>
      </c>
    </row>
    <row r="636">
      <c r="G636" s="131"/>
      <c r="H636" s="128" t="s">
        <v>1097</v>
      </c>
    </row>
    <row r="637">
      <c r="G637" s="131"/>
      <c r="H637" s="128" t="s">
        <v>1097</v>
      </c>
    </row>
    <row r="638">
      <c r="G638" s="131"/>
      <c r="H638" s="128" t="s">
        <v>1097</v>
      </c>
    </row>
    <row r="639">
      <c r="G639" s="131"/>
      <c r="H639" s="128" t="s">
        <v>1097</v>
      </c>
    </row>
    <row r="640">
      <c r="G640" s="131"/>
      <c r="H640" s="128" t="s">
        <v>1097</v>
      </c>
    </row>
    <row r="641">
      <c r="G641" s="131"/>
      <c r="H641" s="128" t="s">
        <v>1097</v>
      </c>
    </row>
    <row r="642">
      <c r="G642" s="131"/>
      <c r="H642" s="128" t="s">
        <v>1097</v>
      </c>
    </row>
    <row r="643">
      <c r="G643" s="131"/>
      <c r="H643" s="128" t="s">
        <v>1097</v>
      </c>
    </row>
    <row r="644">
      <c r="G644" s="131"/>
      <c r="H644" s="128" t="s">
        <v>1097</v>
      </c>
    </row>
    <row r="645">
      <c r="G645" s="131"/>
      <c r="H645" s="128" t="s">
        <v>1097</v>
      </c>
    </row>
    <row r="646">
      <c r="G646" s="131"/>
      <c r="H646" s="128" t="s">
        <v>1097</v>
      </c>
    </row>
    <row r="647">
      <c r="G647" s="131"/>
      <c r="H647" s="128" t="s">
        <v>1097</v>
      </c>
    </row>
    <row r="648">
      <c r="G648" s="131"/>
      <c r="H648" s="128" t="s">
        <v>1097</v>
      </c>
    </row>
    <row r="649">
      <c r="G649" s="131"/>
      <c r="H649" s="128" t="s">
        <v>1097</v>
      </c>
    </row>
    <row r="650">
      <c r="G650" s="131"/>
      <c r="H650" s="128" t="s">
        <v>1097</v>
      </c>
    </row>
    <row r="651">
      <c r="G651" s="131"/>
      <c r="H651" s="128" t="s">
        <v>1097</v>
      </c>
    </row>
    <row r="652">
      <c r="G652" s="131"/>
      <c r="H652" s="128" t="s">
        <v>1097</v>
      </c>
    </row>
    <row r="653">
      <c r="G653" s="131"/>
      <c r="H653" s="128" t="s">
        <v>1097</v>
      </c>
    </row>
    <row r="654">
      <c r="G654" s="131"/>
      <c r="H654" s="128" t="s">
        <v>1097</v>
      </c>
    </row>
    <row r="655">
      <c r="G655" s="131"/>
      <c r="H655" s="128" t="s">
        <v>1097</v>
      </c>
    </row>
    <row r="656">
      <c r="G656" s="131"/>
      <c r="H656" s="128" t="s">
        <v>1097</v>
      </c>
    </row>
    <row r="657">
      <c r="G657" s="131"/>
      <c r="H657" s="128" t="s">
        <v>1097</v>
      </c>
    </row>
    <row r="658">
      <c r="G658" s="131"/>
      <c r="H658" s="128" t="s">
        <v>1097</v>
      </c>
    </row>
    <row r="659">
      <c r="G659" s="131"/>
      <c r="H659" s="128" t="s">
        <v>1097</v>
      </c>
    </row>
    <row r="660">
      <c r="G660" s="131"/>
      <c r="H660" s="128" t="s">
        <v>1097</v>
      </c>
    </row>
    <row r="661">
      <c r="G661" s="131"/>
      <c r="H661" s="128" t="s">
        <v>1097</v>
      </c>
    </row>
    <row r="662">
      <c r="G662" s="131"/>
      <c r="H662" s="128" t="s">
        <v>1097</v>
      </c>
    </row>
    <row r="663">
      <c r="G663" s="131"/>
      <c r="H663" s="128" t="s">
        <v>1097</v>
      </c>
    </row>
    <row r="664">
      <c r="G664" s="131"/>
      <c r="H664" s="128" t="s">
        <v>1097</v>
      </c>
    </row>
    <row r="665">
      <c r="G665" s="131"/>
      <c r="H665" s="128" t="s">
        <v>1097</v>
      </c>
    </row>
    <row r="666">
      <c r="G666" s="131"/>
      <c r="H666" s="128" t="s">
        <v>1097</v>
      </c>
    </row>
    <row r="667">
      <c r="G667" s="131"/>
      <c r="H667" s="128" t="s">
        <v>1097</v>
      </c>
    </row>
    <row r="668">
      <c r="G668" s="131"/>
      <c r="H668" s="128" t="s">
        <v>1097</v>
      </c>
    </row>
    <row r="669">
      <c r="G669" s="131"/>
      <c r="H669" s="128" t="s">
        <v>1097</v>
      </c>
    </row>
    <row r="670">
      <c r="G670" s="131"/>
      <c r="H670" s="128" t="s">
        <v>1097</v>
      </c>
    </row>
    <row r="671">
      <c r="G671" s="131"/>
      <c r="H671" s="128" t="s">
        <v>1097</v>
      </c>
    </row>
    <row r="672">
      <c r="G672" s="131"/>
      <c r="H672" s="128" t="s">
        <v>1097</v>
      </c>
    </row>
    <row r="673">
      <c r="G673" s="131"/>
      <c r="H673" s="128" t="s">
        <v>1097</v>
      </c>
    </row>
    <row r="674">
      <c r="G674" s="131"/>
      <c r="H674" s="128" t="s">
        <v>1097</v>
      </c>
    </row>
    <row r="675">
      <c r="G675" s="131"/>
      <c r="H675" s="128" t="s">
        <v>1097</v>
      </c>
    </row>
    <row r="676">
      <c r="G676" s="131"/>
      <c r="H676" s="128" t="s">
        <v>1097</v>
      </c>
    </row>
    <row r="677">
      <c r="G677" s="131"/>
      <c r="H677" s="128" t="s">
        <v>1097</v>
      </c>
    </row>
    <row r="678">
      <c r="G678" s="131"/>
      <c r="H678" s="128" t="s">
        <v>1097</v>
      </c>
    </row>
    <row r="679">
      <c r="G679" s="131"/>
      <c r="H679" s="128" t="s">
        <v>1097</v>
      </c>
    </row>
    <row r="680">
      <c r="G680" s="131"/>
      <c r="H680" s="128" t="s">
        <v>1097</v>
      </c>
    </row>
    <row r="681">
      <c r="G681" s="131"/>
      <c r="H681" s="128" t="s">
        <v>1097</v>
      </c>
    </row>
    <row r="682">
      <c r="G682" s="131"/>
      <c r="H682" s="128" t="s">
        <v>1097</v>
      </c>
    </row>
    <row r="683">
      <c r="G683" s="131"/>
      <c r="H683" s="128" t="s">
        <v>1097</v>
      </c>
    </row>
    <row r="684">
      <c r="G684" s="131"/>
      <c r="H684" s="128" t="s">
        <v>1097</v>
      </c>
    </row>
    <row r="685">
      <c r="G685" s="131"/>
      <c r="H685" s="128" t="s">
        <v>1097</v>
      </c>
    </row>
    <row r="686">
      <c r="G686" s="131"/>
      <c r="H686" s="128" t="s">
        <v>1097</v>
      </c>
    </row>
    <row r="687">
      <c r="G687" s="131"/>
      <c r="H687" s="128" t="s">
        <v>1097</v>
      </c>
    </row>
    <row r="688">
      <c r="G688" s="131"/>
      <c r="H688" s="128" t="s">
        <v>1097</v>
      </c>
    </row>
    <row r="689">
      <c r="G689" s="131"/>
      <c r="H689" s="128" t="s">
        <v>1097</v>
      </c>
    </row>
    <row r="690">
      <c r="G690" s="131"/>
      <c r="H690" s="128" t="s">
        <v>1097</v>
      </c>
    </row>
    <row r="691">
      <c r="G691" s="131"/>
      <c r="H691" s="128" t="s">
        <v>1097</v>
      </c>
    </row>
    <row r="692">
      <c r="G692" s="131"/>
      <c r="H692" s="128" t="s">
        <v>1097</v>
      </c>
    </row>
    <row r="693">
      <c r="G693" s="131"/>
      <c r="H693" s="128" t="s">
        <v>1097</v>
      </c>
    </row>
    <row r="694">
      <c r="G694" s="131"/>
      <c r="H694" s="128" t="s">
        <v>1097</v>
      </c>
    </row>
    <row r="695">
      <c r="G695" s="131"/>
      <c r="H695" s="128" t="s">
        <v>1097</v>
      </c>
    </row>
    <row r="696">
      <c r="G696" s="131"/>
      <c r="H696" s="128" t="s">
        <v>1097</v>
      </c>
    </row>
    <row r="697">
      <c r="G697" s="131"/>
      <c r="H697" s="128" t="s">
        <v>1097</v>
      </c>
    </row>
    <row r="698">
      <c r="G698" s="131"/>
      <c r="H698" s="128" t="s">
        <v>1097</v>
      </c>
    </row>
    <row r="699">
      <c r="G699" s="131"/>
      <c r="H699" s="128" t="s">
        <v>1097</v>
      </c>
    </row>
    <row r="700">
      <c r="G700" s="131"/>
      <c r="H700" s="128" t="s">
        <v>1097</v>
      </c>
    </row>
    <row r="701">
      <c r="G701" s="131"/>
      <c r="H701" s="128" t="s">
        <v>1097</v>
      </c>
    </row>
    <row r="702">
      <c r="G702" s="131"/>
      <c r="H702" s="128" t="s">
        <v>1097</v>
      </c>
    </row>
    <row r="703">
      <c r="G703" s="131"/>
      <c r="H703" s="128" t="s">
        <v>1097</v>
      </c>
    </row>
    <row r="704">
      <c r="G704" s="131"/>
      <c r="H704" s="128" t="s">
        <v>1097</v>
      </c>
    </row>
    <row r="705">
      <c r="G705" s="131"/>
      <c r="H705" s="128" t="s">
        <v>1097</v>
      </c>
    </row>
    <row r="706">
      <c r="G706" s="131"/>
      <c r="H706" s="128" t="s">
        <v>1097</v>
      </c>
    </row>
    <row r="707">
      <c r="G707" s="131"/>
      <c r="H707" s="128" t="s">
        <v>1097</v>
      </c>
    </row>
    <row r="708">
      <c r="G708" s="131"/>
      <c r="H708" s="128" t="s">
        <v>1097</v>
      </c>
    </row>
    <row r="709">
      <c r="G709" s="131"/>
      <c r="H709" s="128" t="s">
        <v>1097</v>
      </c>
    </row>
    <row r="710">
      <c r="G710" s="131"/>
      <c r="H710" s="128" t="s">
        <v>1097</v>
      </c>
    </row>
    <row r="711">
      <c r="G711" s="131"/>
      <c r="H711" s="128" t="s">
        <v>1097</v>
      </c>
    </row>
    <row r="712">
      <c r="G712" s="131"/>
      <c r="H712" s="128" t="s">
        <v>1097</v>
      </c>
    </row>
    <row r="713">
      <c r="G713" s="131"/>
      <c r="H713" s="128" t="s">
        <v>1097</v>
      </c>
    </row>
    <row r="714">
      <c r="G714" s="131"/>
      <c r="H714" s="128" t="s">
        <v>1097</v>
      </c>
    </row>
    <row r="715">
      <c r="G715" s="131"/>
      <c r="H715" s="128" t="s">
        <v>1097</v>
      </c>
    </row>
    <row r="716">
      <c r="G716" s="131"/>
      <c r="H716" s="128" t="s">
        <v>1097</v>
      </c>
    </row>
    <row r="717">
      <c r="G717" s="131"/>
      <c r="H717" s="128" t="s">
        <v>1097</v>
      </c>
    </row>
    <row r="718">
      <c r="G718" s="131"/>
      <c r="H718" s="128" t="s">
        <v>1097</v>
      </c>
    </row>
    <row r="719">
      <c r="G719" s="131"/>
      <c r="H719" s="128" t="s">
        <v>1097</v>
      </c>
    </row>
    <row r="720">
      <c r="G720" s="131"/>
      <c r="H720" s="128" t="s">
        <v>1097</v>
      </c>
    </row>
    <row r="721">
      <c r="G721" s="131"/>
      <c r="H721" s="128" t="s">
        <v>1097</v>
      </c>
    </row>
    <row r="722">
      <c r="G722" s="131"/>
      <c r="H722" s="128" t="s">
        <v>1097</v>
      </c>
    </row>
    <row r="723">
      <c r="G723" s="131"/>
      <c r="H723" s="128" t="s">
        <v>1097</v>
      </c>
    </row>
    <row r="724">
      <c r="G724" s="131"/>
      <c r="H724" s="128" t="s">
        <v>1097</v>
      </c>
    </row>
    <row r="725">
      <c r="G725" s="131"/>
      <c r="H725" s="128" t="s">
        <v>1097</v>
      </c>
    </row>
    <row r="726">
      <c r="G726" s="131"/>
      <c r="H726" s="128" t="s">
        <v>1097</v>
      </c>
    </row>
    <row r="727">
      <c r="G727" s="131"/>
      <c r="H727" s="128" t="s">
        <v>1097</v>
      </c>
    </row>
    <row r="728">
      <c r="G728" s="131"/>
      <c r="H728" s="128" t="s">
        <v>1097</v>
      </c>
    </row>
    <row r="729">
      <c r="G729" s="131"/>
      <c r="H729" s="128" t="s">
        <v>1097</v>
      </c>
    </row>
    <row r="730">
      <c r="G730" s="131"/>
      <c r="H730" s="128" t="s">
        <v>1097</v>
      </c>
    </row>
    <row r="731">
      <c r="G731" s="131"/>
      <c r="H731" s="128" t="s">
        <v>1097</v>
      </c>
    </row>
    <row r="732">
      <c r="G732" s="131"/>
      <c r="H732" s="128" t="s">
        <v>1097</v>
      </c>
    </row>
    <row r="733">
      <c r="G733" s="131"/>
      <c r="H733" s="128" t="s">
        <v>1097</v>
      </c>
    </row>
    <row r="734">
      <c r="G734" s="131"/>
      <c r="H734" s="128" t="s">
        <v>1097</v>
      </c>
    </row>
    <row r="735">
      <c r="G735" s="131"/>
      <c r="H735" s="128" t="s">
        <v>1097</v>
      </c>
    </row>
    <row r="736">
      <c r="G736" s="131"/>
      <c r="H736" s="128" t="s">
        <v>1097</v>
      </c>
    </row>
    <row r="737">
      <c r="G737" s="131"/>
      <c r="H737" s="128" t="s">
        <v>1097</v>
      </c>
    </row>
    <row r="738">
      <c r="G738" s="131"/>
      <c r="H738" s="128" t="s">
        <v>1097</v>
      </c>
    </row>
    <row r="739">
      <c r="G739" s="131"/>
      <c r="H739" s="128" t="s">
        <v>1097</v>
      </c>
    </row>
    <row r="740">
      <c r="G740" s="131"/>
      <c r="H740" s="128" t="s">
        <v>1097</v>
      </c>
    </row>
    <row r="741">
      <c r="G741" s="131"/>
      <c r="H741" s="128" t="s">
        <v>1097</v>
      </c>
    </row>
    <row r="742">
      <c r="G742" s="131"/>
      <c r="H742" s="128" t="s">
        <v>1097</v>
      </c>
    </row>
    <row r="743">
      <c r="G743" s="131"/>
      <c r="H743" s="128" t="s">
        <v>1097</v>
      </c>
    </row>
    <row r="744">
      <c r="G744" s="131"/>
      <c r="H744" s="128" t="s">
        <v>1097</v>
      </c>
    </row>
    <row r="745">
      <c r="G745" s="131"/>
      <c r="H745" s="128" t="s">
        <v>1097</v>
      </c>
    </row>
    <row r="746">
      <c r="G746" s="131"/>
      <c r="H746" s="128" t="s">
        <v>1097</v>
      </c>
    </row>
    <row r="747">
      <c r="G747" s="131"/>
      <c r="H747" s="128" t="s">
        <v>1097</v>
      </c>
    </row>
    <row r="748">
      <c r="G748" s="131"/>
      <c r="H748" s="128" t="s">
        <v>1097</v>
      </c>
    </row>
    <row r="749">
      <c r="G749" s="131"/>
      <c r="H749" s="128" t="s">
        <v>1097</v>
      </c>
    </row>
    <row r="750">
      <c r="G750" s="131"/>
      <c r="H750" s="128" t="s">
        <v>1097</v>
      </c>
    </row>
    <row r="751">
      <c r="G751" s="131"/>
      <c r="H751" s="128" t="s">
        <v>1097</v>
      </c>
    </row>
    <row r="752">
      <c r="G752" s="131"/>
      <c r="H752" s="128" t="s">
        <v>1097</v>
      </c>
    </row>
    <row r="753">
      <c r="G753" s="131"/>
      <c r="H753" s="128" t="s">
        <v>1097</v>
      </c>
    </row>
    <row r="754">
      <c r="G754" s="131"/>
      <c r="H754" s="128" t="s">
        <v>1097</v>
      </c>
    </row>
    <row r="755">
      <c r="G755" s="131"/>
      <c r="H755" s="128" t="s">
        <v>1097</v>
      </c>
    </row>
    <row r="756">
      <c r="G756" s="131"/>
      <c r="H756" s="128" t="s">
        <v>1097</v>
      </c>
    </row>
    <row r="757">
      <c r="G757" s="131"/>
      <c r="H757" s="128" t="s">
        <v>1097</v>
      </c>
    </row>
    <row r="758">
      <c r="G758" s="131"/>
      <c r="H758" s="128" t="s">
        <v>1097</v>
      </c>
    </row>
    <row r="759">
      <c r="G759" s="131"/>
      <c r="H759" s="128" t="s">
        <v>1097</v>
      </c>
    </row>
    <row r="760">
      <c r="G760" s="131"/>
      <c r="H760" s="128" t="s">
        <v>1097</v>
      </c>
    </row>
    <row r="761">
      <c r="G761" s="131"/>
      <c r="H761" s="128" t="s">
        <v>1097</v>
      </c>
    </row>
    <row r="762">
      <c r="G762" s="131"/>
      <c r="H762" s="128" t="s">
        <v>1097</v>
      </c>
    </row>
    <row r="763">
      <c r="G763" s="131"/>
      <c r="H763" s="128" t="s">
        <v>1097</v>
      </c>
    </row>
    <row r="764">
      <c r="G764" s="131"/>
      <c r="H764" s="128" t="s">
        <v>1097</v>
      </c>
    </row>
    <row r="765">
      <c r="G765" s="131"/>
      <c r="H765" s="128" t="s">
        <v>1097</v>
      </c>
    </row>
    <row r="766">
      <c r="G766" s="131"/>
      <c r="H766" s="128" t="s">
        <v>1097</v>
      </c>
    </row>
    <row r="767">
      <c r="G767" s="131"/>
      <c r="H767" s="128" t="s">
        <v>1097</v>
      </c>
    </row>
    <row r="768">
      <c r="G768" s="131"/>
      <c r="H768" s="128" t="s">
        <v>1097</v>
      </c>
    </row>
    <row r="769">
      <c r="G769" s="131"/>
      <c r="H769" s="128" t="s">
        <v>1097</v>
      </c>
    </row>
    <row r="770">
      <c r="G770" s="131"/>
      <c r="H770" s="128" t="s">
        <v>1097</v>
      </c>
    </row>
    <row r="771">
      <c r="G771" s="131"/>
      <c r="H771" s="128" t="s">
        <v>1097</v>
      </c>
    </row>
    <row r="772">
      <c r="G772" s="131"/>
      <c r="H772" s="128" t="s">
        <v>1097</v>
      </c>
    </row>
    <row r="773">
      <c r="G773" s="131"/>
      <c r="H773" s="128" t="s">
        <v>1097</v>
      </c>
    </row>
    <row r="774">
      <c r="G774" s="131"/>
      <c r="H774" s="128" t="s">
        <v>1097</v>
      </c>
    </row>
    <row r="775">
      <c r="G775" s="131"/>
      <c r="H775" s="128" t="s">
        <v>1097</v>
      </c>
    </row>
    <row r="776">
      <c r="G776" s="131"/>
      <c r="H776" s="128" t="s">
        <v>1097</v>
      </c>
    </row>
    <row r="777">
      <c r="G777" s="131"/>
      <c r="H777" s="128" t="s">
        <v>1097</v>
      </c>
    </row>
    <row r="778">
      <c r="G778" s="131"/>
      <c r="H778" s="128" t="s">
        <v>1097</v>
      </c>
    </row>
    <row r="779">
      <c r="G779" s="131"/>
      <c r="H779" s="128" t="s">
        <v>1097</v>
      </c>
    </row>
    <row r="780">
      <c r="G780" s="131"/>
      <c r="H780" s="128" t="s">
        <v>1097</v>
      </c>
    </row>
    <row r="781">
      <c r="G781" s="131"/>
      <c r="H781" s="128" t="s">
        <v>1097</v>
      </c>
    </row>
    <row r="782">
      <c r="G782" s="131"/>
      <c r="H782" s="128" t="s">
        <v>1097</v>
      </c>
    </row>
    <row r="783">
      <c r="G783" s="131"/>
      <c r="H783" s="128" t="s">
        <v>1097</v>
      </c>
    </row>
    <row r="784">
      <c r="G784" s="131"/>
      <c r="H784" s="128" t="s">
        <v>1097</v>
      </c>
    </row>
    <row r="785">
      <c r="G785" s="131"/>
      <c r="H785" s="128" t="s">
        <v>1097</v>
      </c>
    </row>
    <row r="786">
      <c r="G786" s="131"/>
      <c r="H786" s="128" t="s">
        <v>1097</v>
      </c>
    </row>
    <row r="787">
      <c r="G787" s="131"/>
      <c r="H787" s="128" t="s">
        <v>1097</v>
      </c>
    </row>
    <row r="788">
      <c r="G788" s="131"/>
      <c r="H788" s="128" t="s">
        <v>1097</v>
      </c>
    </row>
    <row r="789">
      <c r="G789" s="131"/>
      <c r="H789" s="128" t="s">
        <v>1097</v>
      </c>
    </row>
    <row r="790">
      <c r="G790" s="131"/>
      <c r="H790" s="128" t="s">
        <v>1097</v>
      </c>
    </row>
    <row r="791">
      <c r="G791" s="131"/>
      <c r="H791" s="128" t="s">
        <v>1097</v>
      </c>
    </row>
    <row r="792">
      <c r="G792" s="131"/>
      <c r="H792" s="128" t="s">
        <v>1097</v>
      </c>
    </row>
    <row r="793">
      <c r="G793" s="131"/>
      <c r="H793" s="128" t="s">
        <v>1097</v>
      </c>
    </row>
    <row r="794">
      <c r="G794" s="131"/>
      <c r="H794" s="128" t="s">
        <v>1097</v>
      </c>
    </row>
    <row r="795">
      <c r="G795" s="131"/>
      <c r="H795" s="128" t="s">
        <v>1097</v>
      </c>
    </row>
    <row r="796">
      <c r="G796" s="131"/>
      <c r="H796" s="128" t="s">
        <v>1097</v>
      </c>
    </row>
    <row r="797">
      <c r="G797" s="131"/>
      <c r="H797" s="128" t="s">
        <v>1097</v>
      </c>
    </row>
    <row r="798">
      <c r="G798" s="131"/>
      <c r="H798" s="128" t="s">
        <v>1097</v>
      </c>
    </row>
    <row r="799">
      <c r="G799" s="131"/>
      <c r="H799" s="128" t="s">
        <v>1097</v>
      </c>
    </row>
    <row r="800">
      <c r="G800" s="131"/>
      <c r="H800" s="128" t="s">
        <v>1097</v>
      </c>
    </row>
    <row r="801">
      <c r="G801" s="131"/>
      <c r="H801" s="128" t="s">
        <v>1097</v>
      </c>
    </row>
    <row r="802">
      <c r="G802" s="131"/>
      <c r="H802" s="128" t="s">
        <v>1097</v>
      </c>
    </row>
    <row r="803">
      <c r="G803" s="131"/>
      <c r="H803" s="128" t="s">
        <v>1097</v>
      </c>
    </row>
    <row r="804">
      <c r="G804" s="131"/>
      <c r="H804" s="128" t="s">
        <v>1097</v>
      </c>
    </row>
    <row r="805">
      <c r="G805" s="131"/>
      <c r="H805" s="128" t="s">
        <v>1097</v>
      </c>
    </row>
    <row r="806">
      <c r="G806" s="131"/>
      <c r="H806" s="128" t="s">
        <v>1097</v>
      </c>
    </row>
    <row r="807">
      <c r="G807" s="131"/>
      <c r="H807" s="128" t="s">
        <v>1097</v>
      </c>
    </row>
    <row r="808">
      <c r="G808" s="131"/>
      <c r="H808" s="128" t="s">
        <v>1097</v>
      </c>
    </row>
    <row r="809">
      <c r="G809" s="131"/>
      <c r="H809" s="128" t="s">
        <v>1097</v>
      </c>
    </row>
    <row r="810">
      <c r="G810" s="131"/>
      <c r="H810" s="128" t="s">
        <v>1097</v>
      </c>
    </row>
    <row r="811">
      <c r="G811" s="131"/>
      <c r="H811" s="128" t="s">
        <v>1097</v>
      </c>
    </row>
    <row r="812">
      <c r="G812" s="131"/>
      <c r="H812" s="128" t="s">
        <v>1097</v>
      </c>
    </row>
    <row r="813">
      <c r="G813" s="131"/>
      <c r="H813" s="128" t="s">
        <v>1097</v>
      </c>
    </row>
    <row r="814">
      <c r="G814" s="131"/>
      <c r="H814" s="128" t="s">
        <v>1097</v>
      </c>
    </row>
    <row r="815">
      <c r="G815" s="131"/>
      <c r="H815" s="128" t="s">
        <v>1097</v>
      </c>
    </row>
    <row r="816">
      <c r="G816" s="131"/>
      <c r="H816" s="128" t="s">
        <v>1097</v>
      </c>
    </row>
    <row r="817">
      <c r="G817" s="131"/>
      <c r="H817" s="128" t="s">
        <v>1097</v>
      </c>
    </row>
    <row r="818">
      <c r="G818" s="131"/>
      <c r="H818" s="128" t="s">
        <v>1097</v>
      </c>
    </row>
    <row r="819">
      <c r="G819" s="131"/>
      <c r="H819" s="128" t="s">
        <v>1097</v>
      </c>
    </row>
    <row r="820">
      <c r="G820" s="131"/>
      <c r="H820" s="128" t="s">
        <v>1097</v>
      </c>
    </row>
    <row r="821">
      <c r="G821" s="131"/>
      <c r="H821" s="128" t="s">
        <v>1097</v>
      </c>
    </row>
    <row r="822">
      <c r="G822" s="131"/>
      <c r="H822" s="128" t="s">
        <v>1097</v>
      </c>
    </row>
    <row r="823">
      <c r="G823" s="131"/>
      <c r="H823" s="128" t="s">
        <v>1097</v>
      </c>
    </row>
    <row r="824">
      <c r="G824" s="131"/>
      <c r="H824" s="128" t="s">
        <v>1097</v>
      </c>
    </row>
    <row r="825">
      <c r="G825" s="131"/>
      <c r="H825" s="128" t="s">
        <v>1097</v>
      </c>
    </row>
    <row r="826">
      <c r="G826" s="131"/>
      <c r="H826" s="128" t="s">
        <v>1097</v>
      </c>
    </row>
    <row r="827">
      <c r="G827" s="131"/>
      <c r="H827" s="128" t="s">
        <v>1097</v>
      </c>
    </row>
    <row r="828">
      <c r="G828" s="131"/>
      <c r="H828" s="128" t="s">
        <v>1097</v>
      </c>
    </row>
    <row r="829">
      <c r="G829" s="131"/>
      <c r="H829" s="128" t="s">
        <v>1097</v>
      </c>
    </row>
    <row r="830">
      <c r="G830" s="131"/>
      <c r="H830" s="128" t="s">
        <v>1097</v>
      </c>
    </row>
    <row r="831">
      <c r="G831" s="131"/>
      <c r="H831" s="128" t="s">
        <v>1097</v>
      </c>
    </row>
    <row r="832">
      <c r="G832" s="131"/>
      <c r="H832" s="128" t="s">
        <v>1097</v>
      </c>
    </row>
    <row r="833">
      <c r="G833" s="131"/>
      <c r="H833" s="128" t="s">
        <v>1097</v>
      </c>
    </row>
    <row r="834">
      <c r="G834" s="131"/>
      <c r="H834" s="128" t="s">
        <v>1097</v>
      </c>
    </row>
    <row r="835">
      <c r="G835" s="131"/>
      <c r="H835" s="128" t="s">
        <v>1097</v>
      </c>
    </row>
    <row r="836">
      <c r="G836" s="131"/>
      <c r="H836" s="128" t="s">
        <v>1097</v>
      </c>
    </row>
    <row r="837">
      <c r="G837" s="131"/>
      <c r="H837" s="128" t="s">
        <v>1097</v>
      </c>
    </row>
    <row r="838">
      <c r="G838" s="131"/>
      <c r="H838" s="128" t="s">
        <v>1097</v>
      </c>
    </row>
    <row r="839">
      <c r="G839" s="131"/>
      <c r="H839" s="128" t="s">
        <v>1097</v>
      </c>
    </row>
    <row r="840">
      <c r="G840" s="131"/>
      <c r="H840" s="128" t="s">
        <v>1097</v>
      </c>
    </row>
    <row r="841">
      <c r="G841" s="131"/>
      <c r="H841" s="128" t="s">
        <v>1097</v>
      </c>
    </row>
    <row r="842">
      <c r="G842" s="131"/>
      <c r="H842" s="128" t="s">
        <v>1097</v>
      </c>
    </row>
    <row r="843">
      <c r="G843" s="131"/>
      <c r="H843" s="128" t="s">
        <v>1097</v>
      </c>
    </row>
    <row r="844">
      <c r="G844" s="131"/>
      <c r="H844" s="128" t="s">
        <v>1097</v>
      </c>
    </row>
    <row r="845">
      <c r="G845" s="131"/>
      <c r="H845" s="128" t="s">
        <v>1097</v>
      </c>
    </row>
    <row r="846">
      <c r="G846" s="131"/>
      <c r="H846" s="128" t="s">
        <v>1097</v>
      </c>
    </row>
    <row r="847">
      <c r="G847" s="131"/>
      <c r="H847" s="128" t="s">
        <v>1097</v>
      </c>
    </row>
    <row r="848">
      <c r="G848" s="131"/>
      <c r="H848" s="128" t="s">
        <v>1097</v>
      </c>
    </row>
    <row r="849">
      <c r="G849" s="131"/>
      <c r="H849" s="128" t="s">
        <v>1097</v>
      </c>
    </row>
    <row r="850">
      <c r="G850" s="131"/>
      <c r="H850" s="128" t="s">
        <v>1097</v>
      </c>
    </row>
    <row r="851">
      <c r="G851" s="131"/>
      <c r="H851" s="128" t="s">
        <v>1097</v>
      </c>
    </row>
    <row r="852">
      <c r="G852" s="131"/>
      <c r="H852" s="128" t="s">
        <v>1097</v>
      </c>
    </row>
    <row r="853">
      <c r="G853" s="131"/>
      <c r="H853" s="128" t="s">
        <v>1097</v>
      </c>
    </row>
    <row r="854">
      <c r="G854" s="131"/>
      <c r="H854" s="128" t="s">
        <v>1097</v>
      </c>
    </row>
    <row r="855">
      <c r="G855" s="131"/>
      <c r="H855" s="128" t="s">
        <v>1097</v>
      </c>
    </row>
    <row r="856">
      <c r="G856" s="131"/>
      <c r="H856" s="128" t="s">
        <v>1097</v>
      </c>
    </row>
    <row r="857">
      <c r="G857" s="131"/>
      <c r="H857" s="128" t="s">
        <v>1097</v>
      </c>
    </row>
    <row r="858">
      <c r="G858" s="131"/>
      <c r="H858" s="128" t="s">
        <v>1097</v>
      </c>
    </row>
    <row r="859">
      <c r="G859" s="131"/>
      <c r="H859" s="128" t="s">
        <v>1097</v>
      </c>
    </row>
    <row r="860">
      <c r="G860" s="131"/>
      <c r="H860" s="128" t="s">
        <v>1097</v>
      </c>
    </row>
    <row r="861">
      <c r="G861" s="131"/>
      <c r="H861" s="128" t="s">
        <v>1097</v>
      </c>
    </row>
    <row r="862">
      <c r="G862" s="131"/>
      <c r="H862" s="128" t="s">
        <v>1097</v>
      </c>
    </row>
    <row r="863">
      <c r="G863" s="131"/>
      <c r="H863" s="128" t="s">
        <v>1097</v>
      </c>
    </row>
    <row r="864">
      <c r="G864" s="131"/>
      <c r="H864" s="128" t="s">
        <v>1097</v>
      </c>
    </row>
    <row r="865">
      <c r="G865" s="131"/>
      <c r="H865" s="128" t="s">
        <v>1097</v>
      </c>
    </row>
    <row r="866">
      <c r="G866" s="131"/>
      <c r="H866" s="128" t="s">
        <v>1097</v>
      </c>
    </row>
    <row r="867">
      <c r="G867" s="131"/>
      <c r="H867" s="128" t="s">
        <v>1097</v>
      </c>
    </row>
    <row r="868">
      <c r="G868" s="131"/>
      <c r="H868" s="128" t="s">
        <v>1097</v>
      </c>
    </row>
    <row r="869">
      <c r="G869" s="131"/>
      <c r="H869" s="128" t="s">
        <v>1097</v>
      </c>
    </row>
    <row r="870">
      <c r="G870" s="131"/>
      <c r="H870" s="128" t="s">
        <v>1097</v>
      </c>
    </row>
    <row r="871">
      <c r="G871" s="131"/>
      <c r="H871" s="128" t="s">
        <v>1097</v>
      </c>
    </row>
    <row r="872">
      <c r="G872" s="131"/>
      <c r="H872" s="128" t="s">
        <v>1097</v>
      </c>
    </row>
    <row r="873">
      <c r="G873" s="131"/>
      <c r="H873" s="128" t="s">
        <v>1097</v>
      </c>
    </row>
    <row r="874">
      <c r="G874" s="131"/>
      <c r="H874" s="128" t="s">
        <v>1097</v>
      </c>
    </row>
    <row r="875">
      <c r="G875" s="131"/>
      <c r="H875" s="128" t="s">
        <v>1097</v>
      </c>
    </row>
    <row r="876">
      <c r="G876" s="131"/>
      <c r="H876" s="128" t="s">
        <v>1097</v>
      </c>
    </row>
    <row r="877">
      <c r="G877" s="131"/>
      <c r="H877" s="128" t="s">
        <v>1097</v>
      </c>
    </row>
    <row r="878">
      <c r="G878" s="131"/>
      <c r="H878" s="128" t="s">
        <v>1097</v>
      </c>
    </row>
    <row r="879">
      <c r="G879" s="131"/>
      <c r="H879" s="128" t="s">
        <v>1097</v>
      </c>
    </row>
    <row r="880">
      <c r="G880" s="131"/>
      <c r="H880" s="128" t="s">
        <v>1097</v>
      </c>
    </row>
    <row r="881">
      <c r="G881" s="131"/>
      <c r="H881" s="128" t="s">
        <v>1097</v>
      </c>
    </row>
    <row r="882">
      <c r="G882" s="131"/>
      <c r="H882" s="128" t="s">
        <v>1097</v>
      </c>
    </row>
    <row r="883">
      <c r="G883" s="131"/>
      <c r="H883" s="128" t="s">
        <v>1097</v>
      </c>
    </row>
    <row r="884">
      <c r="G884" s="131"/>
      <c r="H884" s="128" t="s">
        <v>1097</v>
      </c>
    </row>
    <row r="885">
      <c r="G885" s="131"/>
      <c r="H885" s="128" t="s">
        <v>1097</v>
      </c>
    </row>
    <row r="886">
      <c r="G886" s="131"/>
      <c r="H886" s="128" t="s">
        <v>1097</v>
      </c>
    </row>
    <row r="887">
      <c r="G887" s="131"/>
      <c r="H887" s="128" t="s">
        <v>1097</v>
      </c>
    </row>
    <row r="888">
      <c r="G888" s="131"/>
      <c r="H888" s="128" t="s">
        <v>1097</v>
      </c>
    </row>
    <row r="889">
      <c r="G889" s="131"/>
      <c r="H889" s="128" t="s">
        <v>1097</v>
      </c>
    </row>
    <row r="890">
      <c r="G890" s="131"/>
      <c r="H890" s="128" t="s">
        <v>1097</v>
      </c>
    </row>
    <row r="891">
      <c r="G891" s="131"/>
      <c r="H891" s="128" t="s">
        <v>1097</v>
      </c>
    </row>
    <row r="892">
      <c r="G892" s="131"/>
      <c r="H892" s="128" t="s">
        <v>1097</v>
      </c>
    </row>
    <row r="893">
      <c r="G893" s="131"/>
      <c r="H893" s="128" t="s">
        <v>1097</v>
      </c>
    </row>
    <row r="894">
      <c r="G894" s="131"/>
      <c r="H894" s="128" t="s">
        <v>1097</v>
      </c>
    </row>
    <row r="895">
      <c r="G895" s="131"/>
      <c r="H895" s="128" t="s">
        <v>1097</v>
      </c>
    </row>
    <row r="896">
      <c r="G896" s="131"/>
      <c r="H896" s="128" t="s">
        <v>1097</v>
      </c>
    </row>
    <row r="897">
      <c r="G897" s="131"/>
      <c r="H897" s="128" t="s">
        <v>1097</v>
      </c>
    </row>
    <row r="898">
      <c r="G898" s="131"/>
      <c r="H898" s="128" t="s">
        <v>1097</v>
      </c>
    </row>
    <row r="899">
      <c r="G899" s="131"/>
      <c r="H899" s="128" t="s">
        <v>1097</v>
      </c>
    </row>
    <row r="900">
      <c r="G900" s="131"/>
      <c r="H900" s="128" t="s">
        <v>1097</v>
      </c>
    </row>
    <row r="901">
      <c r="G901" s="131"/>
      <c r="H901" s="128" t="s">
        <v>1097</v>
      </c>
    </row>
    <row r="902">
      <c r="G902" s="131"/>
      <c r="H902" s="128" t="s">
        <v>1097</v>
      </c>
    </row>
    <row r="903">
      <c r="G903" s="131"/>
      <c r="H903" s="128" t="s">
        <v>1097</v>
      </c>
    </row>
    <row r="904">
      <c r="G904" s="131"/>
      <c r="H904" s="128" t="s">
        <v>1097</v>
      </c>
    </row>
    <row r="905">
      <c r="G905" s="131"/>
      <c r="H905" s="128" t="s">
        <v>1097</v>
      </c>
    </row>
    <row r="906">
      <c r="G906" s="131"/>
      <c r="H906" s="128" t="s">
        <v>1097</v>
      </c>
    </row>
    <row r="907">
      <c r="G907" s="131"/>
      <c r="H907" s="128" t="s">
        <v>1097</v>
      </c>
    </row>
    <row r="908">
      <c r="G908" s="131"/>
      <c r="H908" s="128" t="s">
        <v>1097</v>
      </c>
    </row>
    <row r="909">
      <c r="G909" s="131"/>
      <c r="H909" s="128" t="s">
        <v>1097</v>
      </c>
    </row>
    <row r="910">
      <c r="G910" s="131"/>
      <c r="H910" s="128" t="s">
        <v>1097</v>
      </c>
    </row>
    <row r="911">
      <c r="G911" s="131"/>
      <c r="H911" s="128" t="s">
        <v>1097</v>
      </c>
    </row>
    <row r="912">
      <c r="G912" s="131"/>
      <c r="H912" s="128" t="s">
        <v>1097</v>
      </c>
    </row>
    <row r="913">
      <c r="G913" s="131"/>
      <c r="H913" s="128" t="s">
        <v>1097</v>
      </c>
    </row>
    <row r="914">
      <c r="G914" s="131"/>
      <c r="H914" s="128" t="s">
        <v>1097</v>
      </c>
    </row>
    <row r="915">
      <c r="G915" s="131"/>
      <c r="H915" s="128" t="s">
        <v>1097</v>
      </c>
    </row>
    <row r="916">
      <c r="G916" s="131"/>
      <c r="H916" s="128" t="s">
        <v>1097</v>
      </c>
    </row>
    <row r="917">
      <c r="G917" s="131"/>
      <c r="H917" s="128" t="s">
        <v>1097</v>
      </c>
    </row>
    <row r="918">
      <c r="G918" s="131"/>
      <c r="H918" s="128" t="s">
        <v>1097</v>
      </c>
    </row>
    <row r="919">
      <c r="G919" s="131"/>
      <c r="H919" s="128" t="s">
        <v>1097</v>
      </c>
    </row>
    <row r="920">
      <c r="G920" s="131"/>
      <c r="H920" s="128" t="s">
        <v>1097</v>
      </c>
    </row>
    <row r="921">
      <c r="G921" s="131"/>
      <c r="H921" s="128" t="s">
        <v>1097</v>
      </c>
    </row>
    <row r="922">
      <c r="G922" s="131"/>
      <c r="H922" s="128" t="s">
        <v>1097</v>
      </c>
    </row>
    <row r="923">
      <c r="G923" s="131"/>
      <c r="H923" s="128" t="s">
        <v>1097</v>
      </c>
    </row>
    <row r="924">
      <c r="G924" s="131"/>
      <c r="H924" s="128" t="s">
        <v>1097</v>
      </c>
    </row>
    <row r="925">
      <c r="G925" s="131"/>
      <c r="H925" s="128" t="s">
        <v>1097</v>
      </c>
    </row>
    <row r="926">
      <c r="G926" s="131"/>
      <c r="H926" s="128" t="s">
        <v>1097</v>
      </c>
    </row>
    <row r="927">
      <c r="G927" s="131"/>
      <c r="H927" s="128" t="s">
        <v>1097</v>
      </c>
    </row>
    <row r="928">
      <c r="G928" s="131"/>
      <c r="H928" s="128" t="s">
        <v>1097</v>
      </c>
    </row>
    <row r="929">
      <c r="G929" s="131"/>
      <c r="H929" s="128" t="s">
        <v>1097</v>
      </c>
    </row>
    <row r="930">
      <c r="G930" s="131"/>
      <c r="H930" s="128" t="s">
        <v>1097</v>
      </c>
    </row>
    <row r="931">
      <c r="G931" s="131"/>
      <c r="H931" s="128" t="s">
        <v>1097</v>
      </c>
    </row>
    <row r="932">
      <c r="G932" s="131"/>
      <c r="H932" s="128" t="s">
        <v>1097</v>
      </c>
    </row>
    <row r="933">
      <c r="G933" s="131"/>
      <c r="H933" s="128" t="s">
        <v>1097</v>
      </c>
    </row>
    <row r="934">
      <c r="G934" s="131"/>
      <c r="H934" s="128" t="s">
        <v>1097</v>
      </c>
    </row>
    <row r="935">
      <c r="G935" s="131"/>
      <c r="H935" s="128" t="s">
        <v>1097</v>
      </c>
    </row>
    <row r="936">
      <c r="G936" s="131"/>
      <c r="H936" s="128" t="s">
        <v>1097</v>
      </c>
    </row>
    <row r="937">
      <c r="G937" s="131"/>
      <c r="H937" s="128" t="s">
        <v>1097</v>
      </c>
    </row>
    <row r="938">
      <c r="G938" s="131"/>
      <c r="H938" s="128" t="s">
        <v>1097</v>
      </c>
    </row>
    <row r="939">
      <c r="G939" s="131"/>
      <c r="H939" s="128" t="s">
        <v>1097</v>
      </c>
    </row>
    <row r="940">
      <c r="G940" s="131"/>
      <c r="H940" s="128" t="s">
        <v>1097</v>
      </c>
    </row>
    <row r="941">
      <c r="G941" s="131"/>
      <c r="H941" s="128" t="s">
        <v>1097</v>
      </c>
    </row>
    <row r="942">
      <c r="G942" s="131"/>
      <c r="H942" s="128" t="s">
        <v>1097</v>
      </c>
    </row>
    <row r="943">
      <c r="G943" s="131"/>
      <c r="H943" s="128" t="s">
        <v>1097</v>
      </c>
    </row>
    <row r="944">
      <c r="G944" s="131"/>
      <c r="H944" s="128" t="s">
        <v>1097</v>
      </c>
    </row>
    <row r="945">
      <c r="G945" s="131"/>
      <c r="H945" s="128" t="s">
        <v>1097</v>
      </c>
    </row>
    <row r="946">
      <c r="G946" s="131"/>
      <c r="H946" s="128" t="s">
        <v>1097</v>
      </c>
    </row>
    <row r="947">
      <c r="G947" s="131"/>
      <c r="H947" s="128" t="s">
        <v>1097</v>
      </c>
    </row>
    <row r="948">
      <c r="G948" s="131"/>
      <c r="H948" s="128" t="s">
        <v>1097</v>
      </c>
    </row>
    <row r="949">
      <c r="G949" s="131"/>
      <c r="H949" s="128" t="s">
        <v>1097</v>
      </c>
    </row>
    <row r="950">
      <c r="G950" s="131"/>
      <c r="H950" s="128" t="s">
        <v>1097</v>
      </c>
    </row>
    <row r="951">
      <c r="G951" s="131"/>
      <c r="H951" s="128" t="s">
        <v>1097</v>
      </c>
    </row>
    <row r="952">
      <c r="G952" s="131"/>
      <c r="H952" s="128" t="s">
        <v>1097</v>
      </c>
    </row>
    <row r="953">
      <c r="G953" s="131"/>
      <c r="H953" s="128" t="s">
        <v>1097</v>
      </c>
    </row>
    <row r="954">
      <c r="G954" s="131"/>
      <c r="H954" s="128" t="s">
        <v>1097</v>
      </c>
    </row>
    <row r="955">
      <c r="G955" s="131"/>
      <c r="H955" s="128" t="s">
        <v>1097</v>
      </c>
    </row>
    <row r="956">
      <c r="G956" s="131"/>
      <c r="H956" s="128" t="s">
        <v>1097</v>
      </c>
    </row>
    <row r="957">
      <c r="G957" s="131"/>
      <c r="H957" s="128" t="s">
        <v>1097</v>
      </c>
    </row>
    <row r="958">
      <c r="G958" s="131"/>
      <c r="H958" s="128" t="s">
        <v>1097</v>
      </c>
    </row>
    <row r="959">
      <c r="G959" s="131"/>
      <c r="H959" s="128" t="s">
        <v>1097</v>
      </c>
    </row>
    <row r="960">
      <c r="G960" s="131"/>
      <c r="H960" s="128" t="s">
        <v>1097</v>
      </c>
    </row>
    <row r="961">
      <c r="G961" s="131"/>
      <c r="H961" s="128" t="s">
        <v>1097</v>
      </c>
    </row>
    <row r="962">
      <c r="G962" s="131"/>
      <c r="H962" s="128" t="s">
        <v>1097</v>
      </c>
    </row>
    <row r="963">
      <c r="G963" s="131"/>
      <c r="H963" s="128" t="s">
        <v>1097</v>
      </c>
    </row>
    <row r="964">
      <c r="G964" s="131"/>
      <c r="H964" s="128" t="s">
        <v>1097</v>
      </c>
    </row>
    <row r="965">
      <c r="G965" s="131"/>
      <c r="H965" s="128" t="s">
        <v>1097</v>
      </c>
    </row>
    <row r="966">
      <c r="G966" s="131"/>
      <c r="H966" s="128" t="s">
        <v>1097</v>
      </c>
    </row>
    <row r="967">
      <c r="G967" s="131"/>
      <c r="H967" s="128" t="s">
        <v>1097</v>
      </c>
    </row>
    <row r="968">
      <c r="G968" s="131"/>
      <c r="H968" s="128" t="s">
        <v>1097</v>
      </c>
    </row>
    <row r="969">
      <c r="G969" s="131"/>
      <c r="H969" s="128" t="s">
        <v>1097</v>
      </c>
    </row>
    <row r="970">
      <c r="G970" s="131"/>
      <c r="H970" s="128" t="s">
        <v>1097</v>
      </c>
    </row>
    <row r="971">
      <c r="G971" s="131"/>
      <c r="H971" s="128" t="s">
        <v>1097</v>
      </c>
    </row>
    <row r="972">
      <c r="G972" s="131"/>
      <c r="H972" s="128" t="s">
        <v>1097</v>
      </c>
    </row>
    <row r="973">
      <c r="G973" s="131"/>
      <c r="H973" s="128" t="s">
        <v>1097</v>
      </c>
    </row>
    <row r="974">
      <c r="G974" s="131"/>
      <c r="H974" s="128" t="s">
        <v>1097</v>
      </c>
    </row>
    <row r="975">
      <c r="G975" s="131"/>
      <c r="H975" s="128" t="s">
        <v>1097</v>
      </c>
    </row>
    <row r="976">
      <c r="G976" s="131"/>
      <c r="H976" s="128" t="s">
        <v>1097</v>
      </c>
    </row>
    <row r="977">
      <c r="G977" s="131"/>
      <c r="H977" s="128" t="s">
        <v>1097</v>
      </c>
    </row>
    <row r="978">
      <c r="G978" s="131"/>
      <c r="H978" s="128" t="s">
        <v>1097</v>
      </c>
    </row>
    <row r="979">
      <c r="G979" s="131"/>
      <c r="H979" s="128" t="s">
        <v>1097</v>
      </c>
    </row>
    <row r="980">
      <c r="G980" s="131"/>
      <c r="H980" s="128" t="s">
        <v>1097</v>
      </c>
    </row>
    <row r="981">
      <c r="G981" s="131"/>
      <c r="H981" s="128" t="s">
        <v>1097</v>
      </c>
    </row>
    <row r="982">
      <c r="G982" s="131"/>
      <c r="H982" s="128" t="s">
        <v>1097</v>
      </c>
    </row>
    <row r="983">
      <c r="G983" s="131"/>
      <c r="H983" s="128" t="s">
        <v>1097</v>
      </c>
    </row>
    <row r="984">
      <c r="G984" s="131"/>
      <c r="H984" s="128" t="s">
        <v>1097</v>
      </c>
    </row>
    <row r="985">
      <c r="G985" s="131"/>
      <c r="H985" s="128" t="s">
        <v>1097</v>
      </c>
    </row>
    <row r="986">
      <c r="G986" s="131"/>
      <c r="H986" s="128" t="s">
        <v>1097</v>
      </c>
    </row>
    <row r="987">
      <c r="G987" s="131"/>
      <c r="H987" s="128" t="s">
        <v>1097</v>
      </c>
    </row>
    <row r="988">
      <c r="G988" s="131"/>
      <c r="H988" s="128" t="s">
        <v>1097</v>
      </c>
    </row>
    <row r="989">
      <c r="G989" s="131"/>
      <c r="H989" s="128" t="s">
        <v>1097</v>
      </c>
    </row>
    <row r="990">
      <c r="G990" s="131"/>
      <c r="H990" s="128" t="s">
        <v>1097</v>
      </c>
    </row>
    <row r="991">
      <c r="G991" s="131"/>
      <c r="H991" s="128" t="s">
        <v>1097</v>
      </c>
    </row>
    <row r="992">
      <c r="G992" s="131"/>
      <c r="H992" s="128" t="s">
        <v>1097</v>
      </c>
    </row>
    <row r="993">
      <c r="G993" s="131"/>
      <c r="H993" s="128" t="s">
        <v>1097</v>
      </c>
    </row>
    <row r="994">
      <c r="G994" s="131"/>
      <c r="H994" s="128" t="s">
        <v>1097</v>
      </c>
    </row>
    <row r="995">
      <c r="G995" s="131"/>
      <c r="H995" s="128" t="s">
        <v>1097</v>
      </c>
    </row>
    <row r="996">
      <c r="G996" s="131"/>
      <c r="H996" s="128" t="s">
        <v>1097</v>
      </c>
    </row>
    <row r="997">
      <c r="G997" s="131"/>
      <c r="H997" s="128" t="s">
        <v>1097</v>
      </c>
    </row>
    <row r="998">
      <c r="G998" s="131"/>
      <c r="H998" s="128" t="s">
        <v>1097</v>
      </c>
    </row>
    <row r="999">
      <c r="G999" s="131"/>
      <c r="H999" s="128" t="s">
        <v>1097</v>
      </c>
    </row>
    <row r="1000">
      <c r="G1000" s="131"/>
      <c r="H1000" s="128" t="s">
        <v>1097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4.38"/>
    <col customWidth="1" min="4" max="4" width="7.75"/>
    <col customWidth="1" min="5" max="5" width="5.5"/>
    <col customWidth="1" min="7" max="7" width="59.88"/>
    <col customWidth="1" min="8" max="8" width="32.38"/>
    <col hidden="1" min="9" max="10" width="12.63"/>
  </cols>
  <sheetData>
    <row r="1">
      <c r="A1" s="3" t="s">
        <v>1187</v>
      </c>
      <c r="B1" s="3" t="s">
        <v>1188</v>
      </c>
      <c r="C1" s="3" t="s">
        <v>1189</v>
      </c>
      <c r="D1" s="3" t="s">
        <v>1190</v>
      </c>
      <c r="E1" s="3" t="s">
        <v>1191</v>
      </c>
      <c r="F1" s="3" t="s">
        <v>1192</v>
      </c>
      <c r="G1" s="3" t="s">
        <v>3</v>
      </c>
      <c r="H1" s="132" t="s">
        <v>1193</v>
      </c>
    </row>
    <row r="2">
      <c r="A2" s="3">
        <v>1.0</v>
      </c>
      <c r="B2" s="3" t="s">
        <v>42</v>
      </c>
      <c r="C2" s="3">
        <v>2023.0</v>
      </c>
      <c r="D2" s="3" t="s">
        <v>1194</v>
      </c>
      <c r="E2" s="3" t="s">
        <v>1194</v>
      </c>
      <c r="F2" s="3" t="s">
        <v>1195</v>
      </c>
      <c r="G2" s="3" t="s">
        <v>1196</v>
      </c>
      <c r="H2" s="132" t="s">
        <v>508</v>
      </c>
    </row>
    <row r="3">
      <c r="A3" s="3">
        <f t="shared" ref="A3:A163" si="1">A2+1</f>
        <v>2</v>
      </c>
      <c r="B3" s="3" t="s">
        <v>1197</v>
      </c>
      <c r="C3" s="3">
        <v>2023.0</v>
      </c>
      <c r="D3" s="3" t="s">
        <v>1194</v>
      </c>
      <c r="E3" s="3" t="s">
        <v>1194</v>
      </c>
      <c r="F3" s="3" t="s">
        <v>1198</v>
      </c>
      <c r="G3" s="3" t="s">
        <v>1199</v>
      </c>
      <c r="H3" s="132" t="s">
        <v>1200</v>
      </c>
    </row>
    <row r="4">
      <c r="A4" s="3">
        <f t="shared" si="1"/>
        <v>3</v>
      </c>
      <c r="B4" s="3" t="s">
        <v>45</v>
      </c>
      <c r="C4" s="3">
        <v>2023.0</v>
      </c>
      <c r="D4" s="3" t="s">
        <v>1194</v>
      </c>
      <c r="E4" s="3" t="s">
        <v>1194</v>
      </c>
      <c r="F4" s="3" t="s">
        <v>1198</v>
      </c>
      <c r="H4" s="133"/>
    </row>
    <row r="5">
      <c r="A5" s="3">
        <f t="shared" si="1"/>
        <v>4</v>
      </c>
      <c r="B5" s="3" t="s">
        <v>46</v>
      </c>
      <c r="C5" s="3" t="s">
        <v>591</v>
      </c>
      <c r="D5" s="3" t="s">
        <v>1194</v>
      </c>
      <c r="E5" s="3" t="s">
        <v>1194</v>
      </c>
      <c r="F5" s="3" t="s">
        <v>1195</v>
      </c>
      <c r="G5" s="3" t="s">
        <v>458</v>
      </c>
      <c r="H5" s="132" t="s">
        <v>1201</v>
      </c>
    </row>
    <row r="6">
      <c r="A6" s="3">
        <f t="shared" si="1"/>
        <v>5</v>
      </c>
      <c r="B6" s="3" t="s">
        <v>1202</v>
      </c>
      <c r="C6" s="3">
        <v>2023.0</v>
      </c>
      <c r="D6" s="3" t="s">
        <v>1194</v>
      </c>
      <c r="E6" s="3" t="s">
        <v>1194</v>
      </c>
      <c r="F6" s="3" t="s">
        <v>1195</v>
      </c>
      <c r="H6" s="132" t="s">
        <v>1203</v>
      </c>
    </row>
    <row r="7">
      <c r="A7" s="3">
        <f t="shared" si="1"/>
        <v>6</v>
      </c>
      <c r="B7" s="71" t="s">
        <v>186</v>
      </c>
      <c r="C7" s="3">
        <v>2023.0</v>
      </c>
      <c r="D7" s="3" t="s">
        <v>1194</v>
      </c>
      <c r="E7" s="3" t="s">
        <v>1194</v>
      </c>
      <c r="F7" s="3" t="s">
        <v>1195</v>
      </c>
      <c r="H7" s="132" t="s">
        <v>1204</v>
      </c>
    </row>
    <row r="8">
      <c r="A8" s="3">
        <f t="shared" si="1"/>
        <v>7</v>
      </c>
      <c r="B8" s="3" t="s">
        <v>600</v>
      </c>
      <c r="C8" s="3">
        <v>2023.0</v>
      </c>
      <c r="D8" s="3" t="s">
        <v>1194</v>
      </c>
      <c r="E8" s="3" t="s">
        <v>1194</v>
      </c>
      <c r="F8" s="3" t="s">
        <v>1195</v>
      </c>
      <c r="G8" s="3" t="s">
        <v>1205</v>
      </c>
      <c r="H8" s="132" t="s">
        <v>1200</v>
      </c>
    </row>
    <row r="9">
      <c r="A9" s="3">
        <f t="shared" si="1"/>
        <v>8</v>
      </c>
      <c r="B9" s="59" t="s">
        <v>181</v>
      </c>
      <c r="C9" s="3">
        <v>2023.0</v>
      </c>
      <c r="D9" s="3" t="s">
        <v>1194</v>
      </c>
      <c r="E9" s="3" t="s">
        <v>1194</v>
      </c>
      <c r="F9" s="3" t="s">
        <v>1195</v>
      </c>
      <c r="H9" s="132" t="s">
        <v>1206</v>
      </c>
    </row>
    <row r="10">
      <c r="A10" s="3">
        <f t="shared" si="1"/>
        <v>9</v>
      </c>
      <c r="B10" s="3" t="s">
        <v>49</v>
      </c>
      <c r="C10" s="3">
        <v>2023.0</v>
      </c>
      <c r="D10" s="3" t="s">
        <v>1194</v>
      </c>
      <c r="E10" s="3" t="s">
        <v>1194</v>
      </c>
      <c r="F10" s="3" t="s">
        <v>1198</v>
      </c>
      <c r="G10" s="3" t="s">
        <v>1207</v>
      </c>
      <c r="H10" s="132"/>
    </row>
    <row r="11">
      <c r="A11" s="3">
        <f t="shared" si="1"/>
        <v>10</v>
      </c>
      <c r="B11" s="3" t="s">
        <v>50</v>
      </c>
      <c r="C11" s="3">
        <v>2023.0</v>
      </c>
      <c r="D11" s="3" t="s">
        <v>1194</v>
      </c>
      <c r="E11" s="3" t="s">
        <v>1194</v>
      </c>
      <c r="F11" s="3" t="s">
        <v>1195</v>
      </c>
      <c r="H11" s="132" t="s">
        <v>1208</v>
      </c>
    </row>
    <row r="12">
      <c r="A12" s="3">
        <f t="shared" si="1"/>
        <v>11</v>
      </c>
      <c r="B12" s="3" t="s">
        <v>51</v>
      </c>
      <c r="C12" s="3">
        <v>2023.0</v>
      </c>
      <c r="D12" s="3" t="s">
        <v>1194</v>
      </c>
      <c r="E12" s="3" t="s">
        <v>1194</v>
      </c>
      <c r="F12" s="3" t="s">
        <v>1195</v>
      </c>
      <c r="G12" s="3" t="s">
        <v>1209</v>
      </c>
      <c r="H12" s="132" t="s">
        <v>1210</v>
      </c>
    </row>
    <row r="13">
      <c r="A13" s="3">
        <f t="shared" si="1"/>
        <v>12</v>
      </c>
      <c r="B13" s="3" t="s">
        <v>625</v>
      </c>
      <c r="C13" s="3">
        <v>2023.0</v>
      </c>
      <c r="D13" s="3" t="s">
        <v>1194</v>
      </c>
      <c r="E13" s="3" t="s">
        <v>1194</v>
      </c>
      <c r="F13" s="3" t="s">
        <v>1195</v>
      </c>
      <c r="H13" s="132" t="s">
        <v>1211</v>
      </c>
    </row>
    <row r="14">
      <c r="A14" s="3">
        <f t="shared" si="1"/>
        <v>13</v>
      </c>
      <c r="B14" s="3" t="s">
        <v>629</v>
      </c>
      <c r="C14" s="3">
        <v>2023.0</v>
      </c>
      <c r="D14" s="3" t="s">
        <v>1194</v>
      </c>
      <c r="E14" s="3" t="s">
        <v>1194</v>
      </c>
      <c r="F14" s="3" t="s">
        <v>1195</v>
      </c>
      <c r="H14" s="132" t="s">
        <v>1212</v>
      </c>
    </row>
    <row r="15">
      <c r="A15" s="3">
        <f t="shared" si="1"/>
        <v>14</v>
      </c>
      <c r="B15" s="3" t="s">
        <v>633</v>
      </c>
      <c r="C15" s="3">
        <v>2023.0</v>
      </c>
      <c r="D15" s="3" t="s">
        <v>1194</v>
      </c>
      <c r="E15" s="3" t="s">
        <v>1194</v>
      </c>
      <c r="F15" s="3" t="s">
        <v>1195</v>
      </c>
      <c r="H15" s="132" t="s">
        <v>1213</v>
      </c>
    </row>
    <row r="16">
      <c r="A16" s="3">
        <f t="shared" si="1"/>
        <v>15</v>
      </c>
      <c r="B16" s="3" t="s">
        <v>55</v>
      </c>
      <c r="C16" s="3">
        <v>2023.0</v>
      </c>
      <c r="D16" s="3" t="s">
        <v>1194</v>
      </c>
      <c r="E16" s="3" t="s">
        <v>1194</v>
      </c>
      <c r="F16" s="3" t="s">
        <v>1195</v>
      </c>
      <c r="H16" s="132" t="s">
        <v>1214</v>
      </c>
    </row>
    <row r="17">
      <c r="A17" s="3">
        <f t="shared" si="1"/>
        <v>16</v>
      </c>
      <c r="B17" s="3" t="s">
        <v>645</v>
      </c>
      <c r="C17" s="3">
        <v>2023.0</v>
      </c>
      <c r="D17" s="3" t="s">
        <v>1194</v>
      </c>
      <c r="E17" s="3" t="s">
        <v>1194</v>
      </c>
      <c r="F17" s="3" t="s">
        <v>1195</v>
      </c>
      <c r="H17" s="134">
        <v>45298.0</v>
      </c>
    </row>
    <row r="18">
      <c r="A18" s="3">
        <f t="shared" si="1"/>
        <v>17</v>
      </c>
      <c r="B18" s="3" t="s">
        <v>1215</v>
      </c>
      <c r="C18" s="3">
        <v>2023.0</v>
      </c>
      <c r="D18" s="3" t="s">
        <v>1194</v>
      </c>
      <c r="E18" s="3" t="s">
        <v>1194</v>
      </c>
      <c r="F18" s="3" t="s">
        <v>1195</v>
      </c>
      <c r="H18" s="134">
        <v>45299.0</v>
      </c>
    </row>
    <row r="19">
      <c r="A19" s="3">
        <f t="shared" si="1"/>
        <v>18</v>
      </c>
      <c r="B19" s="3" t="s">
        <v>58</v>
      </c>
      <c r="C19" s="3">
        <v>2023.0</v>
      </c>
      <c r="D19" s="3" t="s">
        <v>1194</v>
      </c>
      <c r="E19" s="3" t="s">
        <v>1194</v>
      </c>
      <c r="F19" s="3" t="s">
        <v>1195</v>
      </c>
      <c r="H19" s="132" t="s">
        <v>1216</v>
      </c>
    </row>
    <row r="20">
      <c r="A20" s="3">
        <f t="shared" si="1"/>
        <v>19</v>
      </c>
      <c r="B20" s="3" t="s">
        <v>1217</v>
      </c>
      <c r="C20" s="3">
        <v>2023.0</v>
      </c>
      <c r="D20" s="3" t="s">
        <v>1194</v>
      </c>
      <c r="E20" s="3" t="s">
        <v>1194</v>
      </c>
      <c r="F20" s="3" t="s">
        <v>1195</v>
      </c>
      <c r="H20" s="132" t="s">
        <v>1218</v>
      </c>
    </row>
    <row r="21">
      <c r="A21" s="3">
        <f t="shared" si="1"/>
        <v>20</v>
      </c>
      <c r="B21" s="3" t="s">
        <v>60</v>
      </c>
      <c r="C21" s="3">
        <v>2023.0</v>
      </c>
      <c r="D21" s="3" t="s">
        <v>1194</v>
      </c>
      <c r="E21" s="3" t="s">
        <v>1194</v>
      </c>
      <c r="F21" s="3" t="s">
        <v>1219</v>
      </c>
      <c r="G21" s="3" t="s">
        <v>1220</v>
      </c>
      <c r="H21" s="132" t="s">
        <v>1221</v>
      </c>
    </row>
    <row r="22">
      <c r="A22" s="3">
        <f t="shared" si="1"/>
        <v>21</v>
      </c>
      <c r="B22" s="3" t="s">
        <v>61</v>
      </c>
      <c r="C22" s="3">
        <v>2023.0</v>
      </c>
      <c r="D22" s="3" t="s">
        <v>1222</v>
      </c>
      <c r="E22" s="3" t="s">
        <v>1194</v>
      </c>
      <c r="F22" s="3" t="s">
        <v>1223</v>
      </c>
      <c r="G22" s="3" t="s">
        <v>1224</v>
      </c>
      <c r="H22" s="132" t="s">
        <v>1225</v>
      </c>
    </row>
    <row r="23">
      <c r="A23" s="3">
        <f t="shared" si="1"/>
        <v>22</v>
      </c>
      <c r="B23" s="3" t="s">
        <v>62</v>
      </c>
      <c r="C23" s="3">
        <v>2023.0</v>
      </c>
      <c r="D23" s="3" t="s">
        <v>1194</v>
      </c>
      <c r="E23" s="3" t="s">
        <v>1194</v>
      </c>
      <c r="F23" s="3" t="s">
        <v>1195</v>
      </c>
      <c r="H23" s="132" t="s">
        <v>1226</v>
      </c>
    </row>
    <row r="24">
      <c r="A24" s="3">
        <f t="shared" si="1"/>
        <v>23</v>
      </c>
      <c r="B24" s="3" t="s">
        <v>63</v>
      </c>
      <c r="C24" s="3">
        <v>2023.0</v>
      </c>
      <c r="D24" s="3" t="s">
        <v>1194</v>
      </c>
      <c r="E24" s="3" t="s">
        <v>1194</v>
      </c>
      <c r="F24" s="3" t="s">
        <v>1195</v>
      </c>
      <c r="H24" s="132" t="s">
        <v>1204</v>
      </c>
    </row>
    <row r="25">
      <c r="A25" s="3">
        <f t="shared" si="1"/>
        <v>24</v>
      </c>
      <c r="B25" s="3" t="s">
        <v>64</v>
      </c>
      <c r="C25" s="3">
        <v>2023.0</v>
      </c>
      <c r="D25" s="3" t="s">
        <v>1222</v>
      </c>
      <c r="E25" s="3" t="s">
        <v>1222</v>
      </c>
      <c r="F25" s="3" t="s">
        <v>1223</v>
      </c>
      <c r="G25" s="3" t="s">
        <v>1227</v>
      </c>
      <c r="H25" s="133"/>
    </row>
    <row r="26">
      <c r="A26" s="3">
        <f t="shared" si="1"/>
        <v>25</v>
      </c>
      <c r="B26" s="3" t="s">
        <v>684</v>
      </c>
      <c r="C26" s="3">
        <v>2023.0</v>
      </c>
      <c r="D26" s="3" t="s">
        <v>1194</v>
      </c>
      <c r="E26" s="3" t="s">
        <v>1222</v>
      </c>
      <c r="F26" s="3" t="s">
        <v>1223</v>
      </c>
      <c r="G26" s="3" t="s">
        <v>1228</v>
      </c>
      <c r="H26" s="132" t="s">
        <v>1229</v>
      </c>
    </row>
    <row r="27">
      <c r="A27" s="3">
        <f t="shared" si="1"/>
        <v>26</v>
      </c>
      <c r="B27" s="3" t="s">
        <v>66</v>
      </c>
      <c r="C27" s="3">
        <v>2023.0</v>
      </c>
      <c r="D27" s="3" t="s">
        <v>1194</v>
      </c>
      <c r="E27" s="3" t="s">
        <v>1194</v>
      </c>
      <c r="F27" s="3" t="s">
        <v>1195</v>
      </c>
      <c r="H27" s="132" t="s">
        <v>1230</v>
      </c>
    </row>
    <row r="28">
      <c r="A28" s="3">
        <f t="shared" si="1"/>
        <v>27</v>
      </c>
      <c r="B28" s="3" t="s">
        <v>1231</v>
      </c>
      <c r="C28" s="3">
        <v>2023.0</v>
      </c>
      <c r="D28" s="3" t="s">
        <v>1194</v>
      </c>
      <c r="E28" s="3" t="s">
        <v>1232</v>
      </c>
      <c r="F28" s="3" t="s">
        <v>1219</v>
      </c>
      <c r="H28" s="132" t="s">
        <v>1233</v>
      </c>
    </row>
    <row r="29">
      <c r="A29" s="3">
        <f t="shared" si="1"/>
        <v>28</v>
      </c>
      <c r="B29" s="3" t="s">
        <v>68</v>
      </c>
      <c r="C29" s="3">
        <v>2023.0</v>
      </c>
      <c r="D29" s="3" t="s">
        <v>1194</v>
      </c>
      <c r="E29" s="3" t="s">
        <v>1194</v>
      </c>
      <c r="F29" s="3" t="s">
        <v>1198</v>
      </c>
      <c r="G29" s="3" t="s">
        <v>1234</v>
      </c>
      <c r="H29" s="132" t="s">
        <v>1235</v>
      </c>
    </row>
    <row r="30">
      <c r="A30" s="3">
        <f t="shared" si="1"/>
        <v>29</v>
      </c>
      <c r="B30" s="3" t="s">
        <v>1236</v>
      </c>
      <c r="C30" s="3">
        <v>2023.0</v>
      </c>
      <c r="D30" s="3" t="s">
        <v>1194</v>
      </c>
      <c r="E30" s="3" t="s">
        <v>1194</v>
      </c>
      <c r="F30" s="3" t="s">
        <v>1195</v>
      </c>
      <c r="G30" s="3" t="s">
        <v>1237</v>
      </c>
      <c r="H30" s="132" t="s">
        <v>1238</v>
      </c>
    </row>
    <row r="31">
      <c r="A31" s="3">
        <f t="shared" si="1"/>
        <v>30</v>
      </c>
      <c r="B31" s="3" t="s">
        <v>1239</v>
      </c>
      <c r="C31" s="3">
        <v>2023.0</v>
      </c>
      <c r="D31" s="3" t="s">
        <v>1194</v>
      </c>
      <c r="E31" s="3" t="s">
        <v>1194</v>
      </c>
      <c r="F31" s="3" t="s">
        <v>1223</v>
      </c>
      <c r="H31" s="132" t="s">
        <v>1240</v>
      </c>
    </row>
    <row r="32">
      <c r="A32" s="3">
        <f t="shared" si="1"/>
        <v>31</v>
      </c>
      <c r="B32" s="3" t="s">
        <v>71</v>
      </c>
      <c r="C32" s="3">
        <v>2023.0</v>
      </c>
      <c r="D32" s="3" t="s">
        <v>1194</v>
      </c>
      <c r="E32" s="3" t="s">
        <v>1194</v>
      </c>
      <c r="F32" s="3" t="s">
        <v>1195</v>
      </c>
      <c r="H32" s="132" t="s">
        <v>1241</v>
      </c>
    </row>
    <row r="33">
      <c r="A33" s="3">
        <f t="shared" si="1"/>
        <v>32</v>
      </c>
      <c r="B33" s="3" t="s">
        <v>72</v>
      </c>
      <c r="C33" s="3">
        <v>2023.0</v>
      </c>
      <c r="D33" s="3" t="s">
        <v>1194</v>
      </c>
      <c r="E33" s="3" t="s">
        <v>1232</v>
      </c>
      <c r="F33" s="3" t="s">
        <v>1198</v>
      </c>
      <c r="G33" s="3" t="s">
        <v>1242</v>
      </c>
      <c r="H33" s="132" t="s">
        <v>1243</v>
      </c>
    </row>
    <row r="34">
      <c r="A34" s="3">
        <f t="shared" si="1"/>
        <v>33</v>
      </c>
      <c r="B34" s="3" t="s">
        <v>1244</v>
      </c>
      <c r="C34" s="3">
        <v>2023.0</v>
      </c>
      <c r="D34" s="3" t="s">
        <v>1194</v>
      </c>
      <c r="E34" s="3" t="s">
        <v>1194</v>
      </c>
      <c r="F34" s="3" t="s">
        <v>1198</v>
      </c>
      <c r="G34" s="3" t="s">
        <v>1245</v>
      </c>
      <c r="H34" s="132" t="s">
        <v>1246</v>
      </c>
    </row>
    <row r="35">
      <c r="A35" s="3">
        <f t="shared" si="1"/>
        <v>34</v>
      </c>
      <c r="B35" s="3" t="s">
        <v>1247</v>
      </c>
      <c r="C35" s="3">
        <v>2022.0</v>
      </c>
      <c r="D35" s="3" t="s">
        <v>1194</v>
      </c>
      <c r="E35" s="3" t="s">
        <v>1194</v>
      </c>
      <c r="F35" s="3" t="s">
        <v>1219</v>
      </c>
      <c r="H35" s="133"/>
    </row>
    <row r="36">
      <c r="A36" s="3">
        <f t="shared" si="1"/>
        <v>35</v>
      </c>
      <c r="B36" s="3" t="s">
        <v>1248</v>
      </c>
      <c r="C36" s="3">
        <v>2023.0</v>
      </c>
      <c r="D36" s="3" t="s">
        <v>1194</v>
      </c>
      <c r="E36" s="3" t="s">
        <v>1194</v>
      </c>
      <c r="F36" s="3" t="s">
        <v>1198</v>
      </c>
      <c r="G36" s="3" t="s">
        <v>1249</v>
      </c>
      <c r="H36" s="132" t="s">
        <v>1250</v>
      </c>
    </row>
    <row r="37">
      <c r="A37" s="3">
        <f t="shared" si="1"/>
        <v>36</v>
      </c>
      <c r="B37" s="3" t="s">
        <v>75</v>
      </c>
      <c r="C37" s="3">
        <v>2023.0</v>
      </c>
      <c r="D37" s="3" t="s">
        <v>1222</v>
      </c>
      <c r="E37" s="3" t="s">
        <v>1222</v>
      </c>
      <c r="F37" s="3" t="s">
        <v>1223</v>
      </c>
      <c r="G37" s="3" t="s">
        <v>447</v>
      </c>
      <c r="H37" s="133"/>
    </row>
    <row r="38">
      <c r="A38" s="3">
        <f t="shared" si="1"/>
        <v>37</v>
      </c>
      <c r="B38" s="3" t="s">
        <v>76</v>
      </c>
      <c r="C38" s="3">
        <v>2023.0</v>
      </c>
      <c r="D38" s="3" t="s">
        <v>1194</v>
      </c>
      <c r="E38" s="3" t="s">
        <v>1232</v>
      </c>
      <c r="F38" s="3" t="s">
        <v>1219</v>
      </c>
      <c r="G38" s="3" t="s">
        <v>1251</v>
      </c>
      <c r="H38" s="132" t="s">
        <v>1252</v>
      </c>
    </row>
    <row r="39">
      <c r="A39" s="3">
        <f t="shared" si="1"/>
        <v>38</v>
      </c>
      <c r="B39" s="3" t="s">
        <v>1253</v>
      </c>
      <c r="C39" s="3">
        <v>2023.0</v>
      </c>
      <c r="D39" s="3" t="s">
        <v>1194</v>
      </c>
      <c r="E39" s="3" t="s">
        <v>1222</v>
      </c>
      <c r="F39" s="3" t="s">
        <v>1219</v>
      </c>
      <c r="G39" s="3" t="s">
        <v>1254</v>
      </c>
      <c r="H39" s="132" t="s">
        <v>1255</v>
      </c>
    </row>
    <row r="40">
      <c r="A40" s="3">
        <f t="shared" si="1"/>
        <v>39</v>
      </c>
      <c r="B40" s="3" t="s">
        <v>1256</v>
      </c>
      <c r="C40" s="3">
        <v>2023.0</v>
      </c>
      <c r="D40" s="3" t="s">
        <v>1194</v>
      </c>
      <c r="E40" s="3" t="s">
        <v>1232</v>
      </c>
      <c r="F40" s="3" t="s">
        <v>1219</v>
      </c>
      <c r="H40" s="132" t="s">
        <v>1257</v>
      </c>
    </row>
    <row r="41">
      <c r="A41" s="3">
        <f t="shared" si="1"/>
        <v>40</v>
      </c>
      <c r="B41" s="3" t="s">
        <v>79</v>
      </c>
      <c r="C41" s="3" t="s">
        <v>591</v>
      </c>
      <c r="D41" s="3" t="s">
        <v>1194</v>
      </c>
      <c r="E41" s="3" t="s">
        <v>1194</v>
      </c>
      <c r="F41" s="3" t="s">
        <v>1195</v>
      </c>
      <c r="G41" s="3" t="s">
        <v>475</v>
      </c>
      <c r="H41" s="132" t="s">
        <v>1258</v>
      </c>
    </row>
    <row r="42">
      <c r="A42" s="3">
        <f t="shared" si="1"/>
        <v>41</v>
      </c>
      <c r="B42" s="3" t="s">
        <v>80</v>
      </c>
      <c r="C42" s="3">
        <v>2023.0</v>
      </c>
      <c r="D42" s="3" t="s">
        <v>1194</v>
      </c>
      <c r="E42" s="3" t="s">
        <v>1232</v>
      </c>
      <c r="F42" s="3" t="s">
        <v>1219</v>
      </c>
      <c r="H42" s="132" t="s">
        <v>1259</v>
      </c>
    </row>
    <row r="43">
      <c r="A43" s="3">
        <f t="shared" si="1"/>
        <v>42</v>
      </c>
      <c r="B43" s="3" t="s">
        <v>81</v>
      </c>
      <c r="C43" s="3">
        <v>2023.0</v>
      </c>
      <c r="D43" s="3" t="s">
        <v>1194</v>
      </c>
      <c r="E43" s="3" t="s">
        <v>1232</v>
      </c>
      <c r="F43" s="3" t="s">
        <v>1219</v>
      </c>
      <c r="G43" s="3" t="s">
        <v>1260</v>
      </c>
      <c r="H43" s="132" t="s">
        <v>1261</v>
      </c>
    </row>
    <row r="44">
      <c r="A44" s="3">
        <f t="shared" si="1"/>
        <v>43</v>
      </c>
      <c r="B44" s="3" t="s">
        <v>745</v>
      </c>
      <c r="C44" s="3">
        <v>2023.0</v>
      </c>
      <c r="D44" s="3" t="s">
        <v>1194</v>
      </c>
      <c r="E44" s="3" t="s">
        <v>1194</v>
      </c>
      <c r="F44" s="3" t="s">
        <v>1219</v>
      </c>
      <c r="G44" s="3" t="s">
        <v>1262</v>
      </c>
      <c r="H44" s="132" t="s">
        <v>1263</v>
      </c>
    </row>
    <row r="45">
      <c r="A45" s="3">
        <f t="shared" si="1"/>
        <v>44</v>
      </c>
      <c r="B45" s="3" t="s">
        <v>1264</v>
      </c>
      <c r="C45" s="3">
        <v>2023.0</v>
      </c>
      <c r="D45" s="3" t="s">
        <v>1194</v>
      </c>
      <c r="E45" s="3" t="s">
        <v>1232</v>
      </c>
      <c r="F45" s="3" t="s">
        <v>1198</v>
      </c>
      <c r="H45" s="132" t="s">
        <v>1265</v>
      </c>
    </row>
    <row r="46">
      <c r="A46" s="3">
        <f t="shared" si="1"/>
        <v>45</v>
      </c>
      <c r="B46" s="3" t="s">
        <v>84</v>
      </c>
      <c r="C46" s="3">
        <v>2023.0</v>
      </c>
      <c r="D46" s="3" t="s">
        <v>1194</v>
      </c>
      <c r="E46" s="3" t="s">
        <v>1194</v>
      </c>
      <c r="F46" s="3" t="s">
        <v>1198</v>
      </c>
      <c r="G46" s="3" t="s">
        <v>1266</v>
      </c>
      <c r="H46" s="132" t="s">
        <v>1267</v>
      </c>
    </row>
    <row r="47">
      <c r="A47" s="3">
        <f t="shared" si="1"/>
        <v>46</v>
      </c>
      <c r="B47" s="3" t="s">
        <v>85</v>
      </c>
      <c r="C47" s="3">
        <v>2023.0</v>
      </c>
      <c r="D47" s="3" t="s">
        <v>1194</v>
      </c>
      <c r="E47" s="3" t="s">
        <v>1194</v>
      </c>
      <c r="F47" s="3" t="s">
        <v>1198</v>
      </c>
      <c r="H47" s="132"/>
    </row>
    <row r="48">
      <c r="A48" s="3">
        <f t="shared" si="1"/>
        <v>47</v>
      </c>
      <c r="B48" s="3" t="s">
        <v>86</v>
      </c>
      <c r="C48" s="3">
        <v>2023.0</v>
      </c>
      <c r="D48" s="3" t="s">
        <v>1194</v>
      </c>
      <c r="E48" s="3" t="s">
        <v>1194</v>
      </c>
      <c r="F48" s="3" t="s">
        <v>1198</v>
      </c>
      <c r="G48" s="3" t="s">
        <v>1268</v>
      </c>
      <c r="H48" s="132" t="s">
        <v>1269</v>
      </c>
    </row>
    <row r="49">
      <c r="A49" s="3">
        <f t="shared" si="1"/>
        <v>48</v>
      </c>
      <c r="B49" s="3" t="s">
        <v>87</v>
      </c>
      <c r="C49" s="3">
        <v>2023.0</v>
      </c>
      <c r="D49" s="3" t="s">
        <v>1194</v>
      </c>
      <c r="E49" s="3" t="s">
        <v>1194</v>
      </c>
      <c r="F49" s="3" t="s">
        <v>1198</v>
      </c>
      <c r="G49" s="3" t="s">
        <v>1270</v>
      </c>
      <c r="H49" s="132" t="s">
        <v>1271</v>
      </c>
    </row>
    <row r="50">
      <c r="A50" s="3">
        <f t="shared" si="1"/>
        <v>49</v>
      </c>
      <c r="B50" s="3" t="s">
        <v>88</v>
      </c>
      <c r="C50" s="3">
        <v>2023.0</v>
      </c>
      <c r="D50" s="3" t="s">
        <v>1194</v>
      </c>
      <c r="E50" s="3" t="s">
        <v>1194</v>
      </c>
      <c r="F50" s="3" t="s">
        <v>1195</v>
      </c>
      <c r="H50" s="132" t="s">
        <v>1272</v>
      </c>
    </row>
    <row r="51">
      <c r="A51" s="3">
        <f t="shared" si="1"/>
        <v>50</v>
      </c>
      <c r="B51" s="3" t="s">
        <v>768</v>
      </c>
      <c r="C51" s="3">
        <v>2023.0</v>
      </c>
      <c r="D51" s="3" t="s">
        <v>1194</v>
      </c>
      <c r="E51" s="3" t="s">
        <v>1222</v>
      </c>
      <c r="F51" s="3" t="s">
        <v>1223</v>
      </c>
      <c r="H51" s="132" t="s">
        <v>1273</v>
      </c>
    </row>
    <row r="52">
      <c r="A52" s="3">
        <f t="shared" si="1"/>
        <v>51</v>
      </c>
      <c r="B52" s="71" t="s">
        <v>190</v>
      </c>
      <c r="C52" s="3">
        <v>2023.0</v>
      </c>
      <c r="D52" s="3" t="s">
        <v>1194</v>
      </c>
      <c r="E52" s="3" t="s">
        <v>1194</v>
      </c>
      <c r="F52" s="3" t="s">
        <v>1219</v>
      </c>
      <c r="H52" s="132" t="s">
        <v>1274</v>
      </c>
    </row>
    <row r="53">
      <c r="A53" s="3">
        <f t="shared" si="1"/>
        <v>52</v>
      </c>
      <c r="B53" s="3" t="s">
        <v>90</v>
      </c>
      <c r="C53" s="3">
        <v>2023.0</v>
      </c>
      <c r="D53" s="3" t="s">
        <v>1194</v>
      </c>
      <c r="E53" s="3" t="s">
        <v>1194</v>
      </c>
      <c r="F53" s="3" t="s">
        <v>1195</v>
      </c>
      <c r="G53" s="3" t="s">
        <v>1275</v>
      </c>
      <c r="H53" s="132" t="s">
        <v>1276</v>
      </c>
    </row>
    <row r="54">
      <c r="A54" s="3">
        <f t="shared" si="1"/>
        <v>53</v>
      </c>
      <c r="B54" s="3" t="s">
        <v>779</v>
      </c>
      <c r="C54" s="3">
        <v>2023.0</v>
      </c>
      <c r="D54" s="3" t="s">
        <v>1194</v>
      </c>
      <c r="E54" s="3" t="s">
        <v>1194</v>
      </c>
      <c r="F54" s="3" t="s">
        <v>1195</v>
      </c>
      <c r="G54" s="3" t="s">
        <v>1277</v>
      </c>
      <c r="H54" s="132" t="s">
        <v>1278</v>
      </c>
    </row>
    <row r="55">
      <c r="A55" s="3">
        <f t="shared" si="1"/>
        <v>54</v>
      </c>
      <c r="B55" s="3" t="s">
        <v>782</v>
      </c>
      <c r="C55" s="3">
        <v>2023.0</v>
      </c>
      <c r="D55" s="3" t="s">
        <v>1194</v>
      </c>
      <c r="E55" s="3" t="s">
        <v>1194</v>
      </c>
      <c r="F55" s="3" t="s">
        <v>1198</v>
      </c>
      <c r="G55" s="3" t="s">
        <v>1279</v>
      </c>
      <c r="H55" s="132" t="s">
        <v>1280</v>
      </c>
    </row>
    <row r="56">
      <c r="A56" s="3">
        <f t="shared" si="1"/>
        <v>55</v>
      </c>
      <c r="B56" s="3" t="s">
        <v>93</v>
      </c>
      <c r="C56" s="3">
        <v>2023.0</v>
      </c>
      <c r="D56" s="3" t="s">
        <v>1194</v>
      </c>
      <c r="E56" s="3" t="s">
        <v>1194</v>
      </c>
      <c r="F56" s="3" t="s">
        <v>1198</v>
      </c>
      <c r="G56" s="3" t="s">
        <v>1281</v>
      </c>
      <c r="H56" s="132" t="s">
        <v>1282</v>
      </c>
    </row>
    <row r="57">
      <c r="A57" s="3">
        <f t="shared" si="1"/>
        <v>56</v>
      </c>
      <c r="B57" s="3" t="s">
        <v>94</v>
      </c>
      <c r="C57" s="3">
        <v>2023.0</v>
      </c>
      <c r="D57" s="3" t="s">
        <v>1194</v>
      </c>
      <c r="E57" s="3" t="s">
        <v>1194</v>
      </c>
      <c r="F57" s="3" t="s">
        <v>1195</v>
      </c>
      <c r="H57" s="132" t="s">
        <v>1283</v>
      </c>
    </row>
    <row r="58">
      <c r="A58" s="3">
        <f t="shared" si="1"/>
        <v>57</v>
      </c>
      <c r="B58" s="3" t="s">
        <v>95</v>
      </c>
      <c r="C58" s="3">
        <v>2023.0</v>
      </c>
      <c r="D58" s="3" t="s">
        <v>1194</v>
      </c>
      <c r="E58" s="3" t="s">
        <v>1194</v>
      </c>
      <c r="F58" s="3" t="s">
        <v>1195</v>
      </c>
      <c r="G58" s="3" t="s">
        <v>1284</v>
      </c>
      <c r="H58" s="132" t="s">
        <v>1285</v>
      </c>
    </row>
    <row r="59">
      <c r="A59" s="3">
        <f t="shared" si="1"/>
        <v>58</v>
      </c>
      <c r="B59" s="3" t="s">
        <v>96</v>
      </c>
      <c r="C59" s="3">
        <v>2023.0</v>
      </c>
      <c r="D59" s="3" t="s">
        <v>1194</v>
      </c>
      <c r="E59" s="3" t="s">
        <v>1194</v>
      </c>
      <c r="F59" s="3" t="s">
        <v>1198</v>
      </c>
      <c r="G59" s="3" t="s">
        <v>1286</v>
      </c>
      <c r="H59" s="132" t="s">
        <v>1287</v>
      </c>
    </row>
    <row r="60">
      <c r="A60" s="3">
        <f t="shared" si="1"/>
        <v>59</v>
      </c>
      <c r="B60" s="3" t="s">
        <v>97</v>
      </c>
      <c r="C60" s="3">
        <v>2023.0</v>
      </c>
      <c r="D60" s="3" t="s">
        <v>1194</v>
      </c>
      <c r="E60" s="3" t="s">
        <v>1194</v>
      </c>
      <c r="F60" s="3" t="s">
        <v>1198</v>
      </c>
      <c r="G60" s="3" t="s">
        <v>1288</v>
      </c>
      <c r="H60" s="132" t="s">
        <v>1289</v>
      </c>
    </row>
    <row r="61">
      <c r="A61" s="3">
        <f t="shared" si="1"/>
        <v>60</v>
      </c>
      <c r="B61" s="3" t="s">
        <v>98</v>
      </c>
      <c r="C61" s="3">
        <v>2023.0</v>
      </c>
      <c r="D61" s="3" t="s">
        <v>1194</v>
      </c>
      <c r="E61" s="3" t="s">
        <v>1232</v>
      </c>
      <c r="F61" s="3" t="s">
        <v>1219</v>
      </c>
      <c r="G61" s="3" t="s">
        <v>1290</v>
      </c>
      <c r="H61" s="132" t="s">
        <v>1291</v>
      </c>
    </row>
    <row r="62">
      <c r="A62" s="3">
        <f t="shared" si="1"/>
        <v>61</v>
      </c>
      <c r="B62" s="10" t="s">
        <v>99</v>
      </c>
      <c r="C62" s="3">
        <v>2023.0</v>
      </c>
      <c r="D62" s="3" t="s">
        <v>1194</v>
      </c>
      <c r="E62" s="3" t="s">
        <v>1194</v>
      </c>
      <c r="F62" s="3" t="s">
        <v>1195</v>
      </c>
      <c r="H62" s="132" t="s">
        <v>1204</v>
      </c>
    </row>
    <row r="63">
      <c r="A63" s="3">
        <f t="shared" si="1"/>
        <v>62</v>
      </c>
      <c r="B63" s="3" t="s">
        <v>100</v>
      </c>
      <c r="C63" s="3">
        <v>2023.0</v>
      </c>
      <c r="D63" s="3" t="s">
        <v>1194</v>
      </c>
      <c r="E63" s="3" t="s">
        <v>1232</v>
      </c>
      <c r="F63" s="3" t="s">
        <v>1219</v>
      </c>
      <c r="G63" s="3" t="s">
        <v>1292</v>
      </c>
      <c r="H63" s="132" t="s">
        <v>1293</v>
      </c>
    </row>
    <row r="64">
      <c r="A64" s="3">
        <f t="shared" si="1"/>
        <v>63</v>
      </c>
      <c r="B64" s="3" t="s">
        <v>101</v>
      </c>
      <c r="C64" s="3">
        <v>2023.0</v>
      </c>
      <c r="D64" s="3" t="s">
        <v>1194</v>
      </c>
      <c r="E64" s="3" t="s">
        <v>1222</v>
      </c>
      <c r="F64" s="3" t="s">
        <v>1223</v>
      </c>
      <c r="G64" s="3" t="s">
        <v>1294</v>
      </c>
      <c r="H64" s="133"/>
    </row>
    <row r="65">
      <c r="A65" s="3">
        <f t="shared" si="1"/>
        <v>64</v>
      </c>
      <c r="B65" s="71" t="s">
        <v>191</v>
      </c>
      <c r="C65" s="3">
        <v>2023.0</v>
      </c>
      <c r="D65" s="3" t="s">
        <v>1194</v>
      </c>
      <c r="E65" s="3" t="s">
        <v>1222</v>
      </c>
      <c r="F65" s="3" t="s">
        <v>1223</v>
      </c>
      <c r="G65" s="3" t="s">
        <v>1295</v>
      </c>
      <c r="H65" s="133"/>
    </row>
    <row r="66">
      <c r="A66" s="3">
        <f t="shared" si="1"/>
        <v>65</v>
      </c>
      <c r="B66" s="3" t="s">
        <v>102</v>
      </c>
      <c r="C66" s="3">
        <v>2023.0</v>
      </c>
      <c r="D66" s="3" t="s">
        <v>1222</v>
      </c>
      <c r="E66" s="3" t="s">
        <v>1222</v>
      </c>
      <c r="F66" s="3" t="s">
        <v>1223</v>
      </c>
      <c r="G66" s="3" t="s">
        <v>1296</v>
      </c>
      <c r="H66" s="133"/>
    </row>
    <row r="67">
      <c r="A67" s="3">
        <f t="shared" si="1"/>
        <v>66</v>
      </c>
      <c r="B67" s="3" t="s">
        <v>103</v>
      </c>
      <c r="C67" s="3">
        <v>2023.0</v>
      </c>
      <c r="D67" s="3" t="s">
        <v>1194</v>
      </c>
      <c r="E67" s="3" t="s">
        <v>1194</v>
      </c>
      <c r="F67" s="3" t="s">
        <v>1198</v>
      </c>
      <c r="G67" s="3" t="s">
        <v>1297</v>
      </c>
      <c r="H67" s="132" t="s">
        <v>1298</v>
      </c>
    </row>
    <row r="68">
      <c r="A68" s="3">
        <f t="shared" si="1"/>
        <v>67</v>
      </c>
      <c r="B68" s="41" t="s">
        <v>104</v>
      </c>
      <c r="C68" s="3">
        <v>2023.0</v>
      </c>
      <c r="D68" s="3" t="s">
        <v>1194</v>
      </c>
      <c r="E68" s="3" t="s">
        <v>1222</v>
      </c>
      <c r="F68" s="3" t="s">
        <v>1223</v>
      </c>
      <c r="G68" s="3" t="s">
        <v>1299</v>
      </c>
      <c r="H68" s="133"/>
    </row>
    <row r="69">
      <c r="A69" s="3">
        <f t="shared" si="1"/>
        <v>68</v>
      </c>
      <c r="B69" s="41" t="s">
        <v>829</v>
      </c>
      <c r="C69" s="3">
        <v>2023.0</v>
      </c>
      <c r="D69" s="3" t="s">
        <v>1194</v>
      </c>
      <c r="E69" s="3" t="s">
        <v>1194</v>
      </c>
      <c r="F69" s="3" t="s">
        <v>1195</v>
      </c>
      <c r="G69" s="3" t="s">
        <v>1300</v>
      </c>
      <c r="H69" s="132" t="s">
        <v>1301</v>
      </c>
    </row>
    <row r="70">
      <c r="A70" s="3">
        <f t="shared" si="1"/>
        <v>69</v>
      </c>
      <c r="B70" s="71" t="s">
        <v>106</v>
      </c>
      <c r="C70" s="3">
        <v>2023.0</v>
      </c>
      <c r="D70" s="3" t="s">
        <v>1194</v>
      </c>
      <c r="E70" s="3" t="s">
        <v>1194</v>
      </c>
      <c r="F70" s="3" t="s">
        <v>1195</v>
      </c>
      <c r="H70" s="132" t="s">
        <v>1302</v>
      </c>
    </row>
    <row r="71">
      <c r="A71" s="3">
        <f t="shared" si="1"/>
        <v>70</v>
      </c>
      <c r="B71" s="71" t="s">
        <v>107</v>
      </c>
      <c r="C71" s="3">
        <v>2023.0</v>
      </c>
      <c r="D71" s="3" t="s">
        <v>1232</v>
      </c>
      <c r="E71" s="3" t="s">
        <v>1222</v>
      </c>
      <c r="F71" s="3" t="s">
        <v>1223</v>
      </c>
      <c r="G71" s="3" t="s">
        <v>1303</v>
      </c>
      <c r="H71" s="133"/>
    </row>
    <row r="72">
      <c r="A72" s="3">
        <f t="shared" si="1"/>
        <v>71</v>
      </c>
      <c r="B72" s="71" t="s">
        <v>109</v>
      </c>
      <c r="C72" s="3">
        <v>2023.0</v>
      </c>
      <c r="D72" s="3" t="s">
        <v>1194</v>
      </c>
      <c r="E72" s="3" t="s">
        <v>1194</v>
      </c>
      <c r="F72" s="3" t="s">
        <v>1198</v>
      </c>
      <c r="H72" s="132" t="s">
        <v>1304</v>
      </c>
    </row>
    <row r="73">
      <c r="A73" s="3">
        <f t="shared" si="1"/>
        <v>72</v>
      </c>
      <c r="B73" s="71" t="s">
        <v>110</v>
      </c>
      <c r="C73" s="3">
        <v>2023.0</v>
      </c>
      <c r="D73" s="3" t="s">
        <v>1194</v>
      </c>
      <c r="E73" s="3" t="s">
        <v>1194</v>
      </c>
      <c r="F73" s="3" t="s">
        <v>1198</v>
      </c>
      <c r="H73" s="132" t="s">
        <v>1305</v>
      </c>
    </row>
    <row r="74">
      <c r="A74" s="3">
        <f t="shared" si="1"/>
        <v>73</v>
      </c>
      <c r="B74" s="71" t="s">
        <v>111</v>
      </c>
      <c r="C74" s="3" t="s">
        <v>591</v>
      </c>
      <c r="D74" s="3" t="s">
        <v>1194</v>
      </c>
      <c r="E74" s="3" t="s">
        <v>1232</v>
      </c>
      <c r="F74" s="3" t="s">
        <v>1219</v>
      </c>
      <c r="G74" s="3" t="s">
        <v>1306</v>
      </c>
      <c r="H74" s="132" t="s">
        <v>1307</v>
      </c>
    </row>
    <row r="75">
      <c r="A75" s="3">
        <f t="shared" si="1"/>
        <v>74</v>
      </c>
      <c r="B75" s="71" t="s">
        <v>112</v>
      </c>
      <c r="C75" s="3">
        <v>2023.0</v>
      </c>
      <c r="D75" s="3" t="s">
        <v>1194</v>
      </c>
      <c r="E75" s="3" t="s">
        <v>1232</v>
      </c>
      <c r="F75" s="3" t="s">
        <v>1219</v>
      </c>
      <c r="H75" s="132" t="s">
        <v>1308</v>
      </c>
    </row>
    <row r="76">
      <c r="A76" s="3">
        <f t="shared" si="1"/>
        <v>75</v>
      </c>
      <c r="B76" s="71" t="s">
        <v>113</v>
      </c>
      <c r="C76" s="3">
        <v>2023.0</v>
      </c>
      <c r="D76" s="3" t="s">
        <v>1194</v>
      </c>
      <c r="E76" s="3" t="s">
        <v>1232</v>
      </c>
      <c r="F76" s="3" t="s">
        <v>1219</v>
      </c>
      <c r="H76" s="132" t="s">
        <v>1309</v>
      </c>
    </row>
    <row r="77">
      <c r="A77" s="3">
        <f t="shared" si="1"/>
        <v>76</v>
      </c>
      <c r="B77" s="71" t="s">
        <v>114</v>
      </c>
      <c r="C77" s="3">
        <v>2023.0</v>
      </c>
      <c r="D77" s="3" t="s">
        <v>1194</v>
      </c>
      <c r="E77" s="3" t="s">
        <v>1194</v>
      </c>
      <c r="F77" s="3" t="s">
        <v>1198</v>
      </c>
      <c r="H77" s="132" t="s">
        <v>1310</v>
      </c>
    </row>
    <row r="78">
      <c r="A78" s="3">
        <f t="shared" si="1"/>
        <v>77</v>
      </c>
      <c r="B78" s="59" t="s">
        <v>178</v>
      </c>
      <c r="C78" s="3">
        <v>2023.0</v>
      </c>
      <c r="D78" s="3" t="s">
        <v>1194</v>
      </c>
      <c r="E78" s="3" t="s">
        <v>1222</v>
      </c>
      <c r="F78" s="3" t="s">
        <v>1223</v>
      </c>
      <c r="G78" s="3" t="s">
        <v>1311</v>
      </c>
      <c r="H78" s="133"/>
    </row>
    <row r="79">
      <c r="A79" s="3">
        <f t="shared" si="1"/>
        <v>78</v>
      </c>
      <c r="B79" s="71" t="s">
        <v>115</v>
      </c>
      <c r="C79" s="3">
        <v>2023.0</v>
      </c>
      <c r="D79" s="3" t="s">
        <v>1194</v>
      </c>
      <c r="E79" s="3" t="s">
        <v>1222</v>
      </c>
      <c r="F79" s="3" t="s">
        <v>1219</v>
      </c>
      <c r="H79" s="132" t="s">
        <v>1312</v>
      </c>
    </row>
    <row r="80">
      <c r="A80" s="3">
        <f t="shared" si="1"/>
        <v>79</v>
      </c>
      <c r="B80" s="71" t="s">
        <v>116</v>
      </c>
      <c r="C80" s="3">
        <v>2023.0</v>
      </c>
      <c r="D80" s="3" t="s">
        <v>1194</v>
      </c>
      <c r="E80" s="3" t="s">
        <v>1194</v>
      </c>
      <c r="F80" s="3" t="s">
        <v>1198</v>
      </c>
      <c r="G80" s="3" t="s">
        <v>1313</v>
      </c>
      <c r="H80" s="133"/>
    </row>
    <row r="81">
      <c r="A81" s="3">
        <f t="shared" si="1"/>
        <v>80</v>
      </c>
      <c r="B81" s="41" t="s">
        <v>865</v>
      </c>
      <c r="C81" s="3">
        <v>2023.0</v>
      </c>
      <c r="D81" s="3" t="s">
        <v>1194</v>
      </c>
      <c r="E81" s="3" t="s">
        <v>1194</v>
      </c>
      <c r="F81" s="3" t="s">
        <v>1198</v>
      </c>
      <c r="H81" s="133"/>
    </row>
    <row r="82">
      <c r="A82" s="3">
        <f t="shared" si="1"/>
        <v>81</v>
      </c>
      <c r="B82" s="71" t="s">
        <v>118</v>
      </c>
      <c r="C82" s="3">
        <v>2022.0</v>
      </c>
      <c r="D82" s="3" t="s">
        <v>1194</v>
      </c>
      <c r="E82" s="3" t="s">
        <v>1222</v>
      </c>
      <c r="F82" s="3" t="s">
        <v>1219</v>
      </c>
      <c r="G82" s="3" t="s">
        <v>1314</v>
      </c>
      <c r="H82" s="133"/>
    </row>
    <row r="83">
      <c r="A83" s="3">
        <f t="shared" si="1"/>
        <v>82</v>
      </c>
      <c r="B83" s="71" t="s">
        <v>120</v>
      </c>
      <c r="C83" s="3">
        <v>2023.0</v>
      </c>
      <c r="D83" s="3" t="s">
        <v>1194</v>
      </c>
      <c r="E83" s="3" t="s">
        <v>1194</v>
      </c>
      <c r="F83" s="3" t="s">
        <v>1219</v>
      </c>
      <c r="G83" s="3" t="s">
        <v>1315</v>
      </c>
      <c r="H83" s="132" t="s">
        <v>1316</v>
      </c>
    </row>
    <row r="84">
      <c r="A84" s="3">
        <f t="shared" si="1"/>
        <v>83</v>
      </c>
      <c r="B84" s="71" t="s">
        <v>121</v>
      </c>
      <c r="C84" s="3">
        <v>2023.0</v>
      </c>
      <c r="D84" s="3" t="s">
        <v>1194</v>
      </c>
      <c r="E84" s="3" t="s">
        <v>1194</v>
      </c>
      <c r="F84" s="3" t="s">
        <v>1195</v>
      </c>
      <c r="H84" s="132" t="s">
        <v>1317</v>
      </c>
    </row>
    <row r="85">
      <c r="A85" s="3">
        <f t="shared" si="1"/>
        <v>84</v>
      </c>
      <c r="B85" s="71" t="s">
        <v>122</v>
      </c>
      <c r="C85" s="3">
        <v>2023.0</v>
      </c>
      <c r="D85" s="3" t="s">
        <v>1194</v>
      </c>
      <c r="E85" s="3" t="s">
        <v>1194</v>
      </c>
      <c r="F85" s="3" t="s">
        <v>1198</v>
      </c>
      <c r="G85" s="3" t="s">
        <v>1318</v>
      </c>
      <c r="H85" s="132" t="s">
        <v>1319</v>
      </c>
    </row>
    <row r="86">
      <c r="A86" s="3">
        <f t="shared" si="1"/>
        <v>85</v>
      </c>
      <c r="B86" s="71" t="s">
        <v>123</v>
      </c>
      <c r="C86" s="3">
        <v>2023.0</v>
      </c>
      <c r="D86" s="3" t="s">
        <v>1194</v>
      </c>
      <c r="E86" s="3" t="s">
        <v>1194</v>
      </c>
      <c r="F86" s="3" t="s">
        <v>1198</v>
      </c>
      <c r="G86" s="3" t="s">
        <v>1320</v>
      </c>
      <c r="H86" s="132" t="s">
        <v>1321</v>
      </c>
    </row>
    <row r="87">
      <c r="A87" s="3">
        <f t="shared" si="1"/>
        <v>86</v>
      </c>
      <c r="B87" s="71" t="s">
        <v>124</v>
      </c>
      <c r="C87" s="3">
        <v>2023.0</v>
      </c>
      <c r="D87" s="3" t="s">
        <v>1194</v>
      </c>
      <c r="E87" s="3" t="s">
        <v>1194</v>
      </c>
      <c r="F87" s="3" t="s">
        <v>1195</v>
      </c>
      <c r="H87" s="132" t="s">
        <v>1322</v>
      </c>
    </row>
    <row r="88">
      <c r="A88" s="3">
        <f t="shared" si="1"/>
        <v>87</v>
      </c>
      <c r="B88" s="71" t="s">
        <v>125</v>
      </c>
      <c r="C88" s="3">
        <v>2023.0</v>
      </c>
      <c r="D88" s="3" t="s">
        <v>1194</v>
      </c>
      <c r="E88" s="3" t="s">
        <v>1194</v>
      </c>
      <c r="F88" s="3" t="s">
        <v>1195</v>
      </c>
      <c r="H88" s="132" t="s">
        <v>1323</v>
      </c>
    </row>
    <row r="89">
      <c r="A89" s="3">
        <f t="shared" si="1"/>
        <v>88</v>
      </c>
      <c r="B89" s="71" t="s">
        <v>10</v>
      </c>
      <c r="C89" s="3">
        <v>2023.0</v>
      </c>
      <c r="D89" s="3" t="s">
        <v>1194</v>
      </c>
      <c r="E89" s="3" t="s">
        <v>1232</v>
      </c>
      <c r="F89" s="3" t="s">
        <v>1219</v>
      </c>
      <c r="H89" s="132" t="s">
        <v>1324</v>
      </c>
    </row>
    <row r="90">
      <c r="A90" s="3">
        <f t="shared" si="1"/>
        <v>89</v>
      </c>
      <c r="B90" s="71" t="s">
        <v>126</v>
      </c>
      <c r="C90" s="3">
        <v>2023.0</v>
      </c>
      <c r="D90" s="3" t="s">
        <v>1194</v>
      </c>
      <c r="E90" s="3" t="s">
        <v>1222</v>
      </c>
      <c r="F90" s="3" t="s">
        <v>1223</v>
      </c>
      <c r="G90" s="3" t="s">
        <v>1325</v>
      </c>
      <c r="H90" s="133"/>
    </row>
    <row r="91">
      <c r="A91" s="3">
        <f t="shared" si="1"/>
        <v>90</v>
      </c>
      <c r="B91" s="71" t="s">
        <v>127</v>
      </c>
      <c r="C91" s="3">
        <v>2023.0</v>
      </c>
      <c r="D91" s="3" t="s">
        <v>1194</v>
      </c>
      <c r="E91" s="3" t="s">
        <v>1222</v>
      </c>
      <c r="F91" s="3" t="s">
        <v>1223</v>
      </c>
      <c r="G91" s="3" t="s">
        <v>1326</v>
      </c>
      <c r="H91" s="133"/>
    </row>
    <row r="92">
      <c r="A92" s="3">
        <f t="shared" si="1"/>
        <v>91</v>
      </c>
      <c r="B92" s="71" t="s">
        <v>128</v>
      </c>
      <c r="C92" s="3">
        <v>2023.0</v>
      </c>
      <c r="D92" s="3" t="s">
        <v>1194</v>
      </c>
      <c r="E92" s="3" t="s">
        <v>1194</v>
      </c>
      <c r="F92" s="3" t="s">
        <v>1195</v>
      </c>
      <c r="H92" s="132" t="s">
        <v>1327</v>
      </c>
    </row>
    <row r="93">
      <c r="A93" s="3">
        <f t="shared" si="1"/>
        <v>92</v>
      </c>
      <c r="B93" s="71" t="s">
        <v>129</v>
      </c>
      <c r="C93" s="3">
        <v>2023.0</v>
      </c>
      <c r="D93" s="3" t="s">
        <v>1194</v>
      </c>
      <c r="E93" s="3" t="s">
        <v>1194</v>
      </c>
      <c r="F93" s="3" t="s">
        <v>1195</v>
      </c>
      <c r="H93" s="132" t="s">
        <v>1328</v>
      </c>
    </row>
    <row r="94">
      <c r="A94" s="3">
        <f t="shared" si="1"/>
        <v>93</v>
      </c>
      <c r="B94" s="71" t="s">
        <v>130</v>
      </c>
      <c r="C94" s="3">
        <v>2023.0</v>
      </c>
      <c r="D94" s="3" t="s">
        <v>1194</v>
      </c>
      <c r="E94" s="3" t="s">
        <v>1194</v>
      </c>
      <c r="F94" s="3" t="s">
        <v>1198</v>
      </c>
      <c r="H94" s="132" t="s">
        <v>1329</v>
      </c>
    </row>
    <row r="95">
      <c r="A95" s="3">
        <f t="shared" si="1"/>
        <v>94</v>
      </c>
      <c r="B95" s="71" t="s">
        <v>131</v>
      </c>
      <c r="C95" s="3">
        <v>2023.0</v>
      </c>
      <c r="D95" s="3" t="s">
        <v>1194</v>
      </c>
      <c r="E95" s="3" t="s">
        <v>1232</v>
      </c>
      <c r="F95" s="3" t="s">
        <v>1219</v>
      </c>
      <c r="H95" s="132" t="s">
        <v>1330</v>
      </c>
    </row>
    <row r="96">
      <c r="A96" s="3">
        <f t="shared" si="1"/>
        <v>95</v>
      </c>
      <c r="B96" s="41" t="s">
        <v>916</v>
      </c>
      <c r="C96" s="3" t="s">
        <v>591</v>
      </c>
      <c r="D96" s="3" t="s">
        <v>1194</v>
      </c>
      <c r="E96" s="3" t="s">
        <v>1194</v>
      </c>
      <c r="F96" s="3" t="s">
        <v>1195</v>
      </c>
      <c r="H96" s="132" t="s">
        <v>1331</v>
      </c>
    </row>
    <row r="97">
      <c r="A97" s="3">
        <f t="shared" si="1"/>
        <v>96</v>
      </c>
      <c r="B97" s="41" t="s">
        <v>1332</v>
      </c>
      <c r="C97" s="3">
        <v>2023.0</v>
      </c>
      <c r="D97" s="3" t="s">
        <v>1194</v>
      </c>
      <c r="E97" s="3" t="s">
        <v>1222</v>
      </c>
      <c r="F97" s="3" t="s">
        <v>1219</v>
      </c>
      <c r="H97" s="133"/>
    </row>
    <row r="98">
      <c r="A98" s="3">
        <f t="shared" si="1"/>
        <v>97</v>
      </c>
      <c r="B98" s="71" t="s">
        <v>133</v>
      </c>
      <c r="C98" s="3">
        <v>2023.0</v>
      </c>
      <c r="D98" s="3" t="s">
        <v>1194</v>
      </c>
      <c r="E98" s="3" t="s">
        <v>1194</v>
      </c>
      <c r="F98" s="3" t="s">
        <v>1198</v>
      </c>
      <c r="G98" s="3" t="s">
        <v>1333</v>
      </c>
      <c r="H98" s="133"/>
    </row>
    <row r="99">
      <c r="A99" s="3">
        <f t="shared" si="1"/>
        <v>98</v>
      </c>
      <c r="B99" s="71" t="s">
        <v>134</v>
      </c>
      <c r="C99" s="3">
        <v>2023.0</v>
      </c>
      <c r="D99" s="3" t="s">
        <v>1194</v>
      </c>
      <c r="E99" s="3" t="s">
        <v>1194</v>
      </c>
      <c r="F99" s="3" t="s">
        <v>1198</v>
      </c>
      <c r="G99" s="3" t="s">
        <v>1334</v>
      </c>
      <c r="H99" s="132" t="s">
        <v>1335</v>
      </c>
    </row>
    <row r="100">
      <c r="A100" s="3">
        <f t="shared" si="1"/>
        <v>99</v>
      </c>
      <c r="B100" s="71" t="s">
        <v>7</v>
      </c>
      <c r="C100" s="3">
        <v>2023.0</v>
      </c>
      <c r="D100" s="3" t="s">
        <v>1194</v>
      </c>
      <c r="E100" s="3" t="s">
        <v>1194</v>
      </c>
      <c r="F100" s="3" t="s">
        <v>1198</v>
      </c>
      <c r="H100" s="132" t="s">
        <v>1269</v>
      </c>
    </row>
    <row r="101">
      <c r="A101" s="3">
        <f t="shared" si="1"/>
        <v>100</v>
      </c>
      <c r="B101" s="71" t="s">
        <v>135</v>
      </c>
      <c r="C101" s="3">
        <v>2023.0</v>
      </c>
      <c r="D101" s="3" t="s">
        <v>1194</v>
      </c>
      <c r="E101" s="3" t="s">
        <v>1232</v>
      </c>
      <c r="F101" s="3" t="s">
        <v>1219</v>
      </c>
      <c r="G101" s="3" t="s">
        <v>1336</v>
      </c>
      <c r="H101" s="132" t="s">
        <v>1337</v>
      </c>
    </row>
    <row r="102">
      <c r="A102" s="3">
        <f t="shared" si="1"/>
        <v>101</v>
      </c>
      <c r="B102" s="59" t="s">
        <v>179</v>
      </c>
      <c r="C102" s="3">
        <v>2023.0</v>
      </c>
      <c r="D102" s="3" t="s">
        <v>1194</v>
      </c>
      <c r="E102" s="3" t="s">
        <v>1194</v>
      </c>
      <c r="F102" s="3" t="s">
        <v>1195</v>
      </c>
      <c r="H102" s="132" t="s">
        <v>1301</v>
      </c>
    </row>
    <row r="103">
      <c r="A103" s="3">
        <f t="shared" si="1"/>
        <v>102</v>
      </c>
      <c r="B103" s="71" t="s">
        <v>136</v>
      </c>
      <c r="C103" s="3">
        <v>2023.0</v>
      </c>
      <c r="D103" s="3" t="s">
        <v>1194</v>
      </c>
      <c r="E103" s="3" t="s">
        <v>1194</v>
      </c>
      <c r="F103" s="3" t="s">
        <v>1198</v>
      </c>
      <c r="G103" s="3" t="s">
        <v>1338</v>
      </c>
      <c r="H103" s="132" t="s">
        <v>1339</v>
      </c>
    </row>
    <row r="104">
      <c r="A104" s="3">
        <f t="shared" si="1"/>
        <v>103</v>
      </c>
      <c r="B104" s="71" t="s">
        <v>137</v>
      </c>
      <c r="C104" s="3">
        <v>2023.0</v>
      </c>
      <c r="D104" s="3" t="s">
        <v>1194</v>
      </c>
      <c r="E104" s="3" t="s">
        <v>1194</v>
      </c>
      <c r="F104" s="3" t="s">
        <v>1198</v>
      </c>
      <c r="G104" s="3" t="s">
        <v>1340</v>
      </c>
      <c r="H104" s="132" t="s">
        <v>1341</v>
      </c>
    </row>
    <row r="105">
      <c r="A105" s="3">
        <f t="shared" si="1"/>
        <v>104</v>
      </c>
      <c r="B105" s="71" t="s">
        <v>138</v>
      </c>
      <c r="C105" s="3">
        <v>2023.0</v>
      </c>
      <c r="D105" s="3" t="s">
        <v>1194</v>
      </c>
      <c r="E105" s="3" t="s">
        <v>1194</v>
      </c>
      <c r="F105" s="3" t="s">
        <v>1198</v>
      </c>
      <c r="G105" s="3" t="s">
        <v>1342</v>
      </c>
      <c r="H105" s="132" t="s">
        <v>1343</v>
      </c>
    </row>
    <row r="106">
      <c r="A106" s="3">
        <f t="shared" si="1"/>
        <v>105</v>
      </c>
      <c r="B106" s="71" t="s">
        <v>184</v>
      </c>
      <c r="C106" s="3">
        <v>2023.0</v>
      </c>
      <c r="D106" s="3" t="s">
        <v>1194</v>
      </c>
      <c r="E106" s="3" t="s">
        <v>1194</v>
      </c>
      <c r="F106" s="3" t="s">
        <v>1195</v>
      </c>
      <c r="H106" s="132" t="s">
        <v>1344</v>
      </c>
    </row>
    <row r="107">
      <c r="A107" s="3">
        <f t="shared" si="1"/>
        <v>106</v>
      </c>
      <c r="B107" s="71" t="s">
        <v>139</v>
      </c>
      <c r="C107" s="3">
        <v>2022.0</v>
      </c>
      <c r="D107" s="3" t="s">
        <v>1194</v>
      </c>
      <c r="E107" s="3" t="s">
        <v>1194</v>
      </c>
      <c r="F107" s="3" t="s">
        <v>1198</v>
      </c>
      <c r="H107" s="132" t="s">
        <v>1345</v>
      </c>
    </row>
    <row r="108">
      <c r="A108" s="3">
        <f t="shared" si="1"/>
        <v>107</v>
      </c>
      <c r="B108" s="71" t="s">
        <v>140</v>
      </c>
      <c r="C108" s="3">
        <v>2023.0</v>
      </c>
      <c r="D108" s="3" t="s">
        <v>1194</v>
      </c>
      <c r="E108" s="3" t="s">
        <v>1222</v>
      </c>
      <c r="F108" s="3" t="s">
        <v>1198</v>
      </c>
      <c r="G108" s="3" t="s">
        <v>1346</v>
      </c>
      <c r="H108" s="133"/>
    </row>
    <row r="109">
      <c r="A109" s="3">
        <f t="shared" si="1"/>
        <v>108</v>
      </c>
      <c r="B109" s="71" t="s">
        <v>141</v>
      </c>
      <c r="C109" s="3" t="s">
        <v>591</v>
      </c>
      <c r="D109" s="3" t="s">
        <v>1194</v>
      </c>
      <c r="E109" s="3" t="s">
        <v>1222</v>
      </c>
      <c r="F109" s="3" t="s">
        <v>1219</v>
      </c>
      <c r="H109" s="132" t="s">
        <v>1347</v>
      </c>
    </row>
    <row r="110">
      <c r="A110" s="3">
        <f t="shared" si="1"/>
        <v>109</v>
      </c>
      <c r="B110" s="71" t="s">
        <v>189</v>
      </c>
      <c r="C110" s="3">
        <v>2023.0</v>
      </c>
      <c r="D110" s="3" t="s">
        <v>1194</v>
      </c>
      <c r="E110" s="3" t="s">
        <v>1194</v>
      </c>
      <c r="F110" s="3" t="s">
        <v>1198</v>
      </c>
      <c r="G110" s="3" t="s">
        <v>1348</v>
      </c>
      <c r="H110" s="133"/>
    </row>
    <row r="111">
      <c r="A111" s="3">
        <f t="shared" si="1"/>
        <v>110</v>
      </c>
      <c r="B111" s="71" t="s">
        <v>142</v>
      </c>
      <c r="C111" s="3">
        <v>2023.0</v>
      </c>
      <c r="D111" s="3" t="s">
        <v>1194</v>
      </c>
      <c r="E111" s="3" t="s">
        <v>1194</v>
      </c>
      <c r="F111" s="3" t="s">
        <v>1219</v>
      </c>
      <c r="H111" s="132" t="s">
        <v>1349</v>
      </c>
    </row>
    <row r="112">
      <c r="A112" s="3">
        <f t="shared" si="1"/>
        <v>111</v>
      </c>
      <c r="B112" s="71" t="s">
        <v>143</v>
      </c>
      <c r="C112" s="3">
        <v>2023.0</v>
      </c>
      <c r="D112" s="3" t="s">
        <v>1194</v>
      </c>
      <c r="E112" s="3" t="s">
        <v>1194</v>
      </c>
      <c r="F112" s="3" t="s">
        <v>1198</v>
      </c>
      <c r="G112" s="3" t="s">
        <v>1350</v>
      </c>
      <c r="H112" s="132" t="s">
        <v>1351</v>
      </c>
    </row>
    <row r="113">
      <c r="A113" s="3">
        <f t="shared" si="1"/>
        <v>112</v>
      </c>
      <c r="B113" s="71" t="s">
        <v>144</v>
      </c>
      <c r="C113" s="3">
        <v>2023.0</v>
      </c>
      <c r="D113" s="3" t="s">
        <v>1194</v>
      </c>
      <c r="E113" s="3" t="s">
        <v>1194</v>
      </c>
      <c r="F113" s="3" t="s">
        <v>1195</v>
      </c>
      <c r="H113" s="132" t="s">
        <v>1352</v>
      </c>
    </row>
    <row r="114">
      <c r="A114" s="3">
        <f t="shared" si="1"/>
        <v>113</v>
      </c>
      <c r="B114" s="71" t="s">
        <v>145</v>
      </c>
      <c r="C114" s="3" t="s">
        <v>591</v>
      </c>
      <c r="D114" s="3" t="s">
        <v>1194</v>
      </c>
      <c r="E114" s="3" t="s">
        <v>1194</v>
      </c>
      <c r="F114" s="3" t="s">
        <v>1219</v>
      </c>
      <c r="G114" s="3" t="s">
        <v>1353</v>
      </c>
      <c r="H114" s="132" t="s">
        <v>1354</v>
      </c>
    </row>
    <row r="115">
      <c r="A115" s="3">
        <f t="shared" si="1"/>
        <v>114</v>
      </c>
      <c r="B115" s="71" t="s">
        <v>146</v>
      </c>
      <c r="C115" s="3">
        <v>2023.0</v>
      </c>
      <c r="D115" s="3" t="s">
        <v>1194</v>
      </c>
      <c r="E115" s="3" t="s">
        <v>1194</v>
      </c>
      <c r="F115" s="3" t="s">
        <v>1198</v>
      </c>
      <c r="G115" s="3" t="s">
        <v>1355</v>
      </c>
      <c r="H115" s="132" t="s">
        <v>1356</v>
      </c>
    </row>
    <row r="116">
      <c r="A116" s="3">
        <f t="shared" si="1"/>
        <v>115</v>
      </c>
      <c r="B116" s="71" t="s">
        <v>147</v>
      </c>
      <c r="C116" s="3">
        <v>2023.0</v>
      </c>
      <c r="D116" s="3" t="s">
        <v>1194</v>
      </c>
      <c r="E116" s="3" t="s">
        <v>1194</v>
      </c>
      <c r="F116" s="3" t="s">
        <v>1195</v>
      </c>
      <c r="G116" s="3" t="s">
        <v>1357</v>
      </c>
      <c r="H116" s="132" t="s">
        <v>1358</v>
      </c>
    </row>
    <row r="117">
      <c r="A117" s="3">
        <f t="shared" si="1"/>
        <v>116</v>
      </c>
      <c r="B117" s="59" t="s">
        <v>183</v>
      </c>
      <c r="C117" s="3">
        <v>2023.0</v>
      </c>
      <c r="D117" s="3" t="s">
        <v>1222</v>
      </c>
      <c r="E117" s="3" t="s">
        <v>1222</v>
      </c>
      <c r="F117" s="3" t="s">
        <v>1223</v>
      </c>
      <c r="G117" s="3" t="s">
        <v>1359</v>
      </c>
      <c r="H117" s="132"/>
    </row>
    <row r="118">
      <c r="A118" s="3">
        <f t="shared" si="1"/>
        <v>117</v>
      </c>
      <c r="B118" s="71" t="s">
        <v>148</v>
      </c>
      <c r="C118" s="3">
        <v>2023.0</v>
      </c>
      <c r="D118" s="3" t="s">
        <v>1194</v>
      </c>
      <c r="E118" s="3" t="s">
        <v>1194</v>
      </c>
      <c r="F118" s="3" t="s">
        <v>1219</v>
      </c>
      <c r="G118" s="3" t="s">
        <v>1360</v>
      </c>
      <c r="H118" s="132" t="s">
        <v>1361</v>
      </c>
    </row>
    <row r="119">
      <c r="A119" s="3">
        <f t="shared" si="1"/>
        <v>118</v>
      </c>
      <c r="B119" s="71" t="s">
        <v>149</v>
      </c>
      <c r="C119" s="3">
        <v>2023.0</v>
      </c>
      <c r="D119" s="3" t="s">
        <v>1194</v>
      </c>
      <c r="E119" s="3" t="s">
        <v>1194</v>
      </c>
      <c r="F119" s="3" t="s">
        <v>1219</v>
      </c>
      <c r="G119" s="3" t="s">
        <v>1362</v>
      </c>
      <c r="H119" s="132" t="s">
        <v>1363</v>
      </c>
    </row>
    <row r="120">
      <c r="A120" s="3">
        <f t="shared" si="1"/>
        <v>119</v>
      </c>
      <c r="B120" s="71" t="s">
        <v>150</v>
      </c>
      <c r="C120" s="3">
        <v>2023.0</v>
      </c>
      <c r="D120" s="3" t="s">
        <v>1194</v>
      </c>
      <c r="E120" s="3" t="s">
        <v>1194</v>
      </c>
      <c r="F120" s="3" t="s">
        <v>1195</v>
      </c>
      <c r="G120" s="3" t="s">
        <v>1364</v>
      </c>
      <c r="H120" s="132" t="s">
        <v>1365</v>
      </c>
    </row>
    <row r="121">
      <c r="A121" s="3">
        <f t="shared" si="1"/>
        <v>120</v>
      </c>
      <c r="B121" s="71" t="s">
        <v>151</v>
      </c>
      <c r="C121" s="3">
        <v>2023.0</v>
      </c>
      <c r="D121" s="3" t="s">
        <v>1194</v>
      </c>
      <c r="E121" s="3" t="s">
        <v>1222</v>
      </c>
      <c r="F121" s="3" t="s">
        <v>1198</v>
      </c>
      <c r="G121" s="3" t="s">
        <v>1366</v>
      </c>
      <c r="H121" s="133"/>
    </row>
    <row r="122">
      <c r="A122" s="3">
        <f t="shared" si="1"/>
        <v>121</v>
      </c>
      <c r="B122" s="71" t="s">
        <v>152</v>
      </c>
      <c r="C122" s="3">
        <v>2023.0</v>
      </c>
      <c r="D122" s="3" t="s">
        <v>1194</v>
      </c>
      <c r="E122" s="3" t="s">
        <v>1194</v>
      </c>
      <c r="F122" s="3" t="s">
        <v>1195</v>
      </c>
      <c r="H122" s="132" t="s">
        <v>1367</v>
      </c>
    </row>
    <row r="123">
      <c r="A123" s="3">
        <f t="shared" si="1"/>
        <v>122</v>
      </c>
      <c r="B123" s="71" t="s">
        <v>153</v>
      </c>
      <c r="C123" s="3">
        <v>2023.0</v>
      </c>
      <c r="D123" s="3" t="s">
        <v>1194</v>
      </c>
      <c r="E123" s="3" t="s">
        <v>1194</v>
      </c>
      <c r="F123" s="3" t="s">
        <v>1198</v>
      </c>
      <c r="G123" s="3" t="s">
        <v>1368</v>
      </c>
      <c r="H123" s="133"/>
    </row>
    <row r="124">
      <c r="A124" s="3">
        <f t="shared" si="1"/>
        <v>123</v>
      </c>
      <c r="B124" s="71" t="s">
        <v>154</v>
      </c>
      <c r="C124" s="3">
        <v>2023.0</v>
      </c>
      <c r="D124" s="3" t="s">
        <v>1194</v>
      </c>
      <c r="E124" s="3" t="s">
        <v>1222</v>
      </c>
      <c r="F124" s="3" t="s">
        <v>1219</v>
      </c>
      <c r="G124" s="3" t="s">
        <v>1369</v>
      </c>
      <c r="H124" s="132" t="s">
        <v>1370</v>
      </c>
    </row>
    <row r="125">
      <c r="A125" s="3">
        <f t="shared" si="1"/>
        <v>124</v>
      </c>
      <c r="B125" s="71" t="s">
        <v>185</v>
      </c>
      <c r="C125" s="3">
        <v>2023.0</v>
      </c>
      <c r="D125" s="3" t="s">
        <v>1194</v>
      </c>
      <c r="E125" s="3" t="s">
        <v>1194</v>
      </c>
      <c r="F125" s="3" t="s">
        <v>1198</v>
      </c>
      <c r="G125" s="3" t="s">
        <v>1371</v>
      </c>
      <c r="H125" s="132" t="s">
        <v>1372</v>
      </c>
    </row>
    <row r="126">
      <c r="A126" s="3">
        <f t="shared" si="1"/>
        <v>125</v>
      </c>
      <c r="B126" s="71" t="s">
        <v>155</v>
      </c>
      <c r="C126" s="3">
        <v>2023.0</v>
      </c>
      <c r="D126" s="3" t="s">
        <v>1194</v>
      </c>
      <c r="E126" s="3" t="s">
        <v>1194</v>
      </c>
      <c r="F126" s="3" t="s">
        <v>1198</v>
      </c>
      <c r="G126" s="3" t="s">
        <v>1373</v>
      </c>
      <c r="H126" s="132" t="s">
        <v>1374</v>
      </c>
    </row>
    <row r="127">
      <c r="A127" s="3">
        <f t="shared" si="1"/>
        <v>126</v>
      </c>
      <c r="B127" s="71" t="s">
        <v>187</v>
      </c>
      <c r="C127" s="3">
        <v>2023.0</v>
      </c>
      <c r="D127" s="3" t="s">
        <v>1194</v>
      </c>
      <c r="E127" s="3" t="s">
        <v>1194</v>
      </c>
      <c r="F127" s="3" t="s">
        <v>1195</v>
      </c>
      <c r="H127" s="132" t="s">
        <v>1375</v>
      </c>
    </row>
    <row r="128">
      <c r="A128" s="3">
        <f t="shared" si="1"/>
        <v>127</v>
      </c>
      <c r="B128" s="59" t="s">
        <v>182</v>
      </c>
      <c r="C128" s="3">
        <v>2023.0</v>
      </c>
      <c r="D128" s="3" t="s">
        <v>1194</v>
      </c>
      <c r="E128" s="3" t="s">
        <v>1194</v>
      </c>
      <c r="F128" s="3" t="s">
        <v>1223</v>
      </c>
      <c r="G128" s="3" t="s">
        <v>1376</v>
      </c>
      <c r="H128" s="132" t="s">
        <v>1377</v>
      </c>
    </row>
    <row r="129">
      <c r="A129" s="3">
        <f t="shared" si="1"/>
        <v>128</v>
      </c>
      <c r="B129" s="71" t="s">
        <v>156</v>
      </c>
      <c r="C129" s="3">
        <v>2023.0</v>
      </c>
      <c r="D129" s="3" t="s">
        <v>1194</v>
      </c>
      <c r="E129" s="3" t="s">
        <v>1194</v>
      </c>
      <c r="F129" s="3" t="s">
        <v>1195</v>
      </c>
      <c r="G129" s="3" t="s">
        <v>1378</v>
      </c>
      <c r="H129" s="132" t="s">
        <v>1379</v>
      </c>
    </row>
    <row r="130">
      <c r="A130" s="3">
        <f t="shared" si="1"/>
        <v>129</v>
      </c>
      <c r="B130" s="71" t="s">
        <v>188</v>
      </c>
      <c r="C130" s="3">
        <v>2023.0</v>
      </c>
      <c r="D130" s="3" t="s">
        <v>1222</v>
      </c>
      <c r="E130" s="3" t="s">
        <v>1222</v>
      </c>
      <c r="F130" s="3" t="s">
        <v>1223</v>
      </c>
      <c r="G130" s="3" t="s">
        <v>1380</v>
      </c>
      <c r="H130" s="133"/>
    </row>
    <row r="131">
      <c r="A131" s="3">
        <f t="shared" si="1"/>
        <v>130</v>
      </c>
      <c r="B131" s="71" t="s">
        <v>157</v>
      </c>
      <c r="C131" s="3">
        <v>2023.0</v>
      </c>
      <c r="D131" s="3" t="s">
        <v>1194</v>
      </c>
      <c r="E131" s="3" t="s">
        <v>1194</v>
      </c>
      <c r="F131" s="3" t="s">
        <v>1195</v>
      </c>
      <c r="G131" s="3" t="s">
        <v>1381</v>
      </c>
      <c r="H131" s="133"/>
    </row>
    <row r="132">
      <c r="A132" s="3">
        <f t="shared" si="1"/>
        <v>131</v>
      </c>
      <c r="B132" s="71" t="s">
        <v>158</v>
      </c>
      <c r="C132" s="3">
        <v>2022.0</v>
      </c>
      <c r="D132" s="3" t="s">
        <v>1194</v>
      </c>
      <c r="E132" s="3" t="s">
        <v>1194</v>
      </c>
      <c r="F132" s="3" t="s">
        <v>1198</v>
      </c>
      <c r="G132" s="3" t="s">
        <v>1382</v>
      </c>
      <c r="H132" s="132" t="s">
        <v>1383</v>
      </c>
    </row>
    <row r="133">
      <c r="A133" s="3">
        <f t="shared" si="1"/>
        <v>132</v>
      </c>
      <c r="B133" s="71" t="s">
        <v>159</v>
      </c>
      <c r="C133" s="3">
        <v>2023.0</v>
      </c>
      <c r="D133" s="3" t="s">
        <v>1194</v>
      </c>
      <c r="E133" s="3" t="s">
        <v>1194</v>
      </c>
      <c r="F133" s="3" t="s">
        <v>1195</v>
      </c>
      <c r="H133" s="132" t="s">
        <v>1384</v>
      </c>
    </row>
    <row r="134">
      <c r="A134" s="3">
        <f t="shared" si="1"/>
        <v>133</v>
      </c>
      <c r="B134" s="71" t="s">
        <v>160</v>
      </c>
      <c r="C134" s="3" t="s">
        <v>591</v>
      </c>
      <c r="D134" s="3" t="s">
        <v>1194</v>
      </c>
      <c r="E134" s="3" t="s">
        <v>1194</v>
      </c>
      <c r="F134" s="3" t="s">
        <v>1195</v>
      </c>
      <c r="G134" s="3" t="s">
        <v>1385</v>
      </c>
      <c r="H134" s="132" t="s">
        <v>1200</v>
      </c>
    </row>
    <row r="135">
      <c r="A135" s="3">
        <f t="shared" si="1"/>
        <v>134</v>
      </c>
      <c r="B135" s="59" t="s">
        <v>180</v>
      </c>
      <c r="C135" s="3">
        <v>2023.0</v>
      </c>
      <c r="D135" s="3" t="s">
        <v>1194</v>
      </c>
      <c r="E135" s="3" t="s">
        <v>1194</v>
      </c>
      <c r="F135" s="3" t="s">
        <v>1219</v>
      </c>
      <c r="G135" s="106" t="s">
        <v>1386</v>
      </c>
      <c r="H135" s="132"/>
    </row>
    <row r="136">
      <c r="A136" s="3">
        <f t="shared" si="1"/>
        <v>135</v>
      </c>
      <c r="B136" s="71" t="s">
        <v>161</v>
      </c>
      <c r="C136" s="3">
        <v>2023.0</v>
      </c>
      <c r="D136" s="3" t="s">
        <v>1194</v>
      </c>
      <c r="E136" s="3" t="s">
        <v>1194</v>
      </c>
      <c r="F136" s="3" t="s">
        <v>1195</v>
      </c>
      <c r="H136" s="132" t="s">
        <v>1200</v>
      </c>
    </row>
    <row r="137">
      <c r="A137" s="3">
        <f t="shared" si="1"/>
        <v>136</v>
      </c>
      <c r="B137" s="71" t="s">
        <v>162</v>
      </c>
      <c r="C137" s="3">
        <v>2023.0</v>
      </c>
      <c r="D137" s="3" t="s">
        <v>1194</v>
      </c>
      <c r="E137" s="3" t="s">
        <v>1194</v>
      </c>
      <c r="F137" s="3" t="s">
        <v>1195</v>
      </c>
      <c r="H137" s="132" t="s">
        <v>1200</v>
      </c>
    </row>
    <row r="138">
      <c r="A138" s="3">
        <f t="shared" si="1"/>
        <v>137</v>
      </c>
      <c r="B138" s="71" t="s">
        <v>163</v>
      </c>
      <c r="C138" s="3">
        <v>2023.0</v>
      </c>
      <c r="D138" s="3" t="s">
        <v>1194</v>
      </c>
      <c r="E138" s="3" t="s">
        <v>1222</v>
      </c>
      <c r="F138" s="3" t="s">
        <v>1198</v>
      </c>
      <c r="G138" s="3" t="s">
        <v>1387</v>
      </c>
      <c r="H138" s="133"/>
    </row>
    <row r="139">
      <c r="A139" s="3">
        <f t="shared" si="1"/>
        <v>138</v>
      </c>
      <c r="B139" s="71" t="s">
        <v>164</v>
      </c>
      <c r="C139" s="3">
        <v>2023.0</v>
      </c>
      <c r="D139" s="3" t="s">
        <v>1194</v>
      </c>
      <c r="E139" s="3" t="s">
        <v>1194</v>
      </c>
      <c r="F139" s="3" t="s">
        <v>1198</v>
      </c>
      <c r="G139" s="3" t="s">
        <v>1388</v>
      </c>
      <c r="H139" s="132" t="s">
        <v>1389</v>
      </c>
    </row>
    <row r="140">
      <c r="A140" s="3">
        <f t="shared" si="1"/>
        <v>139</v>
      </c>
      <c r="B140" s="71" t="s">
        <v>165</v>
      </c>
      <c r="C140" s="3">
        <v>2023.0</v>
      </c>
      <c r="D140" s="3" t="s">
        <v>1194</v>
      </c>
      <c r="E140" s="3" t="s">
        <v>1194</v>
      </c>
      <c r="F140" s="3" t="s">
        <v>1195</v>
      </c>
      <c r="H140" s="132" t="s">
        <v>1390</v>
      </c>
    </row>
    <row r="141">
      <c r="A141" s="3">
        <f t="shared" si="1"/>
        <v>140</v>
      </c>
      <c r="B141" s="71" t="s">
        <v>166</v>
      </c>
      <c r="C141" s="3">
        <v>2023.0</v>
      </c>
      <c r="D141" s="3" t="s">
        <v>1222</v>
      </c>
      <c r="E141" s="3" t="s">
        <v>1222</v>
      </c>
      <c r="F141" s="3" t="s">
        <v>1223</v>
      </c>
      <c r="G141" s="3" t="s">
        <v>1391</v>
      </c>
      <c r="H141" s="133"/>
    </row>
    <row r="142">
      <c r="A142" s="3">
        <f t="shared" si="1"/>
        <v>141</v>
      </c>
      <c r="B142" s="71" t="s">
        <v>167</v>
      </c>
      <c r="C142" s="3">
        <v>2023.0</v>
      </c>
      <c r="D142" s="3" t="s">
        <v>1194</v>
      </c>
      <c r="E142" s="3" t="s">
        <v>1194</v>
      </c>
      <c r="F142" s="3" t="s">
        <v>1223</v>
      </c>
      <c r="G142" s="3" t="s">
        <v>1392</v>
      </c>
      <c r="H142" s="133"/>
    </row>
    <row r="143">
      <c r="A143" s="3">
        <f t="shared" si="1"/>
        <v>142</v>
      </c>
      <c r="B143" s="71" t="s">
        <v>168</v>
      </c>
      <c r="C143" s="3">
        <v>2023.0</v>
      </c>
      <c r="D143" s="3" t="s">
        <v>1194</v>
      </c>
      <c r="E143" s="3" t="s">
        <v>1194</v>
      </c>
      <c r="F143" s="3" t="s">
        <v>1219</v>
      </c>
      <c r="G143" s="3" t="s">
        <v>1393</v>
      </c>
      <c r="H143" s="132" t="s">
        <v>1394</v>
      </c>
    </row>
    <row r="144">
      <c r="A144" s="3">
        <f t="shared" si="1"/>
        <v>143</v>
      </c>
      <c r="B144" s="71" t="s">
        <v>169</v>
      </c>
      <c r="C144" s="3">
        <v>2022.0</v>
      </c>
      <c r="D144" s="3" t="s">
        <v>1222</v>
      </c>
      <c r="E144" s="3" t="s">
        <v>1222</v>
      </c>
      <c r="F144" s="3" t="s">
        <v>1223</v>
      </c>
      <c r="G144" s="3" t="s">
        <v>1163</v>
      </c>
      <c r="H144" s="133"/>
    </row>
    <row r="145">
      <c r="A145" s="3">
        <f t="shared" si="1"/>
        <v>144</v>
      </c>
      <c r="B145" s="59" t="s">
        <v>177</v>
      </c>
      <c r="C145" s="3">
        <v>2023.0</v>
      </c>
      <c r="D145" s="3" t="s">
        <v>1194</v>
      </c>
      <c r="E145" s="3" t="s">
        <v>1194</v>
      </c>
      <c r="F145" s="3" t="s">
        <v>1195</v>
      </c>
      <c r="G145" s="3" t="s">
        <v>1395</v>
      </c>
      <c r="H145" s="132" t="s">
        <v>1396</v>
      </c>
    </row>
    <row r="146">
      <c r="A146" s="3">
        <f t="shared" si="1"/>
        <v>145</v>
      </c>
      <c r="B146" s="71" t="s">
        <v>170</v>
      </c>
      <c r="C146" s="3">
        <v>2023.0</v>
      </c>
      <c r="D146" s="3" t="s">
        <v>1194</v>
      </c>
      <c r="E146" s="3" t="s">
        <v>1194</v>
      </c>
      <c r="F146" s="3" t="s">
        <v>1195</v>
      </c>
      <c r="H146" s="132" t="s">
        <v>1397</v>
      </c>
    </row>
    <row r="147">
      <c r="A147" s="3">
        <f t="shared" si="1"/>
        <v>146</v>
      </c>
      <c r="B147" s="71" t="s">
        <v>171</v>
      </c>
      <c r="C147" s="3">
        <v>2023.0</v>
      </c>
      <c r="D147" s="3" t="s">
        <v>1194</v>
      </c>
      <c r="E147" s="3" t="s">
        <v>1194</v>
      </c>
      <c r="F147" s="3" t="s">
        <v>1195</v>
      </c>
      <c r="G147" s="3" t="s">
        <v>1398</v>
      </c>
      <c r="H147" s="132" t="s">
        <v>1399</v>
      </c>
    </row>
    <row r="148">
      <c r="A148" s="3">
        <f t="shared" si="1"/>
        <v>147</v>
      </c>
      <c r="B148" s="71" t="s">
        <v>172</v>
      </c>
      <c r="C148" s="3">
        <v>2023.0</v>
      </c>
      <c r="D148" s="3" t="s">
        <v>1194</v>
      </c>
      <c r="E148" s="3" t="s">
        <v>1194</v>
      </c>
      <c r="F148" s="3" t="s">
        <v>1195</v>
      </c>
      <c r="H148" s="132" t="s">
        <v>1400</v>
      </c>
    </row>
    <row r="149">
      <c r="A149" s="3">
        <f t="shared" si="1"/>
        <v>148</v>
      </c>
      <c r="B149" s="71" t="s">
        <v>173</v>
      </c>
      <c r="C149" s="3">
        <v>2023.0</v>
      </c>
      <c r="D149" s="3" t="s">
        <v>1194</v>
      </c>
      <c r="E149" s="3" t="s">
        <v>1222</v>
      </c>
      <c r="F149" s="3" t="s">
        <v>1219</v>
      </c>
      <c r="G149" s="3" t="s">
        <v>1401</v>
      </c>
      <c r="H149" s="133"/>
    </row>
    <row r="150">
      <c r="A150" s="3">
        <f t="shared" si="1"/>
        <v>149</v>
      </c>
      <c r="B150" s="3" t="s">
        <v>1402</v>
      </c>
      <c r="C150" s="3">
        <v>2023.0</v>
      </c>
      <c r="D150" s="3" t="s">
        <v>1194</v>
      </c>
      <c r="E150" s="3" t="s">
        <v>1194</v>
      </c>
      <c r="F150" s="3" t="s">
        <v>1198</v>
      </c>
      <c r="G150" s="3" t="s">
        <v>1403</v>
      </c>
      <c r="H150" s="132">
        <v>3.11</v>
      </c>
    </row>
    <row r="151">
      <c r="A151" s="3">
        <f t="shared" si="1"/>
        <v>150</v>
      </c>
      <c r="B151" s="71" t="s">
        <v>174</v>
      </c>
      <c r="C151" s="3">
        <v>2023.0</v>
      </c>
      <c r="D151" s="3" t="s">
        <v>1194</v>
      </c>
      <c r="E151" s="3" t="s">
        <v>1194</v>
      </c>
      <c r="F151" s="3" t="s">
        <v>1195</v>
      </c>
      <c r="H151" s="133"/>
    </row>
    <row r="152">
      <c r="A152" s="3">
        <f t="shared" si="1"/>
        <v>151</v>
      </c>
      <c r="B152" s="71" t="s">
        <v>175</v>
      </c>
      <c r="C152" s="3">
        <v>2023.0</v>
      </c>
      <c r="D152" s="3" t="s">
        <v>1194</v>
      </c>
      <c r="E152" s="3" t="s">
        <v>1194</v>
      </c>
      <c r="F152" s="3" t="s">
        <v>1198</v>
      </c>
      <c r="G152" s="3" t="s">
        <v>1404</v>
      </c>
      <c r="H152" s="132" t="s">
        <v>1405</v>
      </c>
    </row>
    <row r="153">
      <c r="A153" s="3">
        <f t="shared" si="1"/>
        <v>152</v>
      </c>
      <c r="B153" s="71" t="s">
        <v>176</v>
      </c>
      <c r="C153" s="3">
        <v>2023.0</v>
      </c>
      <c r="D153" s="3" t="s">
        <v>1194</v>
      </c>
      <c r="E153" s="3" t="s">
        <v>1194</v>
      </c>
      <c r="F153" s="3" t="s">
        <v>1195</v>
      </c>
      <c r="G153" s="3" t="s">
        <v>1406</v>
      </c>
      <c r="H153" s="132" t="s">
        <v>1407</v>
      </c>
    </row>
    <row r="154">
      <c r="A154" s="3">
        <f t="shared" si="1"/>
        <v>153</v>
      </c>
      <c r="H154" s="133"/>
    </row>
    <row r="155">
      <c r="A155" s="3">
        <f t="shared" si="1"/>
        <v>154</v>
      </c>
      <c r="H155" s="133"/>
    </row>
    <row r="156">
      <c r="A156" s="3">
        <f t="shared" si="1"/>
        <v>155</v>
      </c>
      <c r="H156" s="133"/>
    </row>
    <row r="157">
      <c r="A157" s="3">
        <f t="shared" si="1"/>
        <v>156</v>
      </c>
      <c r="H157" s="133"/>
    </row>
    <row r="158">
      <c r="A158" s="3">
        <f t="shared" si="1"/>
        <v>157</v>
      </c>
      <c r="H158" s="133"/>
    </row>
    <row r="159">
      <c r="A159" s="3">
        <f t="shared" si="1"/>
        <v>158</v>
      </c>
      <c r="H159" s="133"/>
    </row>
    <row r="160">
      <c r="A160" s="3">
        <f t="shared" si="1"/>
        <v>159</v>
      </c>
      <c r="H160" s="133"/>
    </row>
    <row r="161">
      <c r="A161" s="3">
        <f t="shared" si="1"/>
        <v>160</v>
      </c>
      <c r="H161" s="133"/>
    </row>
    <row r="162">
      <c r="A162" s="3">
        <f t="shared" si="1"/>
        <v>161</v>
      </c>
      <c r="H162" s="133"/>
    </row>
    <row r="163">
      <c r="A163" s="3">
        <f t="shared" si="1"/>
        <v>162</v>
      </c>
      <c r="H163" s="133"/>
    </row>
  </sheetData>
  <autoFilter ref="$A$1:$H$163">
    <sortState ref="A1:H163">
      <sortCondition ref="B1:B163"/>
      <sortCondition ref="F1:F163"/>
    </sortState>
  </autoFilter>
  <dataValidations>
    <dataValidation type="list" allowBlank="1" showErrorMessage="1" sqref="F2:F153">
      <formula1>"Hög,Okej,Varning,Dålig"</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5"/>
    <col customWidth="1" min="4" max="4" width="66.5"/>
  </cols>
  <sheetData>
    <row r="1">
      <c r="A1" s="135" t="s">
        <v>1408</v>
      </c>
      <c r="D1" s="135"/>
    </row>
    <row r="2">
      <c r="A2" s="3" t="s">
        <v>1409</v>
      </c>
      <c r="B2" s="59">
        <f>COUNTA('Main 2.1'!A3:A164)</f>
        <v>150</v>
      </c>
    </row>
    <row r="3">
      <c r="A3" s="3" t="s">
        <v>1410</v>
      </c>
      <c r="B3" s="59">
        <f>COUNTIF('Main 2.1'!U3:U164, 2023)</f>
        <v>140</v>
      </c>
      <c r="C3" s="136">
        <f t="shared" ref="C3:C5" si="1">B3/$B$2</f>
        <v>0.9333333333</v>
      </c>
      <c r="D3" s="136"/>
    </row>
    <row r="4">
      <c r="A4" s="3" t="s">
        <v>1411</v>
      </c>
      <c r="B4" s="59">
        <f>COUNTIF('Main 2.1'!U3:U164, 2022)</f>
        <v>5</v>
      </c>
      <c r="C4" s="136">
        <f t="shared" si="1"/>
        <v>0.03333333333</v>
      </c>
      <c r="D4" s="136"/>
    </row>
    <row r="5">
      <c r="A5" s="3" t="s">
        <v>1412</v>
      </c>
      <c r="B5" s="59">
        <f>COUNTIF('Main 2.1'!U3:U164, "22/23")</f>
        <v>5</v>
      </c>
      <c r="C5" s="136">
        <f t="shared" si="1"/>
        <v>0.03333333333</v>
      </c>
      <c r="D5" s="136"/>
    </row>
    <row r="6">
      <c r="A6" s="3" t="s">
        <v>1413</v>
      </c>
      <c r="B6" s="59">
        <f>COUNTIFS('Main 2.1'!U3:U164, 2023, 'Main 2.1'!V3:V164, "&lt;&gt;n.a")</f>
        <v>133</v>
      </c>
      <c r="C6" s="136">
        <f t="shared" ref="C6:C7" si="2">B6/$B$3</f>
        <v>0.95</v>
      </c>
      <c r="D6" s="136"/>
    </row>
    <row r="7">
      <c r="A7" s="3" t="s">
        <v>1414</v>
      </c>
      <c r="B7" s="59">
        <f>COUNTIFS('Main 2.1'!U3:U164, 2023, 'Main 2.1'!X3:X164, "&lt;&gt;n.a")</f>
        <v>118</v>
      </c>
      <c r="C7" s="136">
        <f t="shared" si="2"/>
        <v>0.8428571429</v>
      </c>
      <c r="D7" s="136"/>
    </row>
    <row r="8">
      <c r="A8" s="3" t="s">
        <v>1415</v>
      </c>
      <c r="B8" s="59">
        <f>COUNTIFS('Main 2.1'!U3:U164, 2023, 'Main 2.1'!X3:X164, "n.a")</f>
        <v>22</v>
      </c>
      <c r="C8" s="136">
        <f>B8/$B$2</f>
        <v>0.1466666667</v>
      </c>
      <c r="D8" s="136"/>
    </row>
    <row r="9">
      <c r="A9" s="3" t="s">
        <v>1416</v>
      </c>
      <c r="B9" s="59">
        <f>COUNTIF('Main 2.1'!G:G, "Ja*")</f>
        <v>44</v>
      </c>
      <c r="C9" s="136">
        <f t="shared" ref="C9:C11" si="3">B9/($B$9+$B$10+$B$11)</f>
        <v>0.3666666667</v>
      </c>
      <c r="D9" s="136"/>
    </row>
    <row r="10">
      <c r="A10" s="3" t="s">
        <v>1417</v>
      </c>
      <c r="B10" s="3">
        <f>COUNTIF('Main 2.1'!G:G, "Nja*")</f>
        <v>45</v>
      </c>
      <c r="C10" s="136">
        <f t="shared" si="3"/>
        <v>0.375</v>
      </c>
      <c r="D10" s="136"/>
    </row>
    <row r="11">
      <c r="A11" s="3" t="s">
        <v>1418</v>
      </c>
      <c r="B11" s="59">
        <f>COUNTIF('Main 2.1'!G:G, "Nej*")</f>
        <v>31</v>
      </c>
      <c r="C11" s="136">
        <f t="shared" si="3"/>
        <v>0.2583333333</v>
      </c>
      <c r="D11" s="136"/>
    </row>
    <row r="12">
      <c r="A12" s="3" t="s">
        <v>1419</v>
      </c>
      <c r="B12" s="59">
        <f>SUM(B9:B11)</f>
        <v>120</v>
      </c>
    </row>
    <row r="13">
      <c r="A13" s="3" t="s">
        <v>1420</v>
      </c>
      <c r="B13" s="59">
        <f>COUNTA('Main 2.1'!T3:T164)</f>
        <v>21</v>
      </c>
    </row>
    <row r="14">
      <c r="A14" s="3" t="s">
        <v>1421</v>
      </c>
      <c r="B14" s="71">
        <f>SUMIF('Main 2.1'!U:U,"&lt;&gt;2022",'Main 2.1'!N:N)</f>
        <v>29453668.71</v>
      </c>
      <c r="C14" s="3" t="s">
        <v>1422</v>
      </c>
      <c r="D14" s="3"/>
    </row>
    <row r="15">
      <c r="A15" s="3" t="s">
        <v>1423</v>
      </c>
      <c r="B15" s="71">
        <f>SUMIF('Main 2.1'!U:U,"&lt;&gt;2022",'Main 2.1'!V:V)</f>
        <v>35548941.3</v>
      </c>
      <c r="C15" s="3" t="s">
        <v>1422</v>
      </c>
      <c r="D15" s="3"/>
    </row>
    <row r="16">
      <c r="A16" s="3" t="s">
        <v>1424</v>
      </c>
      <c r="B16" s="71">
        <f>SUMIF('Main 2.1'!U:U,"&lt;&gt;2022",'Main 2.1'!X:X)</f>
        <v>1314027960</v>
      </c>
      <c r="C16" s="3" t="s">
        <v>1422</v>
      </c>
      <c r="D16" s="3">
        <f>952874000/B16</f>
        <v>0.7251550417</v>
      </c>
    </row>
    <row r="17">
      <c r="A17" s="137" t="s">
        <v>1425</v>
      </c>
      <c r="B17" s="41">
        <f>SUMIF('Main 2.1'!U:U,"&lt;&gt;2022",'Main 2.1'!Z:Z)</f>
        <v>1349576901</v>
      </c>
      <c r="C17" s="3" t="s">
        <v>1422</v>
      </c>
    </row>
    <row r="18">
      <c r="A18" s="4" t="s">
        <v>1426</v>
      </c>
      <c r="B18" s="41">
        <v>4.525E7</v>
      </c>
      <c r="C18" s="3" t="s">
        <v>1422</v>
      </c>
    </row>
    <row r="19">
      <c r="A19" s="3" t="s">
        <v>1427</v>
      </c>
      <c r="B19" s="136">
        <f>AVERAGE('Main 2.1'!AA3:AA164)</f>
        <v>0.834009753</v>
      </c>
      <c r="D19" s="138" t="s">
        <v>1428</v>
      </c>
    </row>
    <row r="21">
      <c r="A21" s="3" t="s">
        <v>1429</v>
      </c>
      <c r="B21" s="59">
        <f>COUNTIF('Main 2.1'!E:E, "Ja*")</f>
        <v>61</v>
      </c>
      <c r="C21" s="136">
        <f t="shared" ref="C21:C23" si="4">B21/($B$24)</f>
        <v>0.4295774648</v>
      </c>
    </row>
    <row r="22">
      <c r="A22" s="3" t="s">
        <v>1430</v>
      </c>
      <c r="B22" s="3">
        <f>COUNTIF('Main 2.1'!E:E, "Nja*")</f>
        <v>47</v>
      </c>
      <c r="C22" s="136">
        <f t="shared" si="4"/>
        <v>0.3309859155</v>
      </c>
    </row>
    <row r="23">
      <c r="A23" s="3" t="s">
        <v>1431</v>
      </c>
      <c r="B23" s="59">
        <f>COUNTIF('Main 2.1'!E:E, "Nej*")</f>
        <v>34</v>
      </c>
      <c r="C23" s="136">
        <f t="shared" si="4"/>
        <v>0.2394366197</v>
      </c>
    </row>
    <row r="24">
      <c r="A24" s="3" t="s">
        <v>1432</v>
      </c>
      <c r="B24" s="59">
        <f>SUM(B21:B23)</f>
        <v>142</v>
      </c>
    </row>
  </sheetData>
  <mergeCells count="1">
    <mergeCell ref="A1:C1"/>
  </mergeCells>
  <hyperlinks>
    <hyperlink r:id="rId1" ref="A18"/>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63"/>
  </cols>
  <sheetData>
    <row r="1">
      <c r="A1" s="139" t="s">
        <v>1433</v>
      </c>
    </row>
    <row r="2">
      <c r="A2" s="140" t="s">
        <v>1434</v>
      </c>
    </row>
    <row r="3">
      <c r="A3" s="140" t="s">
        <v>1435</v>
      </c>
    </row>
    <row r="4">
      <c r="A4" s="140" t="s">
        <v>1436</v>
      </c>
    </row>
    <row r="5">
      <c r="A5" s="140" t="s">
        <v>1437</v>
      </c>
    </row>
    <row r="6">
      <c r="A6" s="140" t="s">
        <v>1438</v>
      </c>
    </row>
    <row r="7">
      <c r="A7" s="140" t="s">
        <v>1439</v>
      </c>
    </row>
    <row r="8">
      <c r="A8" s="140" t="s">
        <v>1440</v>
      </c>
    </row>
    <row r="9">
      <c r="A9" s="140" t="s">
        <v>1441</v>
      </c>
    </row>
    <row r="10">
      <c r="A10" s="140" t="s">
        <v>1442</v>
      </c>
    </row>
    <row r="11">
      <c r="A11" s="140" t="s">
        <v>1443</v>
      </c>
    </row>
    <row r="12">
      <c r="A12" s="140" t="s">
        <v>1444</v>
      </c>
    </row>
    <row r="13">
      <c r="A13" s="140" t="s">
        <v>1445</v>
      </c>
    </row>
    <row r="14">
      <c r="A14" s="140" t="s">
        <v>1446</v>
      </c>
    </row>
    <row r="15">
      <c r="A15" s="140" t="s">
        <v>1447</v>
      </c>
    </row>
    <row r="16">
      <c r="A16" s="140" t="s">
        <v>1448</v>
      </c>
    </row>
    <row r="17">
      <c r="A17" s="140" t="s">
        <v>1449</v>
      </c>
    </row>
    <row r="18">
      <c r="A18" s="140" t="s">
        <v>1450</v>
      </c>
    </row>
    <row r="19">
      <c r="A19" s="140" t="s">
        <v>1451</v>
      </c>
    </row>
    <row r="20">
      <c r="A20" s="140" t="s">
        <v>1452</v>
      </c>
    </row>
    <row r="21">
      <c r="A21" s="140" t="s">
        <v>1453</v>
      </c>
    </row>
    <row r="22">
      <c r="A22" s="140" t="s">
        <v>1454</v>
      </c>
    </row>
    <row r="23">
      <c r="A23" s="140" t="s">
        <v>1455</v>
      </c>
    </row>
    <row r="24">
      <c r="A24" s="140" t="s">
        <v>1456</v>
      </c>
    </row>
    <row r="25">
      <c r="A25" s="140" t="s">
        <v>1457</v>
      </c>
    </row>
    <row r="26">
      <c r="A26" s="140" t="s">
        <v>1458</v>
      </c>
    </row>
    <row r="27">
      <c r="A27" s="140" t="s">
        <v>1459</v>
      </c>
    </row>
    <row r="28">
      <c r="A28" s="140" t="s">
        <v>1460</v>
      </c>
    </row>
    <row r="29">
      <c r="A29" s="140" t="s">
        <v>1461</v>
      </c>
    </row>
    <row r="30">
      <c r="A30" s="140" t="s">
        <v>1462</v>
      </c>
    </row>
    <row r="31">
      <c r="A31" s="140" t="s">
        <v>1463</v>
      </c>
    </row>
    <row r="32">
      <c r="A32" s="140" t="s">
        <v>1464</v>
      </c>
    </row>
    <row r="33">
      <c r="A33" s="140" t="s">
        <v>1465</v>
      </c>
    </row>
    <row r="34">
      <c r="A34" s="140" t="s">
        <v>1466</v>
      </c>
    </row>
    <row r="35">
      <c r="A35" s="140" t="s">
        <v>1467</v>
      </c>
    </row>
    <row r="36">
      <c r="A36" s="140" t="s">
        <v>1468</v>
      </c>
    </row>
    <row r="37">
      <c r="A37" s="140" t="s">
        <v>1469</v>
      </c>
    </row>
    <row r="38">
      <c r="A38" s="140" t="s">
        <v>1470</v>
      </c>
    </row>
    <row r="39">
      <c r="A39" s="140" t="s">
        <v>1471</v>
      </c>
    </row>
    <row r="40">
      <c r="A40" s="140" t="s">
        <v>1472</v>
      </c>
    </row>
    <row r="41">
      <c r="A41" s="140" t="s">
        <v>1473</v>
      </c>
    </row>
    <row r="42">
      <c r="A42" s="140" t="s">
        <v>1474</v>
      </c>
    </row>
    <row r="43">
      <c r="A43" s="140" t="s">
        <v>1475</v>
      </c>
    </row>
    <row r="44">
      <c r="A44" s="140" t="s">
        <v>1476</v>
      </c>
    </row>
    <row r="45">
      <c r="A45" s="140" t="s">
        <v>1477</v>
      </c>
    </row>
    <row r="46">
      <c r="A46" s="140" t="s">
        <v>1478</v>
      </c>
    </row>
    <row r="47">
      <c r="A47" s="140" t="s">
        <v>1479</v>
      </c>
    </row>
    <row r="48">
      <c r="A48" s="140" t="s">
        <v>1480</v>
      </c>
    </row>
    <row r="49">
      <c r="A49" s="140" t="s">
        <v>1481</v>
      </c>
    </row>
    <row r="50">
      <c r="A50" s="140" t="s">
        <v>1482</v>
      </c>
    </row>
    <row r="51">
      <c r="A51" s="140" t="s">
        <v>1483</v>
      </c>
    </row>
    <row r="52">
      <c r="A52" s="140" t="s">
        <v>1484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s>
  <sheetData>
    <row r="1">
      <c r="A1" s="1" t="s">
        <v>1485</v>
      </c>
    </row>
    <row r="2" hidden="1">
      <c r="A2" s="59" t="b">
        <f t="array" ref="A2:A153">TRANSPOSE(IF(MAIN!$C$4:$EX$4="", MAIN!$C$1:$EX$1))</f>
        <v>0</v>
      </c>
    </row>
    <row r="3" hidden="1">
      <c r="A3" s="59" t="b">
        <v>0</v>
      </c>
    </row>
    <row r="4" hidden="1">
      <c r="A4" s="59" t="b">
        <v>0</v>
      </c>
    </row>
    <row r="5" hidden="1">
      <c r="A5" s="59" t="b">
        <v>0</v>
      </c>
    </row>
    <row r="6" hidden="1">
      <c r="A6" s="59" t="b">
        <v>0</v>
      </c>
    </row>
    <row r="7" hidden="1">
      <c r="A7" s="59" t="b">
        <v>0</v>
      </c>
    </row>
    <row r="8">
      <c r="A8" s="59" t="b">
        <v>0</v>
      </c>
    </row>
    <row r="9">
      <c r="A9" s="59" t="b">
        <v>0</v>
      </c>
    </row>
    <row r="10">
      <c r="A10" s="59" t="b">
        <v>0</v>
      </c>
    </row>
    <row r="11">
      <c r="A11" s="59" t="b">
        <v>0</v>
      </c>
    </row>
    <row r="12">
      <c r="A12" s="59" t="b">
        <v>0</v>
      </c>
    </row>
    <row r="13" hidden="1">
      <c r="A13" s="59" t="b">
        <v>0</v>
      </c>
    </row>
    <row r="14">
      <c r="A14" s="59" t="b">
        <v>0</v>
      </c>
    </row>
    <row r="15">
      <c r="A15" s="59" t="b">
        <v>0</v>
      </c>
    </row>
    <row r="16">
      <c r="A16" s="59" t="b">
        <v>0</v>
      </c>
    </row>
    <row r="17">
      <c r="A17" s="59" t="b">
        <v>0</v>
      </c>
    </row>
    <row r="18">
      <c r="A18" s="59" t="b">
        <v>0</v>
      </c>
    </row>
    <row r="19">
      <c r="A19" s="59" t="b">
        <v>0</v>
      </c>
    </row>
    <row r="20">
      <c r="A20" s="59" t="b">
        <v>0</v>
      </c>
    </row>
    <row r="21">
      <c r="A21" s="59" t="b">
        <v>0</v>
      </c>
    </row>
    <row r="22">
      <c r="A22" s="59" t="b">
        <v>0</v>
      </c>
    </row>
    <row r="23" hidden="1">
      <c r="A23" s="59" t="b">
        <v>0</v>
      </c>
    </row>
    <row r="24">
      <c r="A24" s="59" t="b">
        <v>0</v>
      </c>
    </row>
    <row r="25">
      <c r="A25" s="59" t="b">
        <v>0</v>
      </c>
    </row>
    <row r="26">
      <c r="A26" s="59" t="b">
        <v>0</v>
      </c>
    </row>
    <row r="27">
      <c r="A27" s="59" t="b">
        <v>0</v>
      </c>
    </row>
    <row r="28">
      <c r="A28" s="59" t="b">
        <v>0</v>
      </c>
    </row>
    <row r="29">
      <c r="A29" s="59" t="b">
        <v>0</v>
      </c>
    </row>
    <row r="30">
      <c r="A30" s="59" t="b">
        <v>0</v>
      </c>
    </row>
    <row r="31" hidden="1">
      <c r="A31" s="59" t="b">
        <v>0</v>
      </c>
    </row>
    <row r="32" hidden="1">
      <c r="A32" s="59" t="b">
        <v>0</v>
      </c>
    </row>
    <row r="33" hidden="1">
      <c r="A33" s="59" t="b">
        <v>0</v>
      </c>
    </row>
    <row r="34" hidden="1">
      <c r="A34" s="59" t="b">
        <v>0</v>
      </c>
    </row>
    <row r="35" hidden="1">
      <c r="A35" s="59" t="b">
        <v>0</v>
      </c>
    </row>
    <row r="36" hidden="1">
      <c r="A36" s="59" t="b">
        <v>0</v>
      </c>
    </row>
    <row r="37" hidden="1">
      <c r="A37" s="59" t="b">
        <v>0</v>
      </c>
    </row>
    <row r="38" hidden="1">
      <c r="A38" s="59" t="b">
        <v>0</v>
      </c>
    </row>
    <row r="39">
      <c r="A39" s="59" t="b">
        <v>0</v>
      </c>
    </row>
    <row r="40" hidden="1">
      <c r="A40" s="59" t="b">
        <v>0</v>
      </c>
    </row>
    <row r="41">
      <c r="A41" s="59" t="b">
        <v>0</v>
      </c>
    </row>
    <row r="42" hidden="1">
      <c r="A42" s="59" t="b">
        <v>0</v>
      </c>
    </row>
    <row r="43">
      <c r="A43" s="59" t="b">
        <v>0</v>
      </c>
    </row>
    <row r="44">
      <c r="A44" s="59" t="b">
        <v>0</v>
      </c>
    </row>
    <row r="45">
      <c r="A45" s="59" t="b">
        <v>0</v>
      </c>
    </row>
    <row r="46">
      <c r="A46" s="59" t="b">
        <v>0</v>
      </c>
    </row>
    <row r="47">
      <c r="A47" s="59" t="b">
        <v>0</v>
      </c>
    </row>
    <row r="48">
      <c r="A48" s="59" t="b">
        <v>0</v>
      </c>
    </row>
    <row r="49">
      <c r="A49" s="59" t="b">
        <v>0</v>
      </c>
    </row>
    <row r="50" hidden="1">
      <c r="A50" s="59" t="b">
        <v>0</v>
      </c>
    </row>
    <row r="51" hidden="1">
      <c r="A51" s="59" t="b">
        <v>0</v>
      </c>
    </row>
    <row r="52" hidden="1">
      <c r="A52" s="59" t="b">
        <v>0</v>
      </c>
    </row>
    <row r="53" hidden="1">
      <c r="A53" s="59" t="b">
        <v>0</v>
      </c>
    </row>
    <row r="54" hidden="1">
      <c r="A54" s="59" t="b">
        <v>0</v>
      </c>
    </row>
    <row r="55" hidden="1">
      <c r="A55" s="59" t="b">
        <v>0</v>
      </c>
    </row>
    <row r="56" hidden="1">
      <c r="A56" s="59" t="b">
        <v>0</v>
      </c>
    </row>
    <row r="57">
      <c r="A57" s="59" t="b">
        <v>0</v>
      </c>
    </row>
    <row r="58">
      <c r="A58" s="59" t="b">
        <v>0</v>
      </c>
    </row>
    <row r="59">
      <c r="A59" s="59" t="b">
        <v>0</v>
      </c>
    </row>
    <row r="60">
      <c r="A60" s="59" t="b">
        <v>0</v>
      </c>
    </row>
    <row r="61">
      <c r="A61" s="59" t="b">
        <v>0</v>
      </c>
    </row>
    <row r="62">
      <c r="A62" s="59" t="b">
        <v>0</v>
      </c>
    </row>
    <row r="63">
      <c r="A63" s="59" t="b">
        <v>0</v>
      </c>
    </row>
    <row r="64">
      <c r="A64" s="59" t="b">
        <v>0</v>
      </c>
    </row>
    <row r="65">
      <c r="A65" s="59" t="b">
        <v>0</v>
      </c>
    </row>
    <row r="66">
      <c r="A66" s="59" t="b">
        <v>0</v>
      </c>
    </row>
    <row r="67">
      <c r="A67" s="59" t="b">
        <v>0</v>
      </c>
    </row>
    <row r="68">
      <c r="A68" s="59" t="b">
        <v>0</v>
      </c>
    </row>
    <row r="69">
      <c r="A69" s="59" t="b">
        <v>0</v>
      </c>
    </row>
    <row r="70">
      <c r="A70" s="59" t="b">
        <v>0</v>
      </c>
    </row>
    <row r="71">
      <c r="A71" s="59" t="b">
        <v>0</v>
      </c>
    </row>
    <row r="72">
      <c r="A72" s="59" t="b">
        <v>0</v>
      </c>
    </row>
    <row r="73">
      <c r="A73" s="59" t="b">
        <v>0</v>
      </c>
    </row>
    <row r="74">
      <c r="A74" s="59" t="b">
        <v>0</v>
      </c>
    </row>
    <row r="75">
      <c r="A75" s="59" t="b">
        <v>0</v>
      </c>
    </row>
    <row r="76">
      <c r="A76" s="59" t="b">
        <v>0</v>
      </c>
    </row>
    <row r="77">
      <c r="A77" s="59" t="b">
        <v>0</v>
      </c>
    </row>
    <row r="78">
      <c r="A78" s="59" t="b">
        <v>0</v>
      </c>
    </row>
    <row r="79">
      <c r="A79" s="59" t="s">
        <v>119</v>
      </c>
    </row>
    <row r="80">
      <c r="A80" s="59" t="b">
        <v>0</v>
      </c>
    </row>
    <row r="81">
      <c r="A81" s="59" t="b">
        <v>0</v>
      </c>
    </row>
    <row r="82">
      <c r="A82" s="59" t="b">
        <v>0</v>
      </c>
    </row>
    <row r="83">
      <c r="A83" s="59" t="b">
        <v>0</v>
      </c>
    </row>
    <row r="84">
      <c r="A84" s="59" t="b">
        <v>0</v>
      </c>
    </row>
    <row r="85">
      <c r="A85" s="59" t="b">
        <v>0</v>
      </c>
    </row>
    <row r="86">
      <c r="A86" s="59" t="b">
        <v>0</v>
      </c>
    </row>
    <row r="87">
      <c r="A87" s="59" t="b">
        <v>0</v>
      </c>
    </row>
    <row r="88">
      <c r="A88" s="59" t="s">
        <v>127</v>
      </c>
    </row>
    <row r="89">
      <c r="A89" s="59" t="b">
        <v>0</v>
      </c>
    </row>
    <row r="90">
      <c r="A90" s="59" t="b">
        <v>0</v>
      </c>
    </row>
    <row r="91">
      <c r="A91" s="59" t="b">
        <v>0</v>
      </c>
    </row>
    <row r="92">
      <c r="A92" s="59" t="b">
        <v>0</v>
      </c>
    </row>
    <row r="93">
      <c r="A93" s="59" t="b">
        <v>0</v>
      </c>
    </row>
    <row r="94">
      <c r="A94" s="59" t="b">
        <v>0</v>
      </c>
    </row>
    <row r="95">
      <c r="A95" s="59" t="b">
        <v>0</v>
      </c>
    </row>
    <row r="96">
      <c r="A96" s="59" t="b">
        <v>0</v>
      </c>
    </row>
    <row r="97">
      <c r="A97" s="59" t="b">
        <v>0</v>
      </c>
    </row>
    <row r="98">
      <c r="A98" s="59" t="b">
        <v>0</v>
      </c>
    </row>
    <row r="99" hidden="1">
      <c r="A99" s="59" t="b">
        <v>0</v>
      </c>
    </row>
    <row r="100" hidden="1">
      <c r="A100" s="59" t="b">
        <v>0</v>
      </c>
    </row>
    <row r="101" hidden="1">
      <c r="A101" s="59" t="b">
        <v>0</v>
      </c>
    </row>
    <row r="102" hidden="1">
      <c r="A102" s="59" t="b">
        <v>0</v>
      </c>
    </row>
    <row r="103" hidden="1">
      <c r="A103" s="59" t="b">
        <v>0</v>
      </c>
    </row>
    <row r="104">
      <c r="A104" s="59" t="b">
        <v>0</v>
      </c>
    </row>
    <row r="105">
      <c r="A105" s="59" t="b">
        <v>0</v>
      </c>
    </row>
    <row r="106">
      <c r="A106" s="59" t="b">
        <v>0</v>
      </c>
    </row>
    <row r="107">
      <c r="A107" s="59" t="b">
        <v>0</v>
      </c>
    </row>
    <row r="108">
      <c r="A108" s="59" t="b">
        <v>0</v>
      </c>
    </row>
    <row r="109">
      <c r="A109" s="59" t="b">
        <v>0</v>
      </c>
    </row>
    <row r="110" hidden="1">
      <c r="A110" s="59" t="b">
        <v>0</v>
      </c>
    </row>
    <row r="111">
      <c r="A111" s="59" t="b">
        <v>0</v>
      </c>
    </row>
    <row r="112">
      <c r="A112" s="59" t="b">
        <v>0</v>
      </c>
    </row>
    <row r="113">
      <c r="A113" s="59" t="b">
        <v>0</v>
      </c>
    </row>
    <row r="114">
      <c r="A114" s="59" t="b">
        <v>0</v>
      </c>
    </row>
    <row r="115">
      <c r="A115" s="59" t="b">
        <v>0</v>
      </c>
    </row>
    <row r="116">
      <c r="A116" s="59" t="b">
        <v>0</v>
      </c>
    </row>
    <row r="117">
      <c r="A117" s="59" t="b">
        <v>0</v>
      </c>
    </row>
    <row r="118">
      <c r="A118" s="59" t="b">
        <v>0</v>
      </c>
    </row>
    <row r="119">
      <c r="A119" s="59" t="b">
        <v>0</v>
      </c>
    </row>
    <row r="120">
      <c r="A120" s="59" t="b">
        <v>0</v>
      </c>
    </row>
    <row r="121">
      <c r="A121" s="59" t="b">
        <v>0</v>
      </c>
    </row>
    <row r="122">
      <c r="A122" s="59" t="b">
        <v>0</v>
      </c>
    </row>
    <row r="123">
      <c r="A123" s="59" t="b">
        <v>0</v>
      </c>
    </row>
    <row r="124" hidden="1">
      <c r="A124" s="59" t="b">
        <v>0</v>
      </c>
    </row>
    <row r="125">
      <c r="A125" s="59" t="b">
        <v>0</v>
      </c>
    </row>
    <row r="126">
      <c r="A126" s="59" t="b">
        <v>0</v>
      </c>
    </row>
    <row r="127">
      <c r="A127" s="59" t="b">
        <v>0</v>
      </c>
    </row>
    <row r="128">
      <c r="A128" s="59" t="b">
        <v>0</v>
      </c>
    </row>
    <row r="129" hidden="1">
      <c r="A129" s="59" t="b">
        <v>0</v>
      </c>
    </row>
    <row r="130" hidden="1">
      <c r="A130" s="59" t="b">
        <v>0</v>
      </c>
    </row>
    <row r="131" hidden="1">
      <c r="A131" s="59" t="b">
        <v>0</v>
      </c>
    </row>
    <row r="132" hidden="1">
      <c r="A132" s="59" t="b">
        <v>0</v>
      </c>
    </row>
    <row r="133" hidden="1">
      <c r="A133" s="59" t="b">
        <v>0</v>
      </c>
    </row>
    <row r="134" hidden="1">
      <c r="A134" s="59" t="b">
        <v>0</v>
      </c>
    </row>
    <row r="135" hidden="1">
      <c r="A135" s="59" t="b">
        <v>0</v>
      </c>
    </row>
    <row r="136" hidden="1">
      <c r="A136" s="59" t="b">
        <v>0</v>
      </c>
    </row>
    <row r="137" hidden="1">
      <c r="A137" s="59" t="b">
        <v>0</v>
      </c>
    </row>
    <row r="138" hidden="1">
      <c r="A138" s="59" t="b">
        <v>0</v>
      </c>
    </row>
    <row r="139">
      <c r="A139" s="59" t="b">
        <v>0</v>
      </c>
    </row>
    <row r="140">
      <c r="A140" s="59" t="b">
        <v>0</v>
      </c>
    </row>
    <row r="141">
      <c r="A141" s="59" t="b">
        <v>0</v>
      </c>
    </row>
    <row r="142">
      <c r="A142" s="59" t="b">
        <v>0</v>
      </c>
    </row>
    <row r="143">
      <c r="A143" s="59" t="b">
        <v>0</v>
      </c>
    </row>
    <row r="144">
      <c r="A144" s="59" t="b">
        <v>0</v>
      </c>
    </row>
    <row r="145">
      <c r="A145" s="59" t="b">
        <v>0</v>
      </c>
    </row>
    <row r="146">
      <c r="A146" s="59" t="b">
        <v>0</v>
      </c>
    </row>
    <row r="147">
      <c r="A147" s="59" t="b">
        <v>0</v>
      </c>
    </row>
    <row r="148">
      <c r="A148" s="59" t="b">
        <v>0</v>
      </c>
    </row>
    <row r="149">
      <c r="A149" s="59" t="b">
        <v>0</v>
      </c>
    </row>
    <row r="150">
      <c r="A150" s="59" t="b">
        <v>0</v>
      </c>
    </row>
    <row r="151">
      <c r="A151" s="59" t="b">
        <v>0</v>
      </c>
    </row>
    <row r="152">
      <c r="A152" s="59" t="b">
        <v>0</v>
      </c>
    </row>
    <row r="153">
      <c r="A153" s="59" t="b">
        <v>0</v>
      </c>
    </row>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sheetData>
  <autoFilter ref="$A$1:$A$1001">
    <filterColumn colId="0">
      <filters>
        <filter val="Nolato"/>
        <filter val="Manel"/>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31.5"/>
  </cols>
  <sheetData>
    <row r="1">
      <c r="A1" s="1" t="s">
        <v>1486</v>
      </c>
      <c r="B1" s="1" t="s">
        <v>1487</v>
      </c>
      <c r="C1" s="2"/>
      <c r="D1" s="2"/>
      <c r="E1" s="2"/>
      <c r="F1" s="2"/>
      <c r="G1" s="2"/>
      <c r="H1" s="2"/>
      <c r="I1" s="2"/>
      <c r="J1" s="2"/>
      <c r="K1" s="2"/>
      <c r="L1" s="2"/>
      <c r="M1" s="2"/>
      <c r="N1" s="2"/>
      <c r="O1" s="2"/>
      <c r="P1" s="2"/>
      <c r="Q1" s="2"/>
      <c r="R1" s="2"/>
      <c r="S1" s="2"/>
      <c r="T1" s="2"/>
      <c r="U1" s="2"/>
      <c r="V1" s="2"/>
      <c r="W1" s="2"/>
      <c r="X1" s="2"/>
      <c r="Y1" s="2"/>
      <c r="Z1" s="2"/>
    </row>
    <row r="2">
      <c r="A2" s="3" t="s">
        <v>1488</v>
      </c>
      <c r="B2" s="59" t="s">
        <v>42</v>
      </c>
    </row>
    <row r="3">
      <c r="A3" s="3" t="s">
        <v>1488</v>
      </c>
      <c r="B3" s="59" t="s">
        <v>43</v>
      </c>
    </row>
    <row r="4">
      <c r="A4" s="3" t="s">
        <v>1488</v>
      </c>
      <c r="B4" s="59" t="s">
        <v>44</v>
      </c>
    </row>
    <row r="5">
      <c r="A5" s="3" t="s">
        <v>1488</v>
      </c>
      <c r="B5" s="59" t="s">
        <v>45</v>
      </c>
    </row>
    <row r="6">
      <c r="A6" s="3" t="s">
        <v>1488</v>
      </c>
      <c r="B6" s="141" t="s">
        <v>583</v>
      </c>
    </row>
    <row r="7">
      <c r="A7" s="3" t="s">
        <v>1488</v>
      </c>
      <c r="B7" s="59" t="s">
        <v>46</v>
      </c>
    </row>
    <row r="8">
      <c r="A8" s="3" t="s">
        <v>1488</v>
      </c>
      <c r="B8" s="59" t="s">
        <v>47</v>
      </c>
    </row>
    <row r="9">
      <c r="A9" s="3" t="s">
        <v>1488</v>
      </c>
      <c r="B9" s="59" t="s">
        <v>48</v>
      </c>
    </row>
    <row r="10">
      <c r="A10" s="3" t="s">
        <v>1488</v>
      </c>
      <c r="B10" s="141" t="s">
        <v>604</v>
      </c>
    </row>
    <row r="11">
      <c r="A11" s="3" t="s">
        <v>1488</v>
      </c>
      <c r="B11" s="59" t="s">
        <v>49</v>
      </c>
    </row>
    <row r="12">
      <c r="A12" s="3" t="s">
        <v>1488</v>
      </c>
      <c r="B12" s="59" t="s">
        <v>50</v>
      </c>
    </row>
    <row r="13">
      <c r="A13" s="3" t="s">
        <v>1489</v>
      </c>
      <c r="B13" s="59" t="s">
        <v>51</v>
      </c>
    </row>
    <row r="14">
      <c r="A14" s="3" t="s">
        <v>1488</v>
      </c>
      <c r="B14" s="59" t="s">
        <v>52</v>
      </c>
    </row>
    <row r="15">
      <c r="A15" s="3" t="s">
        <v>1488</v>
      </c>
      <c r="B15" s="59" t="s">
        <v>53</v>
      </c>
    </row>
    <row r="16">
      <c r="A16" s="3" t="s">
        <v>1488</v>
      </c>
      <c r="B16" s="59" t="s">
        <v>54</v>
      </c>
    </row>
    <row r="17">
      <c r="A17" s="3" t="s">
        <v>1488</v>
      </c>
      <c r="B17" s="59" t="s">
        <v>55</v>
      </c>
    </row>
    <row r="18">
      <c r="A18" s="3" t="s">
        <v>1488</v>
      </c>
      <c r="B18" s="59" t="s">
        <v>56</v>
      </c>
    </row>
    <row r="19">
      <c r="A19" s="3" t="s">
        <v>1488</v>
      </c>
      <c r="B19" s="59" t="s">
        <v>57</v>
      </c>
    </row>
    <row r="20">
      <c r="A20" s="3" t="s">
        <v>1488</v>
      </c>
      <c r="B20" s="59" t="s">
        <v>58</v>
      </c>
    </row>
    <row r="21">
      <c r="A21" s="3" t="s">
        <v>1488</v>
      </c>
      <c r="B21" s="59" t="s">
        <v>59</v>
      </c>
    </row>
    <row r="22">
      <c r="A22" s="3" t="s">
        <v>1488</v>
      </c>
      <c r="B22" s="141" t="s">
        <v>1490</v>
      </c>
    </row>
    <row r="23">
      <c r="A23" s="3" t="s">
        <v>1488</v>
      </c>
      <c r="B23" s="141" t="s">
        <v>664</v>
      </c>
    </row>
    <row r="24">
      <c r="A24" s="3" t="s">
        <v>1488</v>
      </c>
      <c r="B24" s="59" t="s">
        <v>60</v>
      </c>
    </row>
    <row r="25">
      <c r="A25" s="3" t="s">
        <v>1488</v>
      </c>
      <c r="B25" s="59" t="s">
        <v>61</v>
      </c>
    </row>
    <row r="26">
      <c r="A26" s="3" t="s">
        <v>1488</v>
      </c>
      <c r="B26" s="59" t="s">
        <v>62</v>
      </c>
    </row>
    <row r="27">
      <c r="A27" s="3" t="s">
        <v>1488</v>
      </c>
      <c r="B27" s="59" t="s">
        <v>63</v>
      </c>
    </row>
    <row r="28">
      <c r="A28" s="3" t="s">
        <v>1488</v>
      </c>
      <c r="B28" s="141" t="s">
        <v>676</v>
      </c>
    </row>
    <row r="29">
      <c r="A29" s="3" t="s">
        <v>1488</v>
      </c>
      <c r="B29" s="59" t="s">
        <v>64</v>
      </c>
    </row>
    <row r="30">
      <c r="A30" s="3" t="s">
        <v>1488</v>
      </c>
      <c r="B30" s="59" t="s">
        <v>65</v>
      </c>
    </row>
    <row r="31">
      <c r="A31" s="3" t="s">
        <v>1488</v>
      </c>
      <c r="B31" s="59" t="s">
        <v>66</v>
      </c>
    </row>
    <row r="32">
      <c r="A32" s="3" t="s">
        <v>1488</v>
      </c>
      <c r="B32" s="59" t="s">
        <v>67</v>
      </c>
    </row>
    <row r="33">
      <c r="A33" s="3" t="s">
        <v>1488</v>
      </c>
      <c r="B33" s="59" t="s">
        <v>68</v>
      </c>
    </row>
    <row r="34">
      <c r="A34" s="3" t="s">
        <v>1488</v>
      </c>
      <c r="B34" s="59" t="s">
        <v>69</v>
      </c>
    </row>
    <row r="35">
      <c r="A35" s="3" t="s">
        <v>1488</v>
      </c>
      <c r="B35" s="59" t="s">
        <v>70</v>
      </c>
    </row>
    <row r="36">
      <c r="A36" s="3" t="s">
        <v>1488</v>
      </c>
      <c r="B36" s="141" t="s">
        <v>694</v>
      </c>
    </row>
    <row r="37">
      <c r="A37" s="3" t="s">
        <v>1488</v>
      </c>
      <c r="B37" s="59" t="s">
        <v>71</v>
      </c>
    </row>
    <row r="38">
      <c r="A38" s="3" t="s">
        <v>1488</v>
      </c>
      <c r="B38" s="59" t="s">
        <v>72</v>
      </c>
    </row>
    <row r="39">
      <c r="A39" s="3" t="s">
        <v>1488</v>
      </c>
      <c r="B39" s="59" t="s">
        <v>73</v>
      </c>
    </row>
    <row r="40">
      <c r="A40" s="3" t="s">
        <v>1488</v>
      </c>
      <c r="B40" s="59" t="s">
        <v>74</v>
      </c>
    </row>
    <row r="41">
      <c r="A41" s="3" t="s">
        <v>1488</v>
      </c>
      <c r="B41" s="59" t="s">
        <v>75</v>
      </c>
    </row>
    <row r="42">
      <c r="A42" s="3" t="s">
        <v>1488</v>
      </c>
      <c r="B42" s="141" t="s">
        <v>718</v>
      </c>
    </row>
    <row r="43">
      <c r="A43" s="3" t="s">
        <v>1488</v>
      </c>
      <c r="B43" s="59" t="s">
        <v>76</v>
      </c>
    </row>
    <row r="44">
      <c r="A44" s="3" t="s">
        <v>1488</v>
      </c>
      <c r="B44" s="59" t="s">
        <v>77</v>
      </c>
    </row>
    <row r="45">
      <c r="A45" s="3" t="s">
        <v>1488</v>
      </c>
      <c r="B45" s="3" t="s">
        <v>724</v>
      </c>
    </row>
    <row r="46">
      <c r="A46" s="3" t="s">
        <v>1488</v>
      </c>
      <c r="B46" s="59" t="s">
        <v>79</v>
      </c>
    </row>
    <row r="47">
      <c r="A47" s="3" t="s">
        <v>1488</v>
      </c>
      <c r="B47" s="141" t="s">
        <v>735</v>
      </c>
    </row>
    <row r="48">
      <c r="A48" s="3" t="s">
        <v>1488</v>
      </c>
      <c r="B48" s="59" t="s">
        <v>80</v>
      </c>
    </row>
    <row r="49">
      <c r="A49" s="3" t="s">
        <v>1488</v>
      </c>
      <c r="B49" s="59" t="s">
        <v>81</v>
      </c>
    </row>
    <row r="50">
      <c r="A50" s="3" t="s">
        <v>1488</v>
      </c>
      <c r="B50" s="59" t="s">
        <v>82</v>
      </c>
    </row>
    <row r="51">
      <c r="A51" s="3" t="s">
        <v>1488</v>
      </c>
      <c r="B51" s="59" t="s">
        <v>83</v>
      </c>
    </row>
    <row r="52">
      <c r="A52" s="3" t="s">
        <v>1488</v>
      </c>
      <c r="B52" s="59" t="s">
        <v>84</v>
      </c>
    </row>
    <row r="53">
      <c r="A53" s="3" t="s">
        <v>1488</v>
      </c>
      <c r="B53" s="59" t="s">
        <v>85</v>
      </c>
    </row>
    <row r="54">
      <c r="A54" s="3" t="s">
        <v>1488</v>
      </c>
      <c r="B54" s="59" t="s">
        <v>86</v>
      </c>
    </row>
    <row r="55">
      <c r="A55" s="3" t="s">
        <v>1488</v>
      </c>
      <c r="B55" s="59" t="s">
        <v>87</v>
      </c>
    </row>
    <row r="56">
      <c r="A56" s="3" t="s">
        <v>1488</v>
      </c>
      <c r="B56" s="59" t="s">
        <v>88</v>
      </c>
    </row>
    <row r="57">
      <c r="A57" s="3" t="s">
        <v>1488</v>
      </c>
      <c r="B57" s="59" t="s">
        <v>89</v>
      </c>
    </row>
    <row r="58">
      <c r="A58" s="3" t="s">
        <v>1488</v>
      </c>
      <c r="B58" s="59" t="s">
        <v>90</v>
      </c>
    </row>
    <row r="59">
      <c r="A59" s="3" t="s">
        <v>1488</v>
      </c>
      <c r="B59" s="59" t="s">
        <v>91</v>
      </c>
    </row>
    <row r="60">
      <c r="A60" s="3" t="s">
        <v>1488</v>
      </c>
      <c r="B60" s="59" t="s">
        <v>92</v>
      </c>
    </row>
    <row r="61">
      <c r="A61" s="3" t="s">
        <v>1488</v>
      </c>
      <c r="B61" s="59" t="s">
        <v>93</v>
      </c>
    </row>
    <row r="62">
      <c r="A62" s="3" t="s">
        <v>1488</v>
      </c>
      <c r="B62" s="59" t="s">
        <v>94</v>
      </c>
    </row>
    <row r="63">
      <c r="A63" s="3" t="s">
        <v>1488</v>
      </c>
      <c r="B63" s="59" t="s">
        <v>95</v>
      </c>
    </row>
    <row r="64">
      <c r="A64" s="3" t="s">
        <v>1488</v>
      </c>
      <c r="B64" s="59" t="s">
        <v>96</v>
      </c>
    </row>
    <row r="65">
      <c r="A65" s="3" t="s">
        <v>1488</v>
      </c>
      <c r="B65" s="59" t="s">
        <v>97</v>
      </c>
    </row>
    <row r="66">
      <c r="A66" s="3" t="s">
        <v>1491</v>
      </c>
      <c r="B66" s="3" t="s">
        <v>98</v>
      </c>
    </row>
    <row r="67">
      <c r="A67" s="3" t="s">
        <v>1491</v>
      </c>
      <c r="B67" s="3" t="s">
        <v>99</v>
      </c>
    </row>
    <row r="68">
      <c r="A68" s="3" t="s">
        <v>1488</v>
      </c>
      <c r="B68" s="59" t="s">
        <v>100</v>
      </c>
    </row>
    <row r="69">
      <c r="A69" s="3" t="s">
        <v>1488</v>
      </c>
      <c r="B69" s="59" t="s">
        <v>101</v>
      </c>
    </row>
    <row r="70">
      <c r="A70" s="3" t="s">
        <v>1488</v>
      </c>
      <c r="B70" s="59" t="s">
        <v>102</v>
      </c>
    </row>
    <row r="71">
      <c r="A71" s="3" t="s">
        <v>1488</v>
      </c>
      <c r="B71" s="141" t="s">
        <v>819</v>
      </c>
    </row>
    <row r="72">
      <c r="A72" s="3" t="s">
        <v>1488</v>
      </c>
      <c r="B72" s="59" t="s">
        <v>103</v>
      </c>
    </row>
    <row r="73">
      <c r="A73" s="3" t="s">
        <v>1488</v>
      </c>
      <c r="B73" s="59" t="s">
        <v>104</v>
      </c>
    </row>
    <row r="74">
      <c r="A74" s="3" t="s">
        <v>1488</v>
      </c>
      <c r="B74" s="59" t="s">
        <v>105</v>
      </c>
    </row>
    <row r="75">
      <c r="A75" s="3" t="s">
        <v>1488</v>
      </c>
      <c r="B75" s="59" t="s">
        <v>106</v>
      </c>
    </row>
    <row r="76">
      <c r="A76" s="3" t="s">
        <v>1488</v>
      </c>
      <c r="B76" s="59" t="s">
        <v>107</v>
      </c>
    </row>
    <row r="77">
      <c r="A77" s="3" t="s">
        <v>1489</v>
      </c>
      <c r="B77" s="59" t="s">
        <v>108</v>
      </c>
    </row>
    <row r="78">
      <c r="A78" s="3" t="s">
        <v>1488</v>
      </c>
      <c r="B78" s="59" t="s">
        <v>109</v>
      </c>
    </row>
    <row r="79">
      <c r="A79" s="3" t="s">
        <v>1488</v>
      </c>
      <c r="B79" s="59" t="s">
        <v>110</v>
      </c>
    </row>
    <row r="80">
      <c r="A80" s="3" t="s">
        <v>1488</v>
      </c>
      <c r="B80" s="59" t="s">
        <v>111</v>
      </c>
    </row>
    <row r="81">
      <c r="A81" s="3" t="s">
        <v>1489</v>
      </c>
      <c r="B81" s="59" t="s">
        <v>112</v>
      </c>
    </row>
    <row r="82">
      <c r="A82" s="3" t="s">
        <v>1488</v>
      </c>
      <c r="B82" s="59" t="s">
        <v>113</v>
      </c>
    </row>
    <row r="83">
      <c r="A83" s="3" t="s">
        <v>1488</v>
      </c>
      <c r="B83" s="59" t="s">
        <v>114</v>
      </c>
    </row>
    <row r="84">
      <c r="A84" s="3" t="s">
        <v>1488</v>
      </c>
      <c r="B84" s="59" t="s">
        <v>115</v>
      </c>
    </row>
    <row r="85">
      <c r="A85" s="3" t="s">
        <v>1488</v>
      </c>
      <c r="B85" s="59" t="s">
        <v>116</v>
      </c>
    </row>
    <row r="86">
      <c r="A86" s="3" t="s">
        <v>1488</v>
      </c>
      <c r="B86" s="59" t="s">
        <v>117</v>
      </c>
    </row>
    <row r="87">
      <c r="A87" s="3" t="s">
        <v>1488</v>
      </c>
      <c r="B87" s="59" t="s">
        <v>118</v>
      </c>
    </row>
    <row r="88">
      <c r="A88" s="3" t="s">
        <v>1488</v>
      </c>
      <c r="B88" s="59" t="s">
        <v>119</v>
      </c>
    </row>
    <row r="89">
      <c r="A89" s="3" t="s">
        <v>1488</v>
      </c>
      <c r="B89" s="59" t="s">
        <v>120</v>
      </c>
    </row>
    <row r="90">
      <c r="A90" s="3" t="s">
        <v>1488</v>
      </c>
      <c r="B90" s="59" t="s">
        <v>121</v>
      </c>
    </row>
    <row r="91">
      <c r="A91" s="3" t="s">
        <v>1488</v>
      </c>
      <c r="B91" s="59" t="s">
        <v>122</v>
      </c>
    </row>
    <row r="92">
      <c r="A92" s="3" t="s">
        <v>1488</v>
      </c>
      <c r="B92" s="141" t="s">
        <v>876</v>
      </c>
    </row>
    <row r="93">
      <c r="A93" s="3" t="s">
        <v>1488</v>
      </c>
      <c r="B93" s="59" t="s">
        <v>123</v>
      </c>
    </row>
    <row r="94">
      <c r="A94" s="3" t="s">
        <v>1488</v>
      </c>
      <c r="B94" s="59" t="s">
        <v>124</v>
      </c>
    </row>
    <row r="95">
      <c r="A95" s="3" t="s">
        <v>1488</v>
      </c>
      <c r="B95" s="59" t="s">
        <v>125</v>
      </c>
    </row>
    <row r="96">
      <c r="A96" s="3" t="s">
        <v>1488</v>
      </c>
      <c r="B96" s="59" t="s">
        <v>10</v>
      </c>
    </row>
    <row r="97">
      <c r="A97" s="3" t="s">
        <v>1488</v>
      </c>
      <c r="B97" s="141" t="s">
        <v>890</v>
      </c>
    </row>
    <row r="98">
      <c r="A98" s="3" t="s">
        <v>1488</v>
      </c>
      <c r="B98" s="59" t="s">
        <v>126</v>
      </c>
    </row>
    <row r="99">
      <c r="A99" s="3" t="s">
        <v>1488</v>
      </c>
      <c r="B99" s="59" t="s">
        <v>127</v>
      </c>
    </row>
    <row r="100">
      <c r="A100" s="3" t="s">
        <v>1488</v>
      </c>
      <c r="B100" s="59" t="s">
        <v>128</v>
      </c>
    </row>
    <row r="101">
      <c r="A101" s="3" t="s">
        <v>1488</v>
      </c>
      <c r="B101" s="59" t="s">
        <v>129</v>
      </c>
    </row>
    <row r="102">
      <c r="A102" s="3" t="s">
        <v>1488</v>
      </c>
      <c r="B102" s="59" t="s">
        <v>130</v>
      </c>
    </row>
    <row r="103">
      <c r="A103" s="3" t="s">
        <v>1488</v>
      </c>
      <c r="B103" s="59" t="s">
        <v>131</v>
      </c>
    </row>
    <row r="104">
      <c r="A104" s="3" t="s">
        <v>1489</v>
      </c>
      <c r="B104" s="59" t="s">
        <v>132</v>
      </c>
    </row>
    <row r="105">
      <c r="A105" s="3" t="s">
        <v>1488</v>
      </c>
      <c r="B105" s="59" t="s">
        <v>133</v>
      </c>
    </row>
    <row r="106">
      <c r="A106" s="3" t="s">
        <v>1488</v>
      </c>
      <c r="B106" s="59" t="s">
        <v>134</v>
      </c>
    </row>
    <row r="107">
      <c r="A107" s="3" t="s">
        <v>1488</v>
      </c>
      <c r="B107" s="59" t="s">
        <v>7</v>
      </c>
    </row>
    <row r="108">
      <c r="A108" s="3" t="s">
        <v>1488</v>
      </c>
      <c r="B108" s="59" t="s">
        <v>135</v>
      </c>
    </row>
    <row r="109">
      <c r="A109" s="3" t="s">
        <v>1488</v>
      </c>
      <c r="B109" s="59" t="s">
        <v>136</v>
      </c>
    </row>
    <row r="110">
      <c r="A110" s="3" t="s">
        <v>1488</v>
      </c>
      <c r="B110" s="59" t="s">
        <v>137</v>
      </c>
    </row>
    <row r="111">
      <c r="A111" s="3" t="s">
        <v>1488</v>
      </c>
      <c r="B111" s="59" t="s">
        <v>138</v>
      </c>
    </row>
    <row r="112">
      <c r="A112" s="3" t="s">
        <v>1488</v>
      </c>
      <c r="B112" s="59" t="s">
        <v>139</v>
      </c>
    </row>
    <row r="113">
      <c r="A113" s="3" t="s">
        <v>1488</v>
      </c>
      <c r="B113" s="141" t="s">
        <v>948</v>
      </c>
    </row>
    <row r="114">
      <c r="A114" s="3" t="s">
        <v>1488</v>
      </c>
      <c r="B114" s="59" t="s">
        <v>140</v>
      </c>
    </row>
    <row r="115">
      <c r="A115" s="3" t="s">
        <v>1488</v>
      </c>
      <c r="B115" s="59" t="s">
        <v>141</v>
      </c>
    </row>
    <row r="116">
      <c r="A116" s="3" t="s">
        <v>1488</v>
      </c>
      <c r="B116" s="59" t="s">
        <v>142</v>
      </c>
    </row>
    <row r="117">
      <c r="A117" s="3" t="s">
        <v>1488</v>
      </c>
      <c r="B117" s="59" t="s">
        <v>143</v>
      </c>
    </row>
    <row r="118">
      <c r="A118" s="3" t="s">
        <v>1488</v>
      </c>
      <c r="B118" s="59" t="s">
        <v>144</v>
      </c>
    </row>
    <row r="119">
      <c r="A119" s="3" t="s">
        <v>1488</v>
      </c>
      <c r="B119" s="59" t="s">
        <v>145</v>
      </c>
    </row>
    <row r="120">
      <c r="A120" s="3" t="s">
        <v>1488</v>
      </c>
      <c r="B120" s="59" t="s">
        <v>146</v>
      </c>
    </row>
    <row r="121">
      <c r="A121" s="3" t="s">
        <v>1488</v>
      </c>
      <c r="B121" s="59" t="s">
        <v>147</v>
      </c>
    </row>
    <row r="122">
      <c r="A122" s="3" t="s">
        <v>1488</v>
      </c>
      <c r="B122" s="59" t="s">
        <v>148</v>
      </c>
    </row>
    <row r="123">
      <c r="A123" s="3" t="s">
        <v>1488</v>
      </c>
      <c r="B123" s="59" t="s">
        <v>149</v>
      </c>
    </row>
    <row r="124">
      <c r="A124" s="3" t="s">
        <v>1489</v>
      </c>
      <c r="B124" s="59" t="s">
        <v>150</v>
      </c>
    </row>
    <row r="125">
      <c r="A125" s="3" t="s">
        <v>1488</v>
      </c>
      <c r="B125" s="59" t="s">
        <v>151</v>
      </c>
    </row>
    <row r="126">
      <c r="A126" s="3" t="s">
        <v>1488</v>
      </c>
      <c r="B126" s="59" t="s">
        <v>152</v>
      </c>
    </row>
    <row r="127">
      <c r="A127" s="3" t="s">
        <v>1488</v>
      </c>
      <c r="B127" s="59" t="s">
        <v>153</v>
      </c>
    </row>
    <row r="128">
      <c r="A128" s="3" t="s">
        <v>1488</v>
      </c>
      <c r="B128" s="59" t="s">
        <v>154</v>
      </c>
    </row>
    <row r="129">
      <c r="A129" s="3" t="s">
        <v>1488</v>
      </c>
      <c r="B129" s="59" t="s">
        <v>155</v>
      </c>
    </row>
    <row r="130">
      <c r="A130" s="3" t="s">
        <v>1488</v>
      </c>
      <c r="B130" s="59" t="s">
        <v>156</v>
      </c>
    </row>
    <row r="131">
      <c r="A131" s="3" t="s">
        <v>1488</v>
      </c>
      <c r="B131" s="59" t="s">
        <v>157</v>
      </c>
    </row>
    <row r="132">
      <c r="A132" s="3" t="s">
        <v>1488</v>
      </c>
      <c r="B132" s="59" t="s">
        <v>158</v>
      </c>
    </row>
    <row r="133">
      <c r="A133" s="3" t="s">
        <v>1488</v>
      </c>
      <c r="B133" s="59" t="s">
        <v>159</v>
      </c>
    </row>
    <row r="134">
      <c r="A134" s="3" t="s">
        <v>1488</v>
      </c>
      <c r="B134" s="59" t="s">
        <v>160</v>
      </c>
    </row>
    <row r="135">
      <c r="A135" s="3" t="s">
        <v>1488</v>
      </c>
      <c r="B135" s="59" t="s">
        <v>161</v>
      </c>
    </row>
    <row r="136">
      <c r="A136" s="3" t="s">
        <v>1488</v>
      </c>
      <c r="B136" s="59" t="s">
        <v>162</v>
      </c>
    </row>
    <row r="137">
      <c r="A137" s="3" t="s">
        <v>1488</v>
      </c>
      <c r="B137" s="59" t="s">
        <v>163</v>
      </c>
    </row>
    <row r="138">
      <c r="A138" s="3" t="s">
        <v>1488</v>
      </c>
      <c r="B138" s="59" t="s">
        <v>164</v>
      </c>
    </row>
    <row r="139">
      <c r="A139" s="3" t="s">
        <v>1488</v>
      </c>
      <c r="B139" s="59" t="s">
        <v>165</v>
      </c>
    </row>
    <row r="140">
      <c r="A140" s="3" t="s">
        <v>1488</v>
      </c>
      <c r="B140" s="59" t="s">
        <v>166</v>
      </c>
    </row>
    <row r="141">
      <c r="A141" s="3" t="s">
        <v>1488</v>
      </c>
      <c r="B141" s="59" t="s">
        <v>167</v>
      </c>
    </row>
    <row r="142">
      <c r="A142" s="3" t="s">
        <v>1488</v>
      </c>
      <c r="B142" s="59" t="s">
        <v>168</v>
      </c>
    </row>
    <row r="143">
      <c r="A143" s="3" t="s">
        <v>1488</v>
      </c>
      <c r="B143" s="59" t="s">
        <v>169</v>
      </c>
    </row>
    <row r="144">
      <c r="A144" s="3" t="s">
        <v>1488</v>
      </c>
      <c r="B144" s="59" t="s">
        <v>170</v>
      </c>
    </row>
    <row r="145">
      <c r="A145" s="3" t="s">
        <v>1488</v>
      </c>
      <c r="B145" s="59" t="s">
        <v>171</v>
      </c>
    </row>
    <row r="146">
      <c r="A146" s="3" t="s">
        <v>1488</v>
      </c>
      <c r="B146" s="59" t="s">
        <v>172</v>
      </c>
    </row>
    <row r="147">
      <c r="A147" s="3" t="s">
        <v>1488</v>
      </c>
      <c r="B147" s="59" t="s">
        <v>173</v>
      </c>
    </row>
    <row r="148">
      <c r="A148" s="3" t="s">
        <v>1488</v>
      </c>
      <c r="B148" s="59" t="s">
        <v>174</v>
      </c>
    </row>
    <row r="149">
      <c r="A149" s="3" t="s">
        <v>1488</v>
      </c>
      <c r="B149" s="59" t="s">
        <v>175</v>
      </c>
    </row>
    <row r="150">
      <c r="A150" s="3" t="s">
        <v>1488</v>
      </c>
      <c r="B150" s="59" t="s">
        <v>176</v>
      </c>
    </row>
    <row r="151">
      <c r="A151" s="3" t="s">
        <v>1492</v>
      </c>
      <c r="B151" s="3" t="s">
        <v>177</v>
      </c>
    </row>
    <row r="152">
      <c r="A152" s="3" t="s">
        <v>1492</v>
      </c>
      <c r="B152" s="3" t="s">
        <v>178</v>
      </c>
    </row>
    <row r="153">
      <c r="A153" s="3" t="s">
        <v>1492</v>
      </c>
      <c r="B153" s="3" t="s">
        <v>179</v>
      </c>
    </row>
    <row r="154">
      <c r="A154" s="3" t="s">
        <v>1492</v>
      </c>
      <c r="B154" s="3" t="s">
        <v>180</v>
      </c>
    </row>
    <row r="155">
      <c r="A155" s="3" t="s">
        <v>1492</v>
      </c>
      <c r="B155" s="3" t="s">
        <v>181</v>
      </c>
    </row>
    <row r="156">
      <c r="A156" s="3" t="s">
        <v>1492</v>
      </c>
      <c r="B156" s="3" t="s">
        <v>182</v>
      </c>
    </row>
    <row r="157">
      <c r="A157" s="3" t="s">
        <v>1492</v>
      </c>
      <c r="B157" s="3" t="s">
        <v>183</v>
      </c>
    </row>
    <row r="158">
      <c r="A158" s="3" t="s">
        <v>1492</v>
      </c>
      <c r="B158" s="3" t="s">
        <v>184</v>
      </c>
    </row>
    <row r="159">
      <c r="A159" s="3" t="s">
        <v>1492</v>
      </c>
      <c r="B159" s="3" t="s">
        <v>185</v>
      </c>
    </row>
    <row r="160">
      <c r="A160" s="3" t="s">
        <v>1492</v>
      </c>
      <c r="B160" s="3" t="s">
        <v>186</v>
      </c>
    </row>
    <row r="161">
      <c r="A161" s="3" t="s">
        <v>1492</v>
      </c>
      <c r="B161" s="3" t="s">
        <v>187</v>
      </c>
    </row>
    <row r="162">
      <c r="A162" s="3" t="s">
        <v>1492</v>
      </c>
      <c r="B162" s="3" t="s">
        <v>188</v>
      </c>
    </row>
    <row r="163">
      <c r="A163" s="3" t="s">
        <v>1492</v>
      </c>
      <c r="B163" s="3" t="s">
        <v>189</v>
      </c>
    </row>
    <row r="164">
      <c r="A164" s="3" t="s">
        <v>1492</v>
      </c>
      <c r="B164" s="3" t="s">
        <v>190</v>
      </c>
    </row>
    <row r="165">
      <c r="A165" s="3" t="s">
        <v>1492</v>
      </c>
      <c r="B165" s="3" t="s">
        <v>191</v>
      </c>
    </row>
  </sheetData>
  <autoFilter ref="$A$1:$B$168">
    <sortState ref="A1:B168">
      <sortCondition ref="B1:B168"/>
    </sortState>
  </autoFil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13"/>
    <col customWidth="1" min="2" max="2" width="17.0"/>
    <col customWidth="1" min="3" max="3" width="11.75"/>
    <col customWidth="1" min="4" max="4" width="62.13"/>
    <col customWidth="1" min="5" max="5" width="4.75"/>
    <col customWidth="1" min="6" max="6" width="19.0"/>
    <col customWidth="1" min="7" max="7" width="17.5"/>
    <col customWidth="1" min="8" max="8" width="19.88"/>
    <col customWidth="1" min="9" max="11" width="19.38"/>
    <col customWidth="1" min="12" max="12" width="17.5"/>
    <col customWidth="1" min="13" max="15" width="19.88"/>
    <col customWidth="1" min="16" max="19" width="17.5"/>
  </cols>
  <sheetData>
    <row r="1">
      <c r="A1" s="142" t="s">
        <v>1493</v>
      </c>
      <c r="B1" s="142" t="s">
        <v>1494</v>
      </c>
      <c r="C1" s="142" t="s">
        <v>1495</v>
      </c>
      <c r="D1" s="142"/>
      <c r="E1" s="142" t="s">
        <v>1496</v>
      </c>
      <c r="F1" s="65" t="s">
        <v>1497</v>
      </c>
      <c r="G1" s="143" t="s">
        <v>1498</v>
      </c>
      <c r="H1" s="144" t="s">
        <v>1499</v>
      </c>
      <c r="I1" s="144" t="s">
        <v>1500</v>
      </c>
      <c r="J1" s="144" t="s">
        <v>1501</v>
      </c>
      <c r="K1" s="144" t="s">
        <v>1502</v>
      </c>
      <c r="L1" s="144" t="s">
        <v>1503</v>
      </c>
      <c r="M1" s="144" t="s">
        <v>1504</v>
      </c>
      <c r="N1" s="145" t="s">
        <v>1505</v>
      </c>
      <c r="O1" s="145" t="s">
        <v>1506</v>
      </c>
      <c r="P1" s="146" t="s">
        <v>1507</v>
      </c>
      <c r="Q1" s="146" t="s">
        <v>1508</v>
      </c>
      <c r="R1" s="146" t="s">
        <v>1509</v>
      </c>
      <c r="S1" s="147" t="s">
        <v>1510</v>
      </c>
    </row>
    <row r="2">
      <c r="A2" s="148" t="s">
        <v>49</v>
      </c>
      <c r="B2" s="18" t="s">
        <v>366</v>
      </c>
      <c r="C2" s="17" t="s">
        <v>1511</v>
      </c>
      <c r="D2" s="149" t="s">
        <v>1512</v>
      </c>
      <c r="E2" s="149">
        <v>2022.0</v>
      </c>
      <c r="F2" s="75">
        <v>301000.0</v>
      </c>
      <c r="G2" s="75" t="s">
        <v>578</v>
      </c>
      <c r="H2" s="75">
        <v>300.0</v>
      </c>
      <c r="I2" s="75">
        <v>139650.0</v>
      </c>
      <c r="J2" s="75" t="s">
        <v>578</v>
      </c>
      <c r="K2" s="75" t="s">
        <v>578</v>
      </c>
      <c r="L2" s="75">
        <v>2510.0</v>
      </c>
      <c r="M2" s="75">
        <v>10500.0</v>
      </c>
      <c r="N2" s="75">
        <v>90810.0</v>
      </c>
      <c r="O2" s="75">
        <v>148480.0</v>
      </c>
      <c r="P2" s="75" t="s">
        <v>578</v>
      </c>
      <c r="Q2" s="75" t="s">
        <v>578</v>
      </c>
      <c r="R2" s="75" t="s">
        <v>578</v>
      </c>
      <c r="S2" s="75" t="s">
        <v>578</v>
      </c>
    </row>
    <row r="3">
      <c r="A3" s="148" t="s">
        <v>1513</v>
      </c>
      <c r="B3" s="18" t="s">
        <v>432</v>
      </c>
      <c r="C3" s="17" t="s">
        <v>1514</v>
      </c>
      <c r="D3" s="149"/>
      <c r="E3" s="149">
        <v>2022.0</v>
      </c>
      <c r="F3" s="75">
        <f>K3+L3+P3</f>
        <v>824028</v>
      </c>
      <c r="G3" s="75"/>
      <c r="H3" s="75"/>
      <c r="I3" s="75"/>
      <c r="J3" s="75"/>
      <c r="K3" s="75">
        <v>477490.0</v>
      </c>
      <c r="L3" s="75">
        <v>313140.0</v>
      </c>
      <c r="M3" s="75"/>
      <c r="N3" s="75"/>
      <c r="O3" s="75"/>
      <c r="P3" s="75">
        <v>33398.0</v>
      </c>
      <c r="Q3" s="75"/>
      <c r="R3" s="75"/>
      <c r="S3" s="75"/>
    </row>
    <row r="4">
      <c r="A4" s="150" t="s">
        <v>901</v>
      </c>
      <c r="B4" s="83" t="s">
        <v>421</v>
      </c>
      <c r="C4" s="92"/>
      <c r="D4" s="89"/>
      <c r="E4" s="149">
        <v>2023.0</v>
      </c>
      <c r="F4" s="92" t="s">
        <v>1515</v>
      </c>
      <c r="G4" s="92"/>
      <c r="H4" s="92">
        <f>8487339+1187758 </f>
        <v>9675097</v>
      </c>
      <c r="I4" s="92">
        <v>1.22615E7</v>
      </c>
      <c r="J4" s="92"/>
      <c r="K4" s="92">
        <v>414699.0</v>
      </c>
      <c r="L4" s="92">
        <v>1673864.0</v>
      </c>
      <c r="M4" s="92">
        <v>2153039.0</v>
      </c>
      <c r="N4" s="92"/>
      <c r="O4" s="92"/>
      <c r="P4" s="92"/>
      <c r="Q4" s="92"/>
      <c r="R4" s="92"/>
      <c r="S4" s="92"/>
    </row>
    <row r="5">
      <c r="A5" s="148" t="s">
        <v>969</v>
      </c>
      <c r="B5" s="83" t="s">
        <v>970</v>
      </c>
      <c r="C5" s="86"/>
      <c r="D5" s="77" t="s">
        <v>1516</v>
      </c>
      <c r="E5" s="108">
        <v>2022.0</v>
      </c>
      <c r="F5" s="75">
        <v>2.84E7</v>
      </c>
      <c r="G5" s="72"/>
      <c r="H5" s="75">
        <v>2.82E7</v>
      </c>
      <c r="I5" s="72"/>
      <c r="J5" s="72"/>
      <c r="K5" s="75">
        <v>100000.0</v>
      </c>
      <c r="L5" s="75">
        <v>100000.0</v>
      </c>
      <c r="M5" s="72"/>
      <c r="N5" s="72"/>
      <c r="O5" s="72"/>
      <c r="P5" s="72"/>
      <c r="Q5" s="72"/>
      <c r="R5" s="72"/>
      <c r="S5" s="72"/>
    </row>
    <row r="6">
      <c r="A6" s="148" t="s">
        <v>1009</v>
      </c>
      <c r="B6" s="18" t="s">
        <v>433</v>
      </c>
      <c r="C6" s="86"/>
      <c r="D6" s="108" t="s">
        <v>1517</v>
      </c>
      <c r="E6" s="108">
        <v>2022.0</v>
      </c>
      <c r="F6" s="75" t="s">
        <v>1518</v>
      </c>
      <c r="G6" s="75"/>
      <c r="H6" s="75">
        <v>1700000.0</v>
      </c>
      <c r="I6" s="75"/>
      <c r="J6" s="75"/>
      <c r="K6" s="75">
        <f>128653+300188</f>
        <v>428841</v>
      </c>
      <c r="L6" s="75">
        <f>161074+343766</f>
        <v>504840</v>
      </c>
      <c r="M6" s="75"/>
      <c r="N6" s="75"/>
      <c r="O6" s="75"/>
      <c r="P6" s="75">
        <v>1100159.0</v>
      </c>
      <c r="Q6" s="75">
        <v>2885186.0</v>
      </c>
      <c r="R6" s="75">
        <v>143713.0</v>
      </c>
      <c r="S6" s="75">
        <v>145906.0</v>
      </c>
    </row>
    <row r="7">
      <c r="A7" s="151" t="s">
        <v>1519</v>
      </c>
      <c r="B7" s="73" t="s">
        <v>690</v>
      </c>
      <c r="C7" s="86"/>
      <c r="D7" s="77" t="s">
        <v>1520</v>
      </c>
      <c r="E7" s="108">
        <v>2023.0</v>
      </c>
      <c r="F7" s="75">
        <v>2026.0</v>
      </c>
      <c r="G7" s="75">
        <v>2026.0</v>
      </c>
      <c r="H7" s="75"/>
      <c r="I7" s="75"/>
      <c r="J7" s="75"/>
      <c r="K7" s="75"/>
      <c r="L7" s="75"/>
      <c r="M7" s="75"/>
      <c r="N7" s="75"/>
      <c r="O7" s="75"/>
      <c r="P7" s="75"/>
      <c r="Q7" s="75"/>
      <c r="R7" s="75"/>
      <c r="S7" s="75"/>
    </row>
    <row r="8">
      <c r="A8" s="151" t="s">
        <v>1521</v>
      </c>
      <c r="B8" s="83" t="s">
        <v>391</v>
      </c>
      <c r="C8" s="86"/>
      <c r="D8" s="77" t="s">
        <v>1522</v>
      </c>
      <c r="E8" s="108">
        <v>2022.0</v>
      </c>
      <c r="F8" s="75">
        <v>5901864.0</v>
      </c>
      <c r="G8" s="75">
        <v>5901864.0</v>
      </c>
      <c r="H8" s="75"/>
      <c r="I8" s="75"/>
      <c r="J8" s="75"/>
      <c r="K8" s="75"/>
      <c r="L8" s="75"/>
      <c r="M8" s="75"/>
      <c r="N8" s="75"/>
      <c r="O8" s="75"/>
      <c r="P8" s="75"/>
      <c r="Q8" s="75"/>
      <c r="R8" s="75"/>
      <c r="S8" s="75"/>
    </row>
    <row r="9">
      <c r="A9" s="151" t="s">
        <v>1523</v>
      </c>
      <c r="B9" s="83" t="s">
        <v>413</v>
      </c>
      <c r="C9" s="86"/>
      <c r="D9" s="108" t="s">
        <v>1524</v>
      </c>
      <c r="E9" s="108">
        <v>2023.0</v>
      </c>
      <c r="F9" s="75">
        <v>190600.0</v>
      </c>
      <c r="G9" s="75">
        <v>190600.0</v>
      </c>
      <c r="H9" s="75"/>
      <c r="I9" s="75"/>
      <c r="J9" s="75"/>
      <c r="K9" s="75"/>
      <c r="L9" s="75"/>
      <c r="M9" s="75"/>
      <c r="N9" s="75"/>
      <c r="O9" s="75"/>
      <c r="P9" s="75"/>
      <c r="Q9" s="75"/>
      <c r="R9" s="75"/>
      <c r="S9" s="75"/>
    </row>
    <row r="10">
      <c r="A10" s="151" t="s">
        <v>838</v>
      </c>
      <c r="B10" s="73" t="s">
        <v>839</v>
      </c>
      <c r="C10" s="17" t="s">
        <v>1525</v>
      </c>
      <c r="D10" s="77" t="s">
        <v>1526</v>
      </c>
      <c r="E10" s="108">
        <v>2022.0</v>
      </c>
      <c r="F10" s="75" t="s">
        <v>1527</v>
      </c>
      <c r="G10" s="75"/>
      <c r="H10" s="75"/>
      <c r="I10" s="75"/>
      <c r="J10" s="75"/>
      <c r="K10" s="75"/>
      <c r="L10" s="75"/>
      <c r="M10" s="75"/>
      <c r="N10" s="75"/>
      <c r="O10" s="75"/>
      <c r="P10" s="75"/>
      <c r="Q10" s="75"/>
      <c r="R10" s="75"/>
      <c r="S10" s="75"/>
    </row>
    <row r="11">
      <c r="A11" s="129" t="s">
        <v>104</v>
      </c>
      <c r="B11" s="83" t="s">
        <v>412</v>
      </c>
      <c r="C11" s="86"/>
      <c r="D11" s="89" t="s">
        <v>1528</v>
      </c>
      <c r="E11" s="149">
        <v>2022.0</v>
      </c>
      <c r="F11" s="75">
        <v>59604.0</v>
      </c>
      <c r="G11" s="72"/>
      <c r="H11" s="72"/>
      <c r="I11" s="72"/>
      <c r="J11" s="72"/>
      <c r="K11" s="72"/>
      <c r="L11" s="72"/>
      <c r="M11" s="72"/>
      <c r="N11" s="72"/>
      <c r="O11" s="72"/>
      <c r="P11" s="72"/>
      <c r="Q11" s="72"/>
      <c r="R11" s="72"/>
      <c r="S11" s="72"/>
    </row>
    <row r="12">
      <c r="A12" s="152" t="s">
        <v>1215</v>
      </c>
      <c r="B12" s="18" t="s">
        <v>374</v>
      </c>
      <c r="C12" s="86"/>
      <c r="D12" s="149" t="s">
        <v>1529</v>
      </c>
      <c r="E12" s="75" t="s">
        <v>578</v>
      </c>
      <c r="F12" s="75" t="s">
        <v>578</v>
      </c>
      <c r="G12" s="75" t="s">
        <v>578</v>
      </c>
      <c r="H12" s="75"/>
      <c r="I12" s="75"/>
      <c r="J12" s="75"/>
      <c r="K12" s="75"/>
      <c r="L12" s="75"/>
      <c r="M12" s="75"/>
      <c r="N12" s="75"/>
      <c r="O12" s="75"/>
      <c r="P12" s="75"/>
      <c r="Q12" s="75"/>
      <c r="R12" s="75"/>
      <c r="S12" s="75"/>
    </row>
    <row r="13">
      <c r="A13" s="152" t="s">
        <v>100</v>
      </c>
      <c r="B13" s="18" t="s">
        <v>408</v>
      </c>
      <c r="C13" s="86"/>
      <c r="D13" s="149" t="s">
        <v>1530</v>
      </c>
      <c r="E13" s="75" t="s">
        <v>578</v>
      </c>
      <c r="F13" s="75" t="s">
        <v>578</v>
      </c>
      <c r="G13" s="72"/>
      <c r="H13" s="72"/>
      <c r="I13" s="72"/>
      <c r="J13" s="72"/>
      <c r="K13" s="72"/>
      <c r="L13" s="72"/>
      <c r="M13" s="72"/>
      <c r="N13" s="72"/>
      <c r="O13" s="72"/>
      <c r="P13" s="72"/>
      <c r="Q13" s="72"/>
      <c r="R13" s="72"/>
      <c r="S13" s="72"/>
    </row>
    <row r="14">
      <c r="A14" s="152" t="s">
        <v>129</v>
      </c>
      <c r="B14" s="83" t="s">
        <v>907</v>
      </c>
      <c r="C14" s="86"/>
      <c r="D14" s="108" t="s">
        <v>1531</v>
      </c>
      <c r="E14" s="75" t="s">
        <v>578</v>
      </c>
      <c r="F14" s="75" t="s">
        <v>578</v>
      </c>
      <c r="G14" s="72"/>
      <c r="H14" s="72"/>
      <c r="I14" s="72"/>
      <c r="J14" s="72"/>
      <c r="K14" s="72"/>
      <c r="L14" s="72"/>
      <c r="M14" s="72"/>
      <c r="N14" s="72"/>
      <c r="O14" s="72"/>
      <c r="P14" s="72"/>
      <c r="Q14" s="72"/>
      <c r="R14" s="72"/>
      <c r="S14" s="72"/>
    </row>
    <row r="15">
      <c r="A15" s="152" t="s">
        <v>189</v>
      </c>
      <c r="B15" s="18" t="s">
        <v>443</v>
      </c>
      <c r="C15" s="86"/>
      <c r="D15" s="108" t="s">
        <v>1531</v>
      </c>
      <c r="E15" s="75" t="s">
        <v>578</v>
      </c>
      <c r="F15" s="75" t="s">
        <v>578</v>
      </c>
      <c r="G15" s="72"/>
      <c r="H15" s="72"/>
      <c r="I15" s="72"/>
      <c r="J15" s="72"/>
      <c r="K15" s="72"/>
      <c r="L15" s="72"/>
      <c r="M15" s="72"/>
      <c r="N15" s="72"/>
      <c r="O15" s="72"/>
      <c r="P15" s="72"/>
      <c r="Q15" s="72"/>
      <c r="R15" s="72"/>
      <c r="S15" s="72"/>
    </row>
  </sheetData>
  <autoFilter ref="$A$1:$A$15">
    <sortState ref="A1:A15">
      <sortCondition ref="A1:A15"/>
    </sortState>
  </autoFilter>
  <hyperlinks>
    <hyperlink r:id="rId2" ref="B2"/>
    <hyperlink r:id="rId3" ref="C2"/>
    <hyperlink r:id="rId4" ref="B3"/>
    <hyperlink r:id="rId5" ref="C3"/>
    <hyperlink r:id="rId6" ref="B4"/>
    <hyperlink r:id="rId7" ref="B5"/>
    <hyperlink r:id="rId8" ref="B6"/>
    <hyperlink r:id="rId9" ref="B7"/>
    <hyperlink r:id="rId10" ref="B8"/>
    <hyperlink r:id="rId11" ref="B9"/>
    <hyperlink r:id="rId12" ref="B10"/>
    <hyperlink r:id="rId13" ref="C10"/>
    <hyperlink r:id="rId14" ref="B11"/>
    <hyperlink r:id="rId15" ref="B12"/>
    <hyperlink r:id="rId16" ref="B13"/>
    <hyperlink r:id="rId17" ref="B14"/>
    <hyperlink r:id="rId18" ref="B15"/>
  </hyperlinks>
  <drawing r:id="rId19"/>
  <legacyDrawing r:id="rId20"/>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s>
  <sheetData>
    <row r="1">
      <c r="A1" s="153" t="s">
        <v>1532</v>
      </c>
    </row>
    <row r="2">
      <c r="A2" s="141" t="s">
        <v>583</v>
      </c>
    </row>
    <row r="3">
      <c r="A3" s="141" t="s">
        <v>604</v>
      </c>
    </row>
    <row r="4">
      <c r="A4" s="141" t="s">
        <v>1490</v>
      </c>
    </row>
    <row r="5">
      <c r="A5" s="141" t="s">
        <v>664</v>
      </c>
    </row>
    <row r="6">
      <c r="A6" s="141" t="s">
        <v>676</v>
      </c>
    </row>
    <row r="7">
      <c r="A7" s="141" t="s">
        <v>694</v>
      </c>
    </row>
    <row r="8">
      <c r="A8" s="141" t="s">
        <v>718</v>
      </c>
    </row>
    <row r="9">
      <c r="A9" s="141" t="s">
        <v>735</v>
      </c>
    </row>
    <row r="10">
      <c r="A10" s="141" t="s">
        <v>819</v>
      </c>
    </row>
    <row r="11">
      <c r="A11" s="141" t="s">
        <v>876</v>
      </c>
    </row>
    <row r="12">
      <c r="A12" s="141" t="s">
        <v>890</v>
      </c>
    </row>
    <row r="13">
      <c r="A13" s="141" t="s">
        <v>948</v>
      </c>
    </row>
    <row r="14">
      <c r="A14" s="154"/>
    </row>
    <row r="15">
      <c r="A15" s="154" t="s">
        <v>1533</v>
      </c>
    </row>
    <row r="16">
      <c r="A16" s="141" t="s">
        <v>60</v>
      </c>
    </row>
    <row r="17">
      <c r="A17" s="141" t="s">
        <v>1534</v>
      </c>
    </row>
    <row r="18">
      <c r="A18" s="141" t="s">
        <v>66</v>
      </c>
    </row>
    <row r="19">
      <c r="A19" s="141" t="s">
        <v>68</v>
      </c>
    </row>
    <row r="20">
      <c r="A20" s="141" t="s">
        <v>70</v>
      </c>
    </row>
    <row r="21">
      <c r="A21" s="141" t="s">
        <v>1244</v>
      </c>
    </row>
    <row r="22">
      <c r="A22" s="141" t="s">
        <v>107</v>
      </c>
    </row>
    <row r="23">
      <c r="A23" s="141" t="s">
        <v>119</v>
      </c>
    </row>
    <row r="24">
      <c r="A24" s="141" t="s">
        <v>135</v>
      </c>
    </row>
    <row r="25">
      <c r="A25" s="141" t="s">
        <v>143</v>
      </c>
    </row>
    <row r="26">
      <c r="A26" s="141" t="s">
        <v>1535</v>
      </c>
    </row>
    <row r="27">
      <c r="A27" s="141" t="s">
        <v>1536</v>
      </c>
    </row>
    <row r="28">
      <c r="A28" s="141" t="s">
        <v>1537</v>
      </c>
    </row>
    <row r="29">
      <c r="A29" s="141" t="s">
        <v>173</v>
      </c>
    </row>
    <row r="31">
      <c r="A31" s="154" t="s">
        <v>1538</v>
      </c>
    </row>
    <row r="32">
      <c r="A32" s="141" t="s">
        <v>1539</v>
      </c>
    </row>
    <row r="33">
      <c r="A33" s="141" t="s">
        <v>604</v>
      </c>
    </row>
    <row r="34">
      <c r="A34" s="141" t="s">
        <v>1540</v>
      </c>
    </row>
    <row r="35">
      <c r="A35" s="141" t="s">
        <v>1541</v>
      </c>
    </row>
    <row r="36">
      <c r="A36" s="141" t="s">
        <v>583</v>
      </c>
    </row>
    <row r="37">
      <c r="A37" s="141" t="s">
        <v>1542</v>
      </c>
    </row>
    <row r="38">
      <c r="A38" s="141" t="s">
        <v>664</v>
      </c>
    </row>
    <row r="39">
      <c r="A39" s="141" t="s">
        <v>1490</v>
      </c>
    </row>
    <row r="40">
      <c r="A40" s="141" t="s">
        <v>676</v>
      </c>
    </row>
    <row r="41">
      <c r="A41" s="141" t="s">
        <v>1543</v>
      </c>
    </row>
    <row r="42">
      <c r="A42" s="141" t="s">
        <v>694</v>
      </c>
    </row>
    <row r="43">
      <c r="A43" s="141" t="s">
        <v>1544</v>
      </c>
    </row>
    <row r="44">
      <c r="A44" s="141" t="s">
        <v>1545</v>
      </c>
    </row>
    <row r="45">
      <c r="A45" s="141" t="s">
        <v>1546</v>
      </c>
    </row>
    <row r="46">
      <c r="A46" s="141" t="s">
        <v>1547</v>
      </c>
    </row>
    <row r="47">
      <c r="A47" s="141" t="s">
        <v>1548</v>
      </c>
    </row>
    <row r="48">
      <c r="A48" s="141" t="s">
        <v>1549</v>
      </c>
    </row>
    <row r="49">
      <c r="A49" s="141" t="s">
        <v>1550</v>
      </c>
    </row>
    <row r="50">
      <c r="A50" s="141" t="s">
        <v>1551</v>
      </c>
    </row>
    <row r="51">
      <c r="A51" s="141" t="s">
        <v>718</v>
      </c>
    </row>
    <row r="52">
      <c r="A52" s="141" t="s">
        <v>1552</v>
      </c>
    </row>
    <row r="53">
      <c r="A53" s="141" t="s">
        <v>1553</v>
      </c>
    </row>
    <row r="54">
      <c r="A54" s="141" t="s">
        <v>1554</v>
      </c>
    </row>
    <row r="55">
      <c r="A55" s="141" t="s">
        <v>1555</v>
      </c>
    </row>
    <row r="56">
      <c r="A56" s="141" t="s">
        <v>735</v>
      </c>
    </row>
    <row r="57">
      <c r="A57" s="141" t="s">
        <v>1556</v>
      </c>
    </row>
    <row r="58">
      <c r="A58" s="141" t="s">
        <v>1557</v>
      </c>
    </row>
    <row r="59">
      <c r="A59" s="141" t="s">
        <v>1558</v>
      </c>
    </row>
    <row r="60">
      <c r="A60" s="141" t="s">
        <v>1559</v>
      </c>
    </row>
    <row r="61">
      <c r="A61" s="141" t="s">
        <v>1560</v>
      </c>
    </row>
    <row r="62">
      <c r="A62" s="141" t="s">
        <v>1561</v>
      </c>
    </row>
    <row r="63">
      <c r="A63" s="141" t="s">
        <v>1562</v>
      </c>
    </row>
    <row r="64">
      <c r="A64" s="141" t="s">
        <v>1563</v>
      </c>
    </row>
    <row r="65">
      <c r="A65" s="141" t="s">
        <v>1564</v>
      </c>
    </row>
    <row r="66">
      <c r="A66" s="141" t="s">
        <v>1565</v>
      </c>
    </row>
    <row r="67">
      <c r="A67" s="141" t="s">
        <v>1566</v>
      </c>
    </row>
    <row r="68">
      <c r="A68" s="141" t="s">
        <v>1567</v>
      </c>
    </row>
    <row r="69">
      <c r="A69" s="141" t="s">
        <v>1568</v>
      </c>
    </row>
    <row r="70">
      <c r="A70" s="141" t="s">
        <v>1569</v>
      </c>
    </row>
    <row r="71">
      <c r="A71" s="141" t="s">
        <v>1570</v>
      </c>
    </row>
    <row r="72">
      <c r="A72" s="141" t="s">
        <v>1571</v>
      </c>
    </row>
    <row r="73">
      <c r="A73" s="141" t="s">
        <v>1572</v>
      </c>
    </row>
    <row r="74">
      <c r="A74" s="141" t="s">
        <v>1573</v>
      </c>
    </row>
    <row r="75">
      <c r="A75" s="141" t="s">
        <v>1574</v>
      </c>
    </row>
    <row r="76">
      <c r="A76" s="141" t="s">
        <v>1575</v>
      </c>
    </row>
    <row r="77">
      <c r="A77" s="141" t="s">
        <v>1576</v>
      </c>
    </row>
    <row r="78">
      <c r="A78" s="141" t="s">
        <v>1577</v>
      </c>
    </row>
    <row r="79">
      <c r="A79" s="141" t="s">
        <v>1578</v>
      </c>
    </row>
    <row r="80">
      <c r="A80" s="141" t="s">
        <v>1579</v>
      </c>
    </row>
    <row r="81">
      <c r="A81" s="141" t="s">
        <v>1580</v>
      </c>
    </row>
    <row r="82">
      <c r="A82" s="141" t="s">
        <v>1581</v>
      </c>
    </row>
    <row r="83">
      <c r="A83" s="141" t="s">
        <v>1582</v>
      </c>
    </row>
    <row r="84">
      <c r="A84" s="141" t="s">
        <v>1583</v>
      </c>
    </row>
    <row r="85">
      <c r="A85" s="141" t="s">
        <v>1584</v>
      </c>
    </row>
    <row r="86">
      <c r="A86" s="141" t="s">
        <v>1585</v>
      </c>
    </row>
    <row r="87">
      <c r="A87" s="141" t="s">
        <v>1586</v>
      </c>
    </row>
    <row r="88">
      <c r="A88" s="141" t="s">
        <v>1587</v>
      </c>
    </row>
    <row r="89">
      <c r="A89" s="141" t="s">
        <v>1588</v>
      </c>
    </row>
    <row r="90">
      <c r="A90" s="141" t="s">
        <v>1589</v>
      </c>
    </row>
    <row r="91">
      <c r="A91" s="141" t="s">
        <v>1590</v>
      </c>
    </row>
    <row r="92">
      <c r="A92" s="141" t="s">
        <v>1591</v>
      </c>
    </row>
    <row r="93">
      <c r="A93" s="141" t="s">
        <v>1592</v>
      </c>
    </row>
    <row r="94">
      <c r="A94" s="141" t="s">
        <v>1593</v>
      </c>
    </row>
    <row r="95">
      <c r="A95" s="141" t="s">
        <v>1594</v>
      </c>
    </row>
    <row r="96">
      <c r="A96" s="141" t="s">
        <v>1595</v>
      </c>
    </row>
    <row r="97">
      <c r="A97" s="141" t="s">
        <v>1596</v>
      </c>
    </row>
    <row r="98">
      <c r="A98" s="141" t="s">
        <v>948</v>
      </c>
    </row>
    <row r="99">
      <c r="A99" s="141" t="s">
        <v>1597</v>
      </c>
    </row>
    <row r="100">
      <c r="A100" s="141" t="s">
        <v>1598</v>
      </c>
    </row>
    <row r="101">
      <c r="A101" s="141" t="s">
        <v>1599</v>
      </c>
    </row>
    <row r="102">
      <c r="A102" s="141" t="s">
        <v>1600</v>
      </c>
    </row>
    <row r="103">
      <c r="A103" s="141" t="s">
        <v>1601</v>
      </c>
    </row>
    <row r="104">
      <c r="A104" s="141" t="s">
        <v>1602</v>
      </c>
    </row>
    <row r="105">
      <c r="A105" s="141" t="s">
        <v>1603</v>
      </c>
    </row>
    <row r="106">
      <c r="A106" s="141" t="s">
        <v>1604</v>
      </c>
    </row>
    <row r="107">
      <c r="A107" s="141" t="s">
        <v>1605</v>
      </c>
    </row>
    <row r="108">
      <c r="A108" s="141" t="s">
        <v>1606</v>
      </c>
    </row>
    <row r="109">
      <c r="A109" s="141" t="s">
        <v>1607</v>
      </c>
    </row>
    <row r="110">
      <c r="A110" s="141" t="s">
        <v>1608</v>
      </c>
    </row>
    <row r="111">
      <c r="A111" s="141" t="s">
        <v>1609</v>
      </c>
    </row>
    <row r="112">
      <c r="A112" s="141" t="s">
        <v>1610</v>
      </c>
    </row>
    <row r="113">
      <c r="A113" s="141" t="s">
        <v>1611</v>
      </c>
    </row>
    <row r="114">
      <c r="A114" s="141" t="s">
        <v>1612</v>
      </c>
    </row>
    <row r="115">
      <c r="A115" s="141" t="s">
        <v>1613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0" t="str">
        <f>'Main 2.1'!A2</f>
        <v>Company</v>
      </c>
      <c r="B1" s="60" t="str">
        <f>'Main 2.1'!C2</f>
        <v>URL 2023</v>
      </c>
      <c r="C1" s="2" t="str">
        <f>'Main 2.1'!U2</f>
        <v>År</v>
      </c>
      <c r="D1" s="60" t="str">
        <f>'Main 2.1'!V2</f>
        <v>Scope 1+2</v>
      </c>
      <c r="E1" s="60" t="str">
        <f>'Main 2.1'!W2</f>
        <v>MB/LB</v>
      </c>
      <c r="F1" s="60" t="str">
        <f>'Main 2.1'!X2</f>
        <v>Scope 3 (total)</v>
      </c>
      <c r="G1" s="60" t="str">
        <f>'Main 2.1'!Y2</f>
        <v>Alex kommentar</v>
      </c>
      <c r="H1" s="2"/>
      <c r="I1" s="2"/>
      <c r="J1" s="2"/>
      <c r="K1" s="2"/>
      <c r="L1" s="2"/>
      <c r="M1" s="2"/>
      <c r="N1" s="2"/>
      <c r="O1" s="2"/>
      <c r="P1" s="2"/>
      <c r="Q1" s="2"/>
      <c r="R1" s="2"/>
      <c r="S1" s="2"/>
      <c r="T1" s="2"/>
      <c r="U1" s="2"/>
      <c r="V1" s="2"/>
      <c r="W1" s="2"/>
      <c r="X1" s="2"/>
      <c r="Y1" s="2"/>
      <c r="Z1" s="2"/>
      <c r="AA1" s="2"/>
      <c r="AB1" s="2"/>
    </row>
    <row r="2">
      <c r="A2" s="71" t="str">
        <f>'Main 2.1'!A3</f>
        <v>AAK</v>
      </c>
      <c r="B2" s="155" t="str">
        <f>'Main 2.1'!C3</f>
        <v>https://storage.mfn.se/1d69c9c1-7fe6-48fb-a87c-647046b7aa8d/aak-sustainability-report-2023.pdf</v>
      </c>
      <c r="C2" s="59">
        <f>'Main 2.1'!U3</f>
        <v>2023</v>
      </c>
      <c r="D2" s="71">
        <f>'Main 2.1'!V3</f>
        <v>315941</v>
      </c>
      <c r="E2" s="71" t="str">
        <f>'Main 2.1'!W3</f>
        <v>MB</v>
      </c>
      <c r="F2" s="71">
        <f>'Main 2.1'!X3</f>
        <v>6817620</v>
      </c>
      <c r="G2" s="71" t="str">
        <f>'Main 2.1'!Y3</f>
        <v>AAK rapporterar Scope 3 uppdelat på utsläpp från FLAG (Forestry, Land use &amp; Agriculture) och övrigt. Det anges inte vad som ingår eller vilka kategorier i Scope 3 som täcks. Det finns olika värden i löptext och i grafik.</v>
      </c>
    </row>
    <row r="3">
      <c r="A3" s="71" t="str">
        <f>'Main 2.1'!A4</f>
        <v>AB Volvo</v>
      </c>
      <c r="B3" s="155" t="str">
        <f>'Main 2.1'!C4</f>
        <v>https://www.volvogroup.com/content/dam/volvo-group/markets/master/events/2024/feb/annual-report-2023/AB-Volvo-Annual-Report-2023.pdf</v>
      </c>
      <c r="C3" s="59">
        <f>'Main 2.1'!U4</f>
        <v>2023</v>
      </c>
      <c r="D3" s="71">
        <f>'Main 2.1'!V4</f>
        <v>294000</v>
      </c>
      <c r="E3" s="71" t="str">
        <f>'Main 2.1'!W4</f>
        <v>MB</v>
      </c>
      <c r="F3" s="71">
        <f>'Main 2.1'!X4</f>
        <v>266000000</v>
      </c>
      <c r="G3" s="71" t="str">
        <f>'Main 2.1'!Y4</f>
        <v>AB Volvo rapporterar endast kategorin Användning av sålda produkter (11), i Scope 3. Övriga kategorier saknar fortfarande underlag men uppskattas till 4%. </v>
      </c>
    </row>
    <row r="4">
      <c r="A4" s="71" t="str">
        <f>'Main 2.1'!A5</f>
        <v>ABB Ltd</v>
      </c>
      <c r="B4" s="155" t="str">
        <f>'Main 2.1'!C5</f>
        <v>https://library.e.abb.com/public/4790c4296c5146e6ab4420c7d58f8088/ABB%20Sustainability%20Report%202023.pdf?x-sign=J8XORiFwReXhGJscjFPNbWWlXyHIp0NR9tblxaUjv5E3HVcIhN1s51ECDCZZrStU</v>
      </c>
      <c r="C4" s="59">
        <f>'Main 2.1'!U5</f>
        <v>2023</v>
      </c>
      <c r="D4" s="71">
        <f>'Main 2.1'!V5</f>
        <v>151000</v>
      </c>
      <c r="E4" s="71" t="str">
        <f>'Main 2.1'!W5</f>
        <v>MB</v>
      </c>
      <c r="F4" s="71">
        <f>'Main 2.1'!X5</f>
        <v>436346000</v>
      </c>
      <c r="G4" s="71" t="str">
        <f>'Main 2.1'!Y5</f>
        <v>ABB rapporterar på alla relevanta kategorier i Scope 3. Totalen visar ett strikt scenario, se rapport för mer information.</v>
      </c>
    </row>
    <row r="5">
      <c r="A5" s="71" t="str">
        <f>'Main 2.1'!A6</f>
        <v>Addlife</v>
      </c>
      <c r="B5" s="155" t="str">
        <f>'Main 2.1'!C6</f>
        <v>https://www.add.life/media/nwepx4r4/addlife-annual-report-2023.pdf</v>
      </c>
      <c r="C5" s="59">
        <f>'Main 2.1'!U6</f>
        <v>2023</v>
      </c>
      <c r="D5" s="71">
        <f>'Main 2.1'!V6</f>
        <v>10337</v>
      </c>
      <c r="E5" s="71" t="str">
        <f>'Main 2.1'!W6</f>
        <v>MB</v>
      </c>
      <c r="F5" s="71">
        <f>'Main 2.1'!X6</f>
        <v>16244</v>
      </c>
      <c r="G5" s="71" t="str">
        <f>'Main 2.1'!Y6</f>
        <v>Addlife redovisar redovisar utsläpp i Scope 3 från kategorierna Bränsle- och energirelaterade aktiviteter (3), Avfall genererat i verksamheten (5) och Affärsresor (6).</v>
      </c>
    </row>
    <row r="6">
      <c r="A6" s="59" t="str">
        <f>'Main 2.1'!A7</f>
        <v>Addnode</v>
      </c>
      <c r="B6" s="155" t="str">
        <f>'Main 2.1'!C7</f>
        <v>https://www.addnodegroup.com/wp-content/uploads/Addnode-Group_2023_ENG.pdf</v>
      </c>
      <c r="C6" s="59">
        <f>'Main 2.1'!U7</f>
        <v>2023</v>
      </c>
      <c r="D6" s="71" t="str">
        <f>'Main 2.1'!V7</f>
        <v>n.a</v>
      </c>
      <c r="E6" s="71" t="str">
        <f>'Main 2.1'!W7</f>
        <v>n.a</v>
      </c>
      <c r="F6" s="71" t="str">
        <f>'Main 2.1'!X7</f>
        <v>n.a</v>
      </c>
      <c r="G6" s="71" t="str">
        <f>'Main 2.1'!Y7</f>
        <v>Addnode rapporterar inte utsläpp av växthusgaser.</v>
      </c>
    </row>
    <row r="7">
      <c r="A7" s="71" t="str">
        <f>'Main 2.1'!A8</f>
        <v>Addtech</v>
      </c>
      <c r="B7" s="155" t="str">
        <f>'Main 2.1'!C8</f>
        <v>https://www.addtech.se/fileadmin/user_upload/Arsredovisningar/Addtech-Arsredovisning-22-23.pdf</v>
      </c>
      <c r="C7" s="59" t="str">
        <f>'Main 2.1'!U8</f>
        <v>22/23</v>
      </c>
      <c r="D7" s="71">
        <f>'Main 2.1'!V8</f>
        <v>6719</v>
      </c>
      <c r="E7" s="71" t="str">
        <f>'Main 2.1'!W8</f>
        <v>MB</v>
      </c>
      <c r="F7" s="71">
        <f>'Main 2.1'!X8</f>
        <v>34103</v>
      </c>
      <c r="G7" s="71" t="str">
        <f>'Main 2.1'!Y8</f>
        <v>Addtech redovisar utsläpp i Scope 3 från Bränsle- och energirelaterade aktiviteter (3), Uppströms och Nedströms transport och distribution (4,9), samt Tjänsteresor (6). </v>
      </c>
    </row>
    <row r="8">
      <c r="A8" s="71" t="str">
        <f>'Main 2.1'!A9</f>
        <v>AFRY</v>
      </c>
      <c r="B8" s="155" t="str">
        <f>'Main 2.1'!C9</f>
        <v>https://afry.com/sites/default/files/2024-03/%C3%85rs-%20och%20h%C3%A5llbarhetsredovisning%202023.pdf</v>
      </c>
      <c r="C8" s="59">
        <f>'Main 2.1'!U9</f>
        <v>2023</v>
      </c>
      <c r="D8" s="71">
        <f>'Main 2.1'!V9</f>
        <v>3554</v>
      </c>
      <c r="E8" s="71" t="str">
        <f>'Main 2.1'!W9</f>
        <v>MB</v>
      </c>
      <c r="F8" s="71">
        <f>'Main 2.1'!X9</f>
        <v>10999</v>
      </c>
      <c r="G8" s="71" t="str">
        <f>'Main 2.1'!Y9</f>
        <v>Afry redovisar endast kategorin Affärsresor (6) i Scope 3. </v>
      </c>
    </row>
    <row r="9">
      <c r="A9" s="71" t="str">
        <f>'Main 2.1'!A10</f>
        <v>Akademiska hus</v>
      </c>
      <c r="B9" s="155" t="str">
        <f>'Main 2.1'!C10</f>
        <v>https://www.akademiskahus.se/globalassets/dokument/ekonomi/ekonomiska-rapporter/akademiska-hus-arsredovisning-2023-sve.pdf</v>
      </c>
      <c r="C9" s="59">
        <f>'Main 2.1'!U10</f>
        <v>2023</v>
      </c>
      <c r="D9" s="71">
        <f>'Main 2.1'!V10</f>
        <v>7237</v>
      </c>
      <c r="E9" s="71" t="str">
        <f>'Main 2.1'!W10</f>
        <v>MB</v>
      </c>
      <c r="F9" s="71">
        <f>'Main 2.1'!X10</f>
        <v>24699</v>
      </c>
      <c r="G9" s="71" t="str">
        <f>'Main 2.1'!Y10</f>
        <v>Akademiska hus redovisar utsläpp från alla relevanta kategorier i Scope 3.</v>
      </c>
    </row>
    <row r="10">
      <c r="A10" s="71" t="str">
        <f>'Main 2.1'!A11</f>
        <v>Alfa Laval</v>
      </c>
      <c r="B10" s="155" t="str">
        <f>'Main 2.1'!C11</f>
        <v>https://www.alfalaval.com/globalassets/documents/investors/english/annual-reports/2023/sustainability-notes-2023.pdf</v>
      </c>
      <c r="C10" s="59">
        <f>'Main 2.1'!U11</f>
        <v>2023</v>
      </c>
      <c r="D10" s="71">
        <f>'Main 2.1'!V11</f>
        <v>21364</v>
      </c>
      <c r="E10" s="71" t="str">
        <f>'Main 2.1'!W11</f>
        <v>MB</v>
      </c>
      <c r="F10" s="71">
        <f>'Main 2.1'!X11</f>
        <v>44554244</v>
      </c>
      <c r="G10" s="71" t="str">
        <f>'Main 2.1'!Y11</f>
        <v>Alfa Laval redovisar alla relevanta kategorier i Scope 3.</v>
      </c>
    </row>
    <row r="11">
      <c r="A11" s="59" t="str">
        <f>'Main 2.1'!A12</f>
        <v>Alleima</v>
      </c>
      <c r="B11" s="155" t="str">
        <f>'Main 2.1'!C12</f>
        <v>https://www.alleima.com/siteassets/documents/ir/ar-2023/alleima-annual-report-2023.pdf</v>
      </c>
      <c r="C11" s="59">
        <f>'Main 2.1'!U12</f>
        <v>2023</v>
      </c>
      <c r="D11" s="71">
        <f>'Main 2.1'!V12</f>
        <v>96000</v>
      </c>
      <c r="E11" s="71" t="str">
        <f>'Main 2.1'!W12</f>
        <v>MB</v>
      </c>
      <c r="F11" s="71" t="str">
        <f>'Main 2.1'!X12</f>
        <v>n.a</v>
      </c>
      <c r="G11" s="71" t="str">
        <f>'Main 2.1'!Y12</f>
        <v>Alleima redovisar inga utsläpp i Scope 3. </v>
      </c>
    </row>
    <row r="12">
      <c r="A12" s="59" t="str">
        <f>'Main 2.1'!A13</f>
        <v>Apoteket</v>
      </c>
      <c r="B12" s="156" t="str">
        <f>'Main 2.1'!C13</f>
        <v>https://www.apoteket.se/globalassets/om-apoteket/ekonomiska-rapporter/apoteket-ab-ars--och-hallbarhetsredovisning-2023.pdf</v>
      </c>
      <c r="C12" s="59">
        <f>'Main 2.1'!U13</f>
        <v>2023</v>
      </c>
      <c r="D12" s="71">
        <f>'Main 2.1'!V13</f>
        <v>921</v>
      </c>
      <c r="E12" s="71" t="str">
        <f>'Main 2.1'!W13</f>
        <v>MB</v>
      </c>
      <c r="F12" s="71">
        <f>'Main 2.1'!X13</f>
        <v>426793</v>
      </c>
      <c r="G12" s="71" t="str">
        <f>'Main 2.1'!Y13</f>
        <v>Apoteket redovisar utsläpp i Scope 3 från kategorierna Inköpta varor och tjänster (1), Kapitalvaror (2), Bränsle- och energirelaterade aktiviteter (3), Uppströms transport och distribution (4), Avfall genererat i verksamheten (5), Affärsresor (6), Anställdas pendling (7) och Slutbehandling av sålda produkter (12).</v>
      </c>
    </row>
    <row r="13">
      <c r="A13" s="71" t="str">
        <f>'Main 2.1'!A14</f>
        <v>Arion Bank</v>
      </c>
      <c r="B13" s="156" t="str">
        <f>'Main 2.1'!C14</f>
        <v>https://arsskyrsla.arionbanki.is/library/Files/Sjalfbaerniskyrslur/2023/Umhverfis%c3%be%c3%a6ttir-EN.pdf</v>
      </c>
      <c r="C13" s="59">
        <f>'Main 2.1'!U14</f>
        <v>2023</v>
      </c>
      <c r="D13" s="71">
        <f>'Main 2.1'!V14</f>
        <v>44.6</v>
      </c>
      <c r="E13" s="71" t="str">
        <f>'Main 2.1'!W14</f>
        <v>MB</v>
      </c>
      <c r="F13" s="71">
        <f>'Main 2.1'!X14</f>
        <v>301576.6</v>
      </c>
      <c r="G13" s="71" t="str">
        <f>'Main 2.1'!Y14</f>
        <v>Arion Bank redovisar utsläpp i kategorierna Inköpta varor och tjänster (1), Avfall genererat i verksamheten (5), Affärsresor (6), Anställdas pendling (7), Uppströms leasade tillgångar (8), Nedströms leasade tillgångar (13) och Finansierade utsläpp. 3 kategorier är exkluderade, 5 anses inte relevanta. Inom ramen för redovisade finansierade utsläpp inkluderas Statsobligationer (inkl. LULUCF), Investeringar (exkl. statsobligationer), Inteckningar, Motorfordonslån och Företagslån. Data för finansierade utsläpp är från 2022.</v>
      </c>
    </row>
    <row r="14">
      <c r="A14" s="71" t="str">
        <f>'Main 2.1'!A15</f>
        <v>Arjo</v>
      </c>
      <c r="B14" s="155" t="str">
        <f>'Main 2.1'!C15</f>
        <v>https://www.arjo.com/siteassets/06_investors/annual-report-2023/arjo_ahr23_eng_final.pdf</v>
      </c>
      <c r="C14" s="59">
        <f>'Main 2.1'!U15</f>
        <v>2023</v>
      </c>
      <c r="D14" s="71">
        <f>'Main 2.1'!V15</f>
        <v>24138</v>
      </c>
      <c r="E14" s="71" t="str">
        <f>'Main 2.1'!W15</f>
        <v>MB</v>
      </c>
      <c r="F14" s="71">
        <f>'Main 2.1'!X15</f>
        <v>213126</v>
      </c>
      <c r="G14" s="71" t="str">
        <f>'Main 2.1'!Y15</f>
        <v>Arjo redovisar utsläpp i Scope 3 från kategorierna Inköpta varor och tjänster (1), Uppströms transport och distribution (4), och Användning av sålda produkter (11). </v>
      </c>
    </row>
    <row r="15">
      <c r="A15" s="71" t="str">
        <f>'Main 2.1'!A16</f>
        <v>Arla</v>
      </c>
      <c r="B15" s="156" t="str">
        <f>'Main 2.1'!C16</f>
        <v>https://www.arla.com/493552/globalassets/arla-global/company---overview/investor/annual-reports/2023/arla_annual-report-2023_se_v2.pdf</v>
      </c>
      <c r="C15" s="59">
        <f>'Main 2.1'!U16</f>
        <v>2023</v>
      </c>
      <c r="D15" s="71">
        <f>'Main 2.1'!V16</f>
        <v>660000</v>
      </c>
      <c r="E15" s="71" t="str">
        <f>'Main 2.1'!W16</f>
        <v>MB</v>
      </c>
      <c r="F15" s="71">
        <f>'Main 2.1'!X16</f>
        <v>18141000</v>
      </c>
      <c r="G15" s="71" t="str">
        <f>'Main 2.1'!Y16</f>
        <v>Arla rapporterar utsläpp i Scope 3 från kategorierna Inköpta varor och tjänster (1), Bränsle- och energirelaterade aktiviteter (3), Uppströms transport och distribution (4) och Avfall genererat i verksamheten (5). </v>
      </c>
    </row>
    <row r="16">
      <c r="A16" s="71" t="str">
        <f>'Main 2.1'!A17</f>
        <v>Assa Abloy</v>
      </c>
      <c r="B16" s="156" t="str">
        <f>'Main 2.1'!C17</f>
        <v>https://www.assaabloy.com/group/en/documents/sustainability/sustainability-reports/Sustainability%20Report%202023.pdf</v>
      </c>
      <c r="C16" s="59">
        <f>'Main 2.1'!U17</f>
        <v>2023</v>
      </c>
      <c r="D16" s="71">
        <f>'Main 2.1'!V17</f>
        <v>300236</v>
      </c>
      <c r="E16" s="71" t="str">
        <f>'Main 2.1'!W17</f>
        <v>LB</v>
      </c>
      <c r="F16" s="71">
        <f>'Main 2.1'!X17</f>
        <v>16629181</v>
      </c>
      <c r="G16" s="71" t="str">
        <f>'Main 2.1'!Y17</f>
        <v>Assa Abloy rapporterar utsläpp i Scope 3 från kategorierna Inköpta varor och tjänster (1), Bränsle- och energirelaterade aktiviteter (3), Uppströms transport och distribution (4), Avfall genererat i verksamheten (5), Affärsresor (6), Anställdas pendling (7), Nedströms transport och distribution (9), Användning av sålda produkter (11), och Slutbehandling av sålda produkter (12). Utsläppen i Scope 2 redovisas med platsbaserad beräkningsmetod.</v>
      </c>
    </row>
    <row r="17">
      <c r="A17" s="71" t="str">
        <f>'Main 2.1'!A18</f>
        <v>Astra Zeneca</v>
      </c>
      <c r="B17" s="155" t="str">
        <f>'Main 2.1'!C18</f>
        <v>https://www.astrazeneca.se/content/dam/az-se/dokument/hallbarhet/Sustainability-Report-2023.pdf</v>
      </c>
      <c r="C17" s="59">
        <f>'Main 2.1'!U18</f>
        <v>2023</v>
      </c>
      <c r="D17" s="71">
        <f>'Main 2.1'!V18</f>
        <v>200838</v>
      </c>
      <c r="E17" s="71" t="str">
        <f>'Main 2.1'!W18</f>
        <v>MB</v>
      </c>
      <c r="F17" s="71">
        <f>'Main 2.1'!X18</f>
        <v>6736878</v>
      </c>
      <c r="G17" s="71" t="str">
        <f>'Main 2.1'!Y18</f>
        <v>Astra Zeneca rapporterar utsläpp i Scope 3 från alla relevanta kategorier.</v>
      </c>
    </row>
    <row r="18">
      <c r="A18" s="71" t="str">
        <f>'Main 2.1'!A19</f>
        <v>Atlas Copco</v>
      </c>
      <c r="B18" s="155" t="str">
        <f>'Main 2.1'!C19</f>
        <v>https://www.atlascopcogroup.com/content/dam/atlas-copco/group/documents/investors/financial-publications/swedish/20240321-kopia-av-den-officella-arsredovisningen-i-ESEF-format-inkl-hallbarhetsredovisning-och-rapport-om-koncernens-styrning-2023.pdf</v>
      </c>
      <c r="C18" s="59">
        <f>'Main 2.1'!U19</f>
        <v>2023</v>
      </c>
      <c r="D18" s="71">
        <f>'Main 2.1'!V19</f>
        <v>112000</v>
      </c>
      <c r="E18" s="71" t="str">
        <f>'Main 2.1'!W19</f>
        <v>MB</v>
      </c>
      <c r="F18" s="71">
        <f>'Main 2.1'!X19</f>
        <v>250528000</v>
      </c>
      <c r="G18" s="71" t="str">
        <f>'Main 2.1'!Y19</f>
        <v>Atlas Copco rapporterar utsläpp från Scope 3 i kategorierna Inköpta varor och tjänster (1), Användning av sålda produkter (11), Nedströms leasade tillgångar (13) och "övriga kategorier", ej angivet vilka</v>
      </c>
    </row>
    <row r="19">
      <c r="A19" s="71" t="str">
        <f>'Main 2.1'!A20</f>
        <v>Atrium Ljungberg</v>
      </c>
      <c r="B19" s="156" t="str">
        <f>'Main 2.1'!C20</f>
        <v>https://mb.cision.com/Main/1145/3939304/2641233.pdf</v>
      </c>
      <c r="C19" s="59">
        <f>'Main 2.1'!U20</f>
        <v>2023</v>
      </c>
      <c r="D19" s="71">
        <f>'Main 2.1'!V20</f>
        <v>1939</v>
      </c>
      <c r="E19" s="71" t="str">
        <f>'Main 2.1'!W20</f>
        <v>MB</v>
      </c>
      <c r="F19" s="71">
        <f>'Main 2.1'!X20</f>
        <v>9813</v>
      </c>
      <c r="G19" s="71" t="str">
        <f>'Main 2.1'!Y20</f>
        <v>Atrium Ljungberg rapporterar för Scope 3 på kategorierna Inköpta varor och tjänster (1), Kapitalvaror (2), Bränsle- och energirelaterade aktiviteter (3), Avfall genererat i verksamheten (5), Affärsresor (6), Anställdas pendling (7), Slutbehandling av sålda produkter (12) och Nedströms leasade tillgångar (13).</v>
      </c>
    </row>
    <row r="20">
      <c r="A20" s="71" t="str">
        <f>'Main 2.1'!A21</f>
        <v>Autoliv</v>
      </c>
      <c r="B20" s="156" t="str">
        <f>'Main 2.1'!C21</f>
        <v>https://www.autoliv.com/sites/default/files/2024-02/Autoliv_Annual_Sustainability_Report_10K_2023.pdf</v>
      </c>
      <c r="C20" s="59">
        <f>'Main 2.1'!U21</f>
        <v>2023</v>
      </c>
      <c r="D20" s="71">
        <f>'Main 2.1'!V21</f>
        <v>358000</v>
      </c>
      <c r="E20" s="71" t="str">
        <f>'Main 2.1'!W21</f>
        <v>MB</v>
      </c>
      <c r="F20" s="71">
        <f>'Main 2.1'!X21</f>
        <v>3770000</v>
      </c>
      <c r="G20" s="71" t="str">
        <f>'Main 2.1'!Y21</f>
        <v>Autoliv rapporterar utsläpp från Scope 3 i kategorierna I Scope 3 Inköpta varor och tjänster (1), Kapitalvaror (2), Bränsle- och energirelaterade aktiviteter (3), Uppströms transport och distribution (4), Avfall genererat i verksamheten (5), Affärsresor (6), Anställdas pendling (7) och Uppströms leasade tillgångar (8).</v>
      </c>
    </row>
    <row r="21">
      <c r="A21" s="71" t="str">
        <f>'Main 2.1'!A22</f>
        <v>Avanza Bank Holding</v>
      </c>
      <c r="B21" s="156" t="str">
        <f>'Main 2.1'!C22</f>
        <v>https://investors.avanza.se/files/mfn/1e72c222-f835-4d13-b161-d697334bdeab/avanza-bank-holding-ab-arsredovisning-och-hallbarhetsrapport-2023-pdf-a4-utskriftsformat.pdf</v>
      </c>
      <c r="C21" s="59">
        <f>'Main 2.1'!U22</f>
        <v>2023</v>
      </c>
      <c r="D21" s="71">
        <f>'Main 2.1'!V22</f>
        <v>27</v>
      </c>
      <c r="E21" s="71" t="str">
        <f>'Main 2.1'!W22</f>
        <v>MB</v>
      </c>
      <c r="F21" s="71">
        <f>'Main 2.1'!X22</f>
        <v>463</v>
      </c>
      <c r="G21" s="71" t="str">
        <f>'Main 2.1'!Y22</f>
        <v>Avanza Bank Holding rapporterar utsläpp i Scope 3 från kategorierna Inköpta varor och tjänster (1), Kapitalvaror (2), Bränsle- och energirelaterade aktiviteter (3), Uppströms transport och distribution (4), Avfall genererat i verksamheten (5), Affärsresor (6), Anställdas pendling (7) och Uppströms leaseade tillgångar (8). Notera att Avanza inte rapporterar finansierade utsläpp eller investeringar.</v>
      </c>
    </row>
    <row r="22">
      <c r="A22" s="71" t="str">
        <f>'Main 2.1'!A23</f>
        <v>Axfood</v>
      </c>
      <c r="B22" s="156" t="str">
        <f>'Main 2.1'!C23</f>
        <v>https://www.axfood.se/globalassets/startsida/investerare/rapporter-och-presentationer/2023/axfood-ars--och-hallbarhetsredovisning-2023.pdf</v>
      </c>
      <c r="C22" s="59">
        <f>'Main 2.1'!U23</f>
        <v>2023</v>
      </c>
      <c r="D22" s="71">
        <f>'Main 2.1'!V23</f>
        <v>14420</v>
      </c>
      <c r="E22" s="71" t="str">
        <f>'Main 2.1'!W23</f>
        <v>MB</v>
      </c>
      <c r="F22" s="71">
        <f>'Main 2.1'!X23</f>
        <v>2705502</v>
      </c>
      <c r="G22" s="71" t="str">
        <f>'Main 2.1'!Y23</f>
        <v>Axfood rapporterar utsläpp i Scope 3 från kategorierna Bränsle- och energirelaterade aktiviteter (3), Uppströms transport och distribution (4), Avfall genererat i verksamheten (5), Affärsresor (6) samt "Försäljning av livsmedel" som eventuellt kan motsvara kategorin Användning av sålda produkter (11). Se källa för mer information om Axfoods beräkningsmetodik. </v>
      </c>
    </row>
    <row r="23">
      <c r="A23" s="71" t="str">
        <f>'Main 2.1'!A24</f>
        <v>Beijer Ref</v>
      </c>
      <c r="B23" s="155" t="str">
        <f>'Main 2.1'!C24</f>
        <v>https://mb.cision.com/Main/1860/3953485/2700544.pdf</v>
      </c>
      <c r="C23" s="59">
        <f>'Main 2.1'!U24</f>
        <v>2023</v>
      </c>
      <c r="D23" s="71">
        <f>'Main 2.1'!V24</f>
        <v>16224</v>
      </c>
      <c r="E23" s="71" t="str">
        <f>'Main 2.1'!W24</f>
        <v>MB</v>
      </c>
      <c r="F23" s="71">
        <f>'Main 2.1'!X24</f>
        <v>10722442</v>
      </c>
      <c r="G23" s="71" t="str">
        <f>'Main 2.1'!Y24</f>
        <v>Beijer Ref rapporterar utsläpp i Scope 3 från kategorierna Inköpta varor och tjänster (1), Bränsle- och energirelaterade aktiviteter (3), Uppströms transport och distribution (4), Avfall genererat i verksamheten (5), Affärsresor (6), Anställdas pendling (7), Nedströms transport och distribution (9), och Användning av sålda produkter (11). </v>
      </c>
    </row>
    <row r="24">
      <c r="A24" s="59" t="str">
        <f>'Main 2.1'!A25</f>
        <v>Betsson</v>
      </c>
      <c r="B24" s="155" t="str">
        <f>'Main 2.1'!C25</f>
        <v>https://www.betssonab.com/sites/default/files/pr/202404035951-1.pdf</v>
      </c>
      <c r="C24" s="59">
        <f>'Main 2.1'!U25</f>
        <v>2023</v>
      </c>
      <c r="D24" s="71">
        <f>'Main 2.1'!V25</f>
        <v>1251</v>
      </c>
      <c r="E24" s="71" t="str">
        <f>'Main 2.1'!W25</f>
        <v>MB</v>
      </c>
      <c r="F24" s="71">
        <f>'Main 2.1'!X25</f>
        <v>6083</v>
      </c>
      <c r="G24" s="71" t="str">
        <f>'Main 2.1'!Y25</f>
        <v>Betsson rapporterar alla relevanta utsläpp i scope 3. </v>
      </c>
    </row>
    <row r="25">
      <c r="A25" s="59" t="str">
        <f>'Main 2.1'!A26</f>
        <v>Better Collective</v>
      </c>
      <c r="B25" s="155" t="str">
        <f>'Main 2.1'!C26</f>
        <v>https://storage.mfn.se/28882872-33ec-4750-9726-fc91ed1fad94/sustainability-report-2023.pdf</v>
      </c>
      <c r="C25" s="59">
        <f>'Main 2.1'!U26</f>
        <v>2023</v>
      </c>
      <c r="D25" s="71">
        <f>'Main 2.1'!V26</f>
        <v>318.8</v>
      </c>
      <c r="E25" s="71" t="str">
        <f>'Main 2.1'!W26</f>
        <v>?</v>
      </c>
      <c r="F25" s="71">
        <f>'Main 2.1'!X26</f>
        <v>2596.1</v>
      </c>
      <c r="G25" s="71" t="str">
        <f>'Main 2.1'!Y26</f>
        <v>Better Collective redovisar utsläpp i Scope 3 från kategorierna Bränsle- och energirelaterade aktiviteter (3), Affärsresor (6) och Anställdas pendling (7). Better Collective anger inte om det är marknadsbaserad eller platsbaserad beräkningsmetod som används.</v>
      </c>
    </row>
    <row r="26">
      <c r="A26" s="71" t="str">
        <f>'Main 2.1'!A27</f>
        <v>Bilia</v>
      </c>
      <c r="B26" s="156" t="str">
        <f>'Main 2.1'!C27</f>
        <v>https://storage.mfn.se/79405e0e-77bf-477e-af17-3d83fdd1b911/bilia-arsredovisning-2023.pdf</v>
      </c>
      <c r="C26" s="59">
        <f>'Main 2.1'!U27</f>
        <v>2023</v>
      </c>
      <c r="D26" s="71">
        <f>'Main 2.1'!V27</f>
        <v>9015</v>
      </c>
      <c r="E26" s="71" t="str">
        <f>'Main 2.1'!W27</f>
        <v>MB</v>
      </c>
      <c r="F26" s="71">
        <f>'Main 2.1'!X27</f>
        <v>833976</v>
      </c>
      <c r="G26" s="71" t="str">
        <f>'Main 2.1'!Y27</f>
        <v>Bilia rapporterar utsläpp i Scope 3 från kategorierna Inköpta varor och tjänster (1), Bränsle- och energirelaterade aktiviteter (3), Uppströms transport och distribution (4), Avfall genererat i verksamheten (5), Affärsresor (6), Anställdas pendling (7), Användning av sålda produkter (11), och Slutbehandling av sålda produkter (12).</v>
      </c>
    </row>
    <row r="27">
      <c r="A27" s="71" t="str">
        <f>'Main 2.1'!A28</f>
        <v>Billerud Korsnäs</v>
      </c>
      <c r="B27" s="155" t="str">
        <f>'Main 2.1'!C28</f>
        <v>https://www.billerud.se/globalassets/billerud/investors/financial-reports/2023/billerud_ar2023_sve.pdf</v>
      </c>
      <c r="C27" s="59">
        <f>'Main 2.1'!U28</f>
        <v>2023</v>
      </c>
      <c r="D27" s="71">
        <f>'Main 2.1'!V28</f>
        <v>867298</v>
      </c>
      <c r="E27" s="71" t="str">
        <f>'Main 2.1'!W28</f>
        <v>MB</v>
      </c>
      <c r="F27" s="71">
        <f>'Main 2.1'!X28</f>
        <v>3006061</v>
      </c>
      <c r="G27" s="71" t="str">
        <f>'Main 2.1'!Y28</f>
        <v>Billerud korsnäs rapporterar utsläpp i alla relevanta kategorier i Scope 3.</v>
      </c>
    </row>
    <row r="28">
      <c r="A28" s="59" t="str">
        <f>'Main 2.1'!A29</f>
        <v>BioArctic</v>
      </c>
      <c r="B28" s="155" t="str">
        <f>'Main 2.1'!C29</f>
        <v>https://www.bioarctic.se/en/wp-content/uploads/sites/2/2021/10/wkr0006-58.pdf</v>
      </c>
      <c r="C28" s="59">
        <f>'Main 2.1'!U29</f>
        <v>2023</v>
      </c>
      <c r="D28" s="71">
        <f>'Main 2.1'!V29</f>
        <v>13.088</v>
      </c>
      <c r="E28" s="71" t="str">
        <f>'Main 2.1'!W29</f>
        <v>MB</v>
      </c>
      <c r="F28" s="71">
        <f>'Main 2.1'!X29</f>
        <v>49.761</v>
      </c>
      <c r="G28" s="71" t="str">
        <f>'Main 2.1'!Y29</f>
        <v>BioArctic redovisar utsläpp i Scope 3 från kategorierna Affärsresor (6) och Anställdas pendling (7). Beräkningen är inte komplett.</v>
      </c>
    </row>
    <row r="29">
      <c r="A29" s="71" t="str">
        <f>'Main 2.1'!A30</f>
        <v>Biotage</v>
      </c>
      <c r="B29" s="155" t="str">
        <f>'Main 2.1'!C30</f>
        <v>https://storage.mfn.se/371b0d79-86e0-4acd-b624-5723d9261980/cs3-5-eng-biotage-annual-report-2023.pdf</v>
      </c>
      <c r="C29" s="59">
        <f>'Main 2.1'!U30</f>
        <v>2023</v>
      </c>
      <c r="D29" s="71" t="str">
        <f>'Main 2.1'!V30</f>
        <v>n.a</v>
      </c>
      <c r="E29" s="71" t="str">
        <f>'Main 2.1'!W30</f>
        <v>n.a</v>
      </c>
      <c r="F29" s="71" t="str">
        <f>'Main 2.1'!X30</f>
        <v>n.a</v>
      </c>
      <c r="G29" s="71" t="str">
        <f>'Main 2.1'!Y30</f>
        <v>Biotage rapporterar inte utsläpp av växthusgaser.</v>
      </c>
    </row>
    <row r="30">
      <c r="A30" s="71" t="str">
        <f>'Main 2.1'!A31</f>
        <v>Boliden</v>
      </c>
      <c r="B30" s="156" t="str">
        <f>'Main 2.1'!C31</f>
        <v>https://investors.boliden.com/sites/boliden-ir/files/pr/202403050636-1.pdf</v>
      </c>
      <c r="C30" s="59">
        <f>'Main 2.1'!U31</f>
        <v>2023</v>
      </c>
      <c r="D30" s="71">
        <f>'Main 2.1'!V31</f>
        <v>842000</v>
      </c>
      <c r="E30" s="71" t="str">
        <f>'Main 2.1'!W31</f>
        <v>?</v>
      </c>
      <c r="F30" s="71" t="str">
        <f>'Main 2.1'!X31</f>
        <v>n.a</v>
      </c>
      <c r="G30" s="71" t="str">
        <f>'Main 2.1'!Y31</f>
        <v>Det är oklart om Boliden använder marknadsbaserad eller platsbaserad beräkningsmetod för Scope 2. Siffror för utsläpp inom scope 3 kommer att redovisas från och med 2024.</v>
      </c>
    </row>
    <row r="31">
      <c r="A31" s="71" t="str">
        <f>'Main 2.1'!A32</f>
        <v>Bravida Holding</v>
      </c>
      <c r="B31" s="155" t="str">
        <f>'Main 2.1'!C32</f>
        <v>https://investors.bravida.com/~/media/Files/B/Bravida-IR-V3/Annual%20Reports/bravida-annual-and-sustainability-report-2023.pdf</v>
      </c>
      <c r="C31" s="59">
        <f>'Main 2.1'!U32</f>
        <v>2023</v>
      </c>
      <c r="D31" s="71">
        <f>'Main 2.1'!V32</f>
        <v>20898</v>
      </c>
      <c r="E31" s="71" t="str">
        <f>'Main 2.1'!W32</f>
        <v>MB</v>
      </c>
      <c r="F31" s="71">
        <f>'Main 2.1'!X32</f>
        <v>541152</v>
      </c>
      <c r="G31" s="71" t="str">
        <f>'Main 2.1'!Y32</f>
        <v>Bravida Holding redovisar redovisar utsläpp i Scope 3 från kategorierna Inköpta varor och tjänster (1), Kapitalvaror (2), Bränsle- och energirelaterade aktiviteter (3), Uppströms transport och distribution (4), Avfall genererat i verksamheten (5), Affärsresor (6), Anställdas pendling (7), Uppströms leasade tillgångar (8), Användning av sålda produkter (11) och Slutbehandling av sålda produkter (12).</v>
      </c>
    </row>
    <row r="32">
      <c r="A32" s="71" t="str">
        <f>'Main 2.1'!A33</f>
        <v>Bure Equity</v>
      </c>
      <c r="B32" s="155" t="str">
        <f>'Main 2.1'!C33</f>
        <v>https://storage.mfn.se/b63abbba-9e45-4417-8c42-53e61ff5b517/annual-report-2023.pdf</v>
      </c>
      <c r="C32" s="59">
        <f>'Main 2.1'!U33</f>
        <v>2023</v>
      </c>
      <c r="D32" s="93">
        <f>'Main 2.1'!V33</f>
        <v>0.9</v>
      </c>
      <c r="E32" s="71" t="str">
        <f>'Main 2.1'!W33</f>
        <v>MB</v>
      </c>
      <c r="F32" s="71">
        <f>'Main 2.1'!X33</f>
        <v>2089</v>
      </c>
      <c r="G32" s="71" t="str">
        <f>'Main 2.1'!Y33</f>
        <v>Bure Equity rapporterar Scope 3 uppdelat på "internt genererade utsläpp" (oklart vilka kategorier som täcks) och på utsläpp från portföljbolagens Scope 1 och 2 som faller under kategorin Investeringar (15).</v>
      </c>
    </row>
    <row r="33">
      <c r="A33" s="59" t="str">
        <f>'Main 2.1'!A34</f>
        <v>Camurus</v>
      </c>
      <c r="B33" s="155" t="str">
        <f>'Main 2.1'!C34</f>
        <v>https://www.camurus.com/files/Main/13456/3952728/camurus-arsredovisning-2023.pdf#page=50</v>
      </c>
      <c r="C33" s="59">
        <f>'Main 2.1'!U34</f>
        <v>2023</v>
      </c>
      <c r="D33" s="71">
        <f>'Main 2.1'!V34</f>
        <v>561.8</v>
      </c>
      <c r="E33" s="71" t="str">
        <f>'Main 2.1'!W34</f>
        <v>MB</v>
      </c>
      <c r="F33" s="71">
        <f>'Main 2.1'!X34</f>
        <v>385.6</v>
      </c>
      <c r="G33" s="71" t="str">
        <f>'Main 2.1'!Y34</f>
        <v>Camurus redovisar utsläpp i Scope 3 från kategorierna Inköpta varor och tjänster (1), Bränsle- och energirelaterade aktiviteter (3), Avfall genererat i verksamheten (5) och Nedströms transport och distribution (9).</v>
      </c>
    </row>
    <row r="34">
      <c r="A34" s="71" t="str">
        <f>'Main 2.1'!A35</f>
        <v>Castellum</v>
      </c>
      <c r="B34" s="155" t="str">
        <f>'Main 2.1'!C35</f>
        <v>https://storage.mfn.se/03f8b3d5-e9d7-4de4-a363-27c6ba9b8d35/castellum-arsredovisning-2023.pdf</v>
      </c>
      <c r="C34" s="59">
        <f>'Main 2.1'!U35</f>
        <v>2023</v>
      </c>
      <c r="D34" s="71">
        <f>'Main 2.1'!V35</f>
        <v>10553</v>
      </c>
      <c r="E34" s="71" t="str">
        <f>'Main 2.1'!W35</f>
        <v>MB</v>
      </c>
      <c r="F34" s="71">
        <f>'Main 2.1'!X35</f>
        <v>75697</v>
      </c>
      <c r="G34" s="71" t="str">
        <f>'Main 2.1'!Y35</f>
        <v>Castellum rapporterar för Scope 3 på kategorierna Inköpta varor och tjänster (1), Bränsle- och energirelaterade aktiviteter (3), Uppströms transport och distribution (4), Avfall genererat i verksamheten (5), Affärsresor (6), Anställdas pendling (7), Uppströms leasade tillgångar (8) och Nedströms leasade tillgångar (13).</v>
      </c>
    </row>
    <row r="35">
      <c r="A35" s="71" t="str">
        <f>'Main 2.1'!A36</f>
        <v>Catena</v>
      </c>
      <c r="B35" s="155" t="str">
        <f>'Main 2.1'!C36</f>
        <v>https://www.catena.se/media/rmycbdld/h%C3%A5llbarhetsrapport-2023-sv-catena.pdf</v>
      </c>
      <c r="C35" s="59">
        <f>'Main 2.1'!U36</f>
        <v>2023</v>
      </c>
      <c r="D35" s="71">
        <f>'Main 2.1'!V36</f>
        <v>607</v>
      </c>
      <c r="E35" s="71" t="str">
        <f>'Main 2.1'!W36</f>
        <v>MB</v>
      </c>
      <c r="F35" s="71">
        <f>'Main 2.1'!X36</f>
        <v>23422</v>
      </c>
      <c r="G35" s="71" t="str">
        <f>'Main 2.1'!Y36</f>
        <v>Catena rapporterar i Scope 3 utsläpp från kategorierna Kapitalvaror (2), Affärsresor (6), Anställdas pendling (7) och Nedströms leaseade tillgångar (13). Flertalet andra kategorier saknar data.</v>
      </c>
    </row>
    <row r="36">
      <c r="A36" s="71" t="str">
        <f>'Main 2.1'!A37</f>
        <v>Coop i Sverige</v>
      </c>
      <c r="B36" s="71" t="str">
        <f>'Main 2.1'!C37</f>
        <v/>
      </c>
      <c r="C36" s="59">
        <f>'Main 2.1'!U37</f>
        <v>2022</v>
      </c>
      <c r="D36" s="71">
        <f>'Main 2.1'!V37</f>
        <v>12653</v>
      </c>
      <c r="E36" s="71" t="str">
        <f>'Main 2.1'!W37</f>
        <v>?</v>
      </c>
      <c r="F36" s="71">
        <f>'Main 2.1'!X37</f>
        <v>39032</v>
      </c>
      <c r="G36" s="71" t="str">
        <f>'Main 2.1'!Y37</f>
        <v>Coop i Sverige anger inte om det är marknadsbaserad eller platsbaserad beräkningsmetod som används för Scope 2. Coop i Sverige redovisar utsläpp i Scope 3 från kategorierna Bränsle- och energirelaterade aktiviteter (3) Affärsresor (6) och Godstransporter online, Godstransporter logistik och Transporter marknad. </v>
      </c>
    </row>
    <row r="37">
      <c r="A37" s="71" t="str">
        <f>'Main 2.1'!A38</f>
        <v>Corem Property Group</v>
      </c>
      <c r="B37" s="155" t="str">
        <f>'Main 2.1'!C38</f>
        <v>https://mb.cision.com/Main/9683/3953689/2701094.pdf</v>
      </c>
      <c r="C37" s="59">
        <f>'Main 2.1'!U38</f>
        <v>2023</v>
      </c>
      <c r="D37" s="71">
        <f>'Main 2.1'!V38</f>
        <v>4554</v>
      </c>
      <c r="E37" s="71" t="str">
        <f>'Main 2.1'!W38</f>
        <v>MB</v>
      </c>
      <c r="F37" s="71">
        <f>'Main 2.1'!X38</f>
        <v>62722</v>
      </c>
      <c r="G37" s="71" t="str">
        <f>'Main 2.1'!Y38</f>
        <v>Corem Property rapporterar inte utsläpp i Scope 3 helt i enlighet med GHG-protokollet. Kategorierna som används är Produktion och distribution av bränslen (i scope 1 och 2), Byggprojekt nyproduktion, Byggprojekt renovering, hyresgästanpassning, Energi- och installationsprojekt, Löpande underhåll, Övriga inköp, Tjänsteresor (inkl förmånsbilar), Pendlingsresor, Hyresgästernas energianvändning, och Avfall från hyresgäster. Se källa för mer information.</v>
      </c>
    </row>
    <row r="38">
      <c r="A38" s="71" t="str">
        <f>'Main 2.1'!A39</f>
        <v>Creades</v>
      </c>
      <c r="B38" s="155" t="str">
        <f>'Main 2.1'!C39</f>
        <v>https://www.creades.se/media/qlmf5oux/creades_ar_2023_12mars_locked.pdf</v>
      </c>
      <c r="C38" s="59">
        <f>'Main 2.1'!U39</f>
        <v>2023</v>
      </c>
      <c r="D38" s="71" t="str">
        <f>'Main 2.1'!V39</f>
        <v>n.a</v>
      </c>
      <c r="E38" s="71" t="str">
        <f>'Main 2.1'!W39</f>
        <v>n.a</v>
      </c>
      <c r="F38" s="71" t="str">
        <f>'Main 2.1'!X39</f>
        <v>n.a</v>
      </c>
      <c r="G38" s="71" t="str">
        <f>'Main 2.1'!Y39</f>
        <v>Creades rapporterar inte utsläpp av växthusgaser.</v>
      </c>
    </row>
    <row r="39">
      <c r="A39" s="59" t="str">
        <f>'Main 2.1'!A40</f>
        <v>Diös</v>
      </c>
      <c r="B39" s="155" t="str">
        <f>'Main 2.1'!C40</f>
        <v>https://s26.q4cdn.com/531398092/files/doc_financials/2023/ar/dio%CC%88s_a%CC%8Arsredovisning-2023.pdf</v>
      </c>
      <c r="C39" s="59">
        <f>'Main 2.1'!U40</f>
        <v>2023</v>
      </c>
      <c r="D39" s="71">
        <f>'Main 2.1'!V40</f>
        <v>5613</v>
      </c>
      <c r="E39" s="71" t="str">
        <f>'Main 2.1'!W40</f>
        <v>MB</v>
      </c>
      <c r="F39" s="71">
        <f>'Main 2.1'!X40</f>
        <v>800</v>
      </c>
      <c r="G39" s="71" t="str">
        <f>'Main 2.1'!Y40</f>
        <v>Diös redovisar utsläpp i Scope 3 från kategorierna Bränsle- och energirelaterade aktiviteter (3) och Affärsresor (6).</v>
      </c>
    </row>
    <row r="40">
      <c r="A40" s="71" t="str">
        <f>'Main 2.1'!A41</f>
        <v>Dometic Group</v>
      </c>
      <c r="B40" s="155" t="str">
        <f>'Main 2.1'!C41</f>
        <v>https://www.dometicgroup.com/globalassets/4-dometicgroup/corporate-governance/2024/sustainability_eng_dometic23.pdf?ref=DAA8C5579A</v>
      </c>
      <c r="C40" s="59">
        <f>'Main 2.1'!U41</f>
        <v>2023</v>
      </c>
      <c r="D40" s="71">
        <f>'Main 2.1'!V41</f>
        <v>19270</v>
      </c>
      <c r="E40" s="71" t="str">
        <f>'Main 2.1'!W41</f>
        <v>MB</v>
      </c>
      <c r="F40" s="71">
        <f>'Main 2.1'!X41</f>
        <v>13630</v>
      </c>
      <c r="G40" s="71" t="str">
        <f>'Main 2.1'!Y41</f>
        <v>Dometic Group rapporterar endast utsläpp från kategorin Nedströms transport och distribution (13) i Scope 3. Beräkningarna är därmed inte heltäckande.</v>
      </c>
    </row>
    <row r="41">
      <c r="A41" s="71" t="str">
        <f>'Main 2.1'!A42</f>
        <v>Electrolux Group</v>
      </c>
      <c r="B41" s="155" t="str">
        <f>'Main 2.1'!C42</f>
        <v>https://www.electroluxgroup.com/wp-content/uploads/sites/2/2024/03/sustainability-report-2023.pdf</v>
      </c>
      <c r="C41" s="59">
        <f>'Main 2.1'!U42</f>
        <v>2023</v>
      </c>
      <c r="D41" s="71">
        <f>'Main 2.1'!V42</f>
        <v>69000</v>
      </c>
      <c r="E41" s="71" t="str">
        <f>'Main 2.1'!W42</f>
        <v>?</v>
      </c>
      <c r="F41" s="71" t="str">
        <f>'Main 2.1'!X42</f>
        <v>n.a</v>
      </c>
      <c r="G41" s="71" t="str">
        <f>'Main 2.1'!Y42</f>
        <v>Electrolux Professional anger inte om det är marknadsbaserad eller platsbaserad beräkningsmetod som används i Scope 2. Gällande Scope 3 görs en referens till utsläpp i kategorin Användning av sålda produkter (11), men inga värden publiceras i hållbarhetsrapporten.</v>
      </c>
    </row>
    <row r="42">
      <c r="A42" s="71" t="str">
        <f>'Main 2.1'!A43</f>
        <v>Electrolux Professional</v>
      </c>
      <c r="B42" s="155" t="str">
        <f>'Main 2.1'!C43</f>
        <v>https://www.electroluxprofessional.com/corporate/wp-content/uploads/2019/11/wkr0006-307.pdf</v>
      </c>
      <c r="C42" s="59">
        <f>'Main 2.1'!U43</f>
        <v>2023</v>
      </c>
      <c r="D42" s="71">
        <f>'Main 2.1'!V43</f>
        <v>4250</v>
      </c>
      <c r="E42" s="71" t="str">
        <f>'Main 2.1'!W43</f>
        <v>?</v>
      </c>
      <c r="F42" s="71" t="str">
        <f>'Main 2.1'!X43</f>
        <v>n.a</v>
      </c>
      <c r="G42" s="71" t="str">
        <f>'Main 2.1'!Y43</f>
        <v>Electrolux Professional anger inte om det är marknadsbaserad eller platsbaserad beräkningsmetod som används i Scope 2. Utsläpp från Scope 3 har inte publicerats ännu för år 2023.</v>
      </c>
    </row>
    <row r="43">
      <c r="A43" s="71" t="str">
        <f>'Main 2.1'!A44</f>
        <v>Elekta</v>
      </c>
      <c r="B43" s="155" t="str">
        <f>'Main 2.1'!C44</f>
        <v>https://ir.elekta.com/files/mfn/55a85860-261b-494b-9197-5b90db7930d5/elekta-annual-report-2022-23-links.pdf#page=12</v>
      </c>
      <c r="C43" s="59" t="str">
        <f>'Main 2.1'!U44</f>
        <v>22/23</v>
      </c>
      <c r="D43" s="71">
        <f>'Main 2.1'!V44</f>
        <v>7789</v>
      </c>
      <c r="E43" s="71" t="str">
        <f>'Main 2.1'!W44</f>
        <v>MB</v>
      </c>
      <c r="F43" s="71">
        <f>'Main 2.1'!X44</f>
        <v>500240</v>
      </c>
      <c r="G43" s="71" t="str">
        <f>'Main 2.1'!Y44</f>
        <v>Elekta rapporterar utsläpp i Scope 3 från kategorierna Inköpta varor och tjänster (1), Bränsle- och energirelaterade aktiviteter (3), Uppströms transport och distribution (4), Avfall genererat i verksamheten (5), Affärsresor (6), Anställdas pendling (7), Bearbetning av sålda produkter (10), Användning av sålda produkter (11) och Slutbehandling av sålda produkter (12).</v>
      </c>
    </row>
    <row r="44">
      <c r="A44" s="59" t="str">
        <f>'Main 2.1'!A45</f>
        <v>Embracer</v>
      </c>
      <c r="B44" s="155" t="str">
        <f>'Main 2.1'!C45</f>
        <v>https://embracer.com/wp-content/uploads/2023/06/Embracer-Group-publishes-Annual-Report-202223-230621.pdf</v>
      </c>
      <c r="C44" s="59">
        <f>'Main 2.1'!U45</f>
        <v>2023</v>
      </c>
      <c r="D44" s="71">
        <f>'Main 2.1'!V45</f>
        <v>8395</v>
      </c>
      <c r="E44" s="71" t="str">
        <f>'Main 2.1'!W45</f>
        <v>MB</v>
      </c>
      <c r="F44" s="71">
        <f>'Main 2.1'!X45</f>
        <v>678707</v>
      </c>
      <c r="G44" s="71" t="str">
        <f>'Main 2.1'!Y45</f>
        <v>Embracer redovisar inte utsläppen i Scope 3 uppdelat i kategorier.</v>
      </c>
    </row>
    <row r="45">
      <c r="A45" s="71" t="str">
        <f>'Main 2.1'!A46</f>
        <v>Epiroc</v>
      </c>
      <c r="B45" s="155" t="str">
        <f>'Main 2.1'!C46</f>
        <v>https://www.epirocgroup.com/content/dam/epiroc/corporate/documents/investors/annual-report/new-2024/Epiroc%20Annual%20and%20Sustainability%20Report%202023.pdf</v>
      </c>
      <c r="C45" s="59">
        <f>'Main 2.1'!U46</f>
        <v>2023</v>
      </c>
      <c r="D45" s="71">
        <f>'Main 2.1'!V46</f>
        <v>26000</v>
      </c>
      <c r="E45" s="71" t="str">
        <f>'Main 2.1'!W46</f>
        <v>MB</v>
      </c>
      <c r="F45" s="71">
        <f>'Main 2.1'!X46</f>
        <v>100000</v>
      </c>
      <c r="G45" s="71" t="str">
        <f>'Main 2.1'!Y46</f>
        <v>Epiroc rapporterar endast utsläpp i Scope 3 relaterade till Uppströms och nedströms transport och distribution (4, 9). Detta kan inte anses heltäckande. </v>
      </c>
    </row>
    <row r="46">
      <c r="A46" s="71" t="str">
        <f>'Main 2.1'!A47</f>
        <v>EQT</v>
      </c>
      <c r="B46" s="155" t="str">
        <f>'Main 2.1'!C47</f>
        <v>https://cdn.sanity.io/files/30p7so6x/eqt-web-prod/1d1605be62ef28d3fee3100c57a597db09e126e1.pdf?dl=wkr0006.pdf</v>
      </c>
      <c r="C46" s="59">
        <f>'Main 2.1'!U47</f>
        <v>2023</v>
      </c>
      <c r="D46" s="71">
        <f>'Main 2.1'!V47</f>
        <v>433</v>
      </c>
      <c r="E46" s="71" t="str">
        <f>'Main 2.1'!W47</f>
        <v>MB</v>
      </c>
      <c r="F46" s="71">
        <f>'Main 2.1'!X47</f>
        <v>5925771</v>
      </c>
      <c r="G46" s="71" t="str">
        <f>'Main 2.1'!Y47</f>
        <v>EQT redovisar i Scope 3 utsläpp från Affärsresor (6). Rapporten innehåller även utsläppsdata från finansierade utsläpp genom Investeringar (15), denna data gäller 2022. </v>
      </c>
    </row>
    <row r="47">
      <c r="A47" s="71" t="str">
        <f>'Main 2.1'!A48</f>
        <v>Essity</v>
      </c>
      <c r="B47" s="155" t="str">
        <f>'Main 2.1'!C48</f>
        <v>https://masdpstatic.azureedge.net/essity/Essity_AR_ENG_2023.pdf</v>
      </c>
      <c r="C47" s="59">
        <f>'Main 2.1'!U48</f>
        <v>2023</v>
      </c>
      <c r="D47" s="71">
        <f>'Main 2.1'!V48</f>
        <v>2245000</v>
      </c>
      <c r="E47" s="71" t="str">
        <f>'Main 2.1'!W48</f>
        <v>LB</v>
      </c>
      <c r="F47" s="71" t="str">
        <f>'Main 2.1'!X48</f>
        <v>n.a</v>
      </c>
      <c r="G47" s="71" t="str">
        <f>'Main 2.1'!Y48</f>
        <v>Essity redovisar inte utsläpp i Scope 3 för år 2023. Utsläppen i Scope 2 redovisas med platsbaserad beräkningsmetod.</v>
      </c>
    </row>
    <row r="48">
      <c r="A48" s="71" t="str">
        <f>'Main 2.1'!A49</f>
        <v>Evolution Gaming</v>
      </c>
      <c r="B48" s="155" t="str">
        <f>'Main 2.1'!C49</f>
        <v>https://www.evolution.com/wp-content/uploads/2024/04/Evolution_Annual_Report_2023.pdf</v>
      </c>
      <c r="C48" s="59">
        <f>'Main 2.1'!U49</f>
        <v>2023</v>
      </c>
      <c r="D48" s="71">
        <f>'Main 2.1'!V49</f>
        <v>5037</v>
      </c>
      <c r="E48" s="71" t="str">
        <f>'Main 2.1'!W49</f>
        <v>?</v>
      </c>
      <c r="F48" s="71">
        <f>'Main 2.1'!X49</f>
        <v>2342</v>
      </c>
      <c r="G48" s="71" t="str">
        <f>'Main 2.1'!Y49</f>
        <v>Evolution Gaming anger inte om det är marknadsbaserad eller platsbaserad beräkningsmetod som används för Scope 2. I Scope 3 redovisas utsläpp från kategorierna Uppströms transport och distribution (4) och Affärsresor (6). </v>
      </c>
    </row>
    <row r="49">
      <c r="A49" s="71" t="str">
        <f>'Main 2.1'!A50</f>
        <v>Fabege</v>
      </c>
      <c r="B49" s="156" t="str">
        <f>'Main 2.1'!C50</f>
        <v>https://mb.cision.com/Main/1568/3944244/2662694.pdf</v>
      </c>
      <c r="C49" s="59">
        <f>'Main 2.1'!U50</f>
        <v>2023</v>
      </c>
      <c r="D49" s="71">
        <f>'Main 2.1'!V50</f>
        <v>1711</v>
      </c>
      <c r="E49" s="71" t="str">
        <f>'Main 2.1'!W50</f>
        <v>MB</v>
      </c>
      <c r="F49" s="71">
        <f>'Main 2.1'!X50</f>
        <v>13258</v>
      </c>
      <c r="G49" s="71" t="str">
        <f>'Main 2.1'!Y50</f>
        <v>Fabege rapporterar inte utsläpp i Scope 3 helt i enlighet med GHG-protokollet. Kategorierna som används är Avfallshantering, Leasingbilar och personalens bilar i tjänst, Flygresor, Fastighetsutveckling, Fastighetsenergi, Pendlingsresor, och Elförbrukning hyresgäster.</v>
      </c>
    </row>
    <row r="50">
      <c r="A50" s="71" t="str">
        <f>'Main 2.1'!A51</f>
        <v>Fastighets AB Balder</v>
      </c>
      <c r="B50" s="155" t="str">
        <f>'Main 2.1'!C51</f>
        <v>https://www.balder.se/sites/balder/files/ars-_och_hallbarhetsredovisning_2023.pdf</v>
      </c>
      <c r="C50" s="59">
        <f>'Main 2.1'!U51</f>
        <v>2023</v>
      </c>
      <c r="D50" s="71">
        <f>'Main 2.1'!V51</f>
        <v>59016</v>
      </c>
      <c r="E50" s="71" t="str">
        <f>'Main 2.1'!W51</f>
        <v>MB</v>
      </c>
      <c r="F50" s="71">
        <f>'Main 2.1'!X51</f>
        <v>182361</v>
      </c>
      <c r="G50" s="71" t="str">
        <f>'Main 2.1'!Y51</f>
        <v>Fastighets AB Balder rapporterar utsläpp i alla relevanta kategorier i Scope 3.</v>
      </c>
    </row>
    <row r="51">
      <c r="A51" s="71" t="str">
        <f>'Main 2.1'!A52</f>
        <v>Fastpartner</v>
      </c>
      <c r="B51" s="155" t="str">
        <f>'Main 2.1'!C52</f>
        <v>https://mb.cision.com/Main/878/3953792/2701384.pdf#page=113</v>
      </c>
      <c r="C51" s="59">
        <f>'Main 2.1'!U52</f>
        <v>2023</v>
      </c>
      <c r="D51" s="71">
        <f>'Main 2.1'!V52</f>
        <v>1147</v>
      </c>
      <c r="E51" s="71" t="str">
        <f>'Main 2.1'!W52</f>
        <v>MB</v>
      </c>
      <c r="F51" s="71">
        <f>'Main 2.1'!X52</f>
        <v>13507</v>
      </c>
      <c r="G51" s="71" t="str">
        <f>'Main 2.1'!Y52</f>
        <v>Fastpartner rapporterar inte utsläppen från Scope 3 uppdelat på kategorier.</v>
      </c>
    </row>
    <row r="52">
      <c r="A52" s="71" t="str">
        <f>'Main 2.1'!A53</f>
        <v>Fenix Outdoor</v>
      </c>
      <c r="B52" s="155" t="str">
        <f>'Main 2.1'!C53</f>
        <v>https://www.fenixoutdoor.com/wp-content/uploads/2024/03/CSR_2023.pdf</v>
      </c>
      <c r="C52" s="59">
        <f>'Main 2.1'!U53</f>
        <v>2023</v>
      </c>
      <c r="D52" s="71">
        <f>'Main 2.1'!V53</f>
        <v>1853</v>
      </c>
      <c r="E52" s="71" t="str">
        <f>'Main 2.1'!W53</f>
        <v>MB</v>
      </c>
      <c r="F52" s="71">
        <f>'Main 2.1'!X53</f>
        <v>96122</v>
      </c>
      <c r="G52" s="71" t="str">
        <f>'Main 2.1'!Y53</f>
        <v>Fenix Outdoor rapporterar utsläpp i Scope 3 i kategorierna Inköpta varor och tjänster (1), Bränsle- och energirelaterade aktiviteter (3), Uppströms transport och distribution (4), Avfall genererat i verksamheten (5), Affärsresor (6), Anställdas pendling (7), Nedströms transport och distribution (9) och Slutbehandling av sålda produkter (12).</v>
      </c>
    </row>
    <row r="53">
      <c r="A53" s="71" t="str">
        <f>'Main 2.1'!A54</f>
        <v>Fortnox</v>
      </c>
      <c r="B53" s="155" t="str">
        <f>'Main 2.1'!C54</f>
        <v>https://mb.cision.com/Main/15293/3947623/2677237.pdf</v>
      </c>
      <c r="C53" s="59">
        <f>'Main 2.1'!U54</f>
        <v>2023</v>
      </c>
      <c r="D53" s="71">
        <f>'Main 2.1'!V54</f>
        <v>27</v>
      </c>
      <c r="E53" s="71" t="str">
        <f>'Main 2.1'!W54</f>
        <v>MB</v>
      </c>
      <c r="F53" s="71">
        <f>'Main 2.1'!X54</f>
        <v>2419</v>
      </c>
      <c r="G53" s="71" t="str">
        <f>'Main 2.1'!Y54</f>
        <v>Fortnox rapporterar utsläpp i Scope 3 från kategorierna Inköpta varor och tjänster (1), Kapitalvaror (2), Bränsle- och energirelaterade aktiviteter (3), Uppströms transport och distribution (4), Affärsresor (6) och Anställdas pendling (7).</v>
      </c>
    </row>
    <row r="54">
      <c r="A54" s="71" t="str">
        <f>'Main 2.1'!A55</f>
        <v>Getinge</v>
      </c>
      <c r="B54" s="155" t="str">
        <f>'Main 2.1'!C55</f>
        <v>https://www.getinge.com/dam/corporate/documents/investors/annual-reports/english/getinge-annual-report-2023-en-global.pdf</v>
      </c>
      <c r="C54" s="59">
        <f>'Main 2.1'!U55</f>
        <v>2023</v>
      </c>
      <c r="D54" s="71">
        <f>'Main 2.1'!V55</f>
        <v>4509</v>
      </c>
      <c r="E54" s="71" t="str">
        <f>'Main 2.1'!W55</f>
        <v>MB</v>
      </c>
      <c r="F54" s="71" t="str">
        <f>'Main 2.1'!X55</f>
        <v>n.a</v>
      </c>
      <c r="G54" s="71" t="str">
        <f>'Main 2.1'!Y55</f>
        <v>Getinge redovisar inte utsläpp i Scope 3 i sin hållbarhetsrapport. Dessa har beräknats och kommer publiceras på hemsidan under 2024, enligt källan.</v>
      </c>
    </row>
    <row r="55">
      <c r="A55" s="71" t="str">
        <f>'Main 2.1'!A56</f>
        <v>Green Cargo</v>
      </c>
      <c r="B55" s="155" t="str">
        <f>'Main 2.1'!C56</f>
        <v>https://www.greencargo.com/download/18.4ae4bf8818e5f8e8143d024/1711607772145/Green%20Cargo%20%C3%85rs-%20och%20h%C3%A5llbarhetsredovisning%202023.pdf</v>
      </c>
      <c r="C55" s="59">
        <f>'Main 2.1'!U56</f>
        <v>2023</v>
      </c>
      <c r="D55" s="71">
        <f>'Main 2.1'!V56</f>
        <v>22896</v>
      </c>
      <c r="E55" s="71" t="str">
        <f>'Main 2.1'!W56</f>
        <v>LB</v>
      </c>
      <c r="F55" s="71">
        <f>'Main 2.1'!X56</f>
        <v>493</v>
      </c>
      <c r="G55" s="71" t="str">
        <f>'Main 2.1'!Y56</f>
        <v>Green Cargo redovisar utsläpp i Scope 3 kopplat till Nedströms Transport och Distribution (9). Det klargörs att Scope 3 inte är en fullständig redovisning. Utsläppen i Scope 2 redovisas med platsbaserad beräkningsmetod.</v>
      </c>
    </row>
    <row r="56">
      <c r="A56" s="71" t="str">
        <f>'Main 2.1'!A57</f>
        <v>Hemnet</v>
      </c>
      <c r="B56" s="155" t="str">
        <f>'Main 2.1'!C57</f>
        <v>https://www.hemnetgroup.se/files/PDF/Annual-reports/2023/Hemnet_AB_AnnualReport_2023.pdf</v>
      </c>
      <c r="C56" s="59">
        <f>'Main 2.1'!U57</f>
        <v>2023</v>
      </c>
      <c r="D56" s="59">
        <f>'Main 2.1'!V57</f>
        <v>0.31</v>
      </c>
      <c r="E56" s="59" t="str">
        <f>'Main 2.1'!W57</f>
        <v>MB</v>
      </c>
      <c r="F56" s="96">
        <f>'Main 2.1'!X57</f>
        <v>1884.818</v>
      </c>
      <c r="G56" s="59" t="str">
        <f>'Main 2.1'!Y57</f>
        <v>Hemnet rapporterar utsläpp i Scope 3 från kategorierna Inköpta varor och tjänster (1), Kapitalvaror (2), Bränsle- och energirelaterade aktiviteter (3), Uppströms transport och distribution (4), Avfall genererat i verksamheten (5), Affärsresor (6), Anställdas pendling (7) och Användning av sålda produkter (11).</v>
      </c>
    </row>
    <row r="57">
      <c r="A57" s="71" t="str">
        <f>'Main 2.1'!A58</f>
        <v>Hennes &amp; Mauritz</v>
      </c>
      <c r="B57" s="155" t="str">
        <f>'Main 2.1'!C58</f>
        <v>https://hmgroup.com/wp-content/uploads/2024/03/HM-Group-Sustainability-Disclosure-2023.pdf</v>
      </c>
      <c r="C57" s="59">
        <f>'Main 2.1'!U58</f>
        <v>2023</v>
      </c>
      <c r="D57" s="71">
        <f>'Main 2.1'!V58</f>
        <v>54805</v>
      </c>
      <c r="E57" s="71" t="str">
        <f>'Main 2.1'!W58</f>
        <v>MB</v>
      </c>
      <c r="F57" s="71">
        <f>'Main 2.1'!X58</f>
        <v>8532000</v>
      </c>
      <c r="G57" s="71" t="str">
        <f>'Main 2.1'!Y58</f>
        <v>Hennes &amp; Mauritz anger i sin rapport att de inte inkluderar följande kategorier, eftersom de inte har betydande utsläpp från dem: Kapitalvaror (2), Uppströms leasade tillgångar (8), Bearbetning av sålda produkter (10) och Nedströms leasade tillgångar (13).</v>
      </c>
    </row>
    <row r="58">
      <c r="A58" s="71" t="str">
        <f>'Main 2.1'!A59</f>
        <v>Hexagon</v>
      </c>
      <c r="B58" s="155" t="str">
        <f>'Main 2.1'!C59</f>
        <v>https://s3.eu-central-1.amazonaws.com/hexagonassets/Hexagon-Composites-Annual-report-2023-1.pdf</v>
      </c>
      <c r="C58" s="59">
        <f>'Main 2.1'!U59</f>
        <v>2023</v>
      </c>
      <c r="D58" s="71">
        <f>'Main 2.1'!V59</f>
        <v>11997</v>
      </c>
      <c r="E58" s="71" t="str">
        <f>'Main 2.1'!W59</f>
        <v>MB</v>
      </c>
      <c r="F58" s="71">
        <f>'Main 2.1'!X59</f>
        <v>244749</v>
      </c>
      <c r="G58" s="71" t="str">
        <f>'Main 2.1'!Y59</f>
        <v>Hexagon rapporterar utsläpp i Scope 3 från kategorin Inköpta varor och tjänster (1). </v>
      </c>
    </row>
    <row r="59">
      <c r="A59" s="71" t="str">
        <f>'Main 2.1'!A60</f>
        <v>Hexpol</v>
      </c>
      <c r="B59" s="155" t="str">
        <f>'Main 2.1'!C60</f>
        <v>https://vp300.alertir.com/afw/files/press/hexpol/202403262143-1.pdf</v>
      </c>
      <c r="C59" s="59">
        <f>'Main 2.1'!U60</f>
        <v>2023</v>
      </c>
      <c r="D59" s="71">
        <f>'Main 2.1'!V60</f>
        <v>90400</v>
      </c>
      <c r="E59" s="71" t="str">
        <f>'Main 2.1'!W60</f>
        <v>MB</v>
      </c>
      <c r="F59" s="71">
        <f>'Main 2.1'!X60</f>
        <v>123400</v>
      </c>
      <c r="G59" s="71" t="str">
        <f>'Main 2.1'!Y60</f>
        <v>Hexpol anger att Scope 3 inte är komplett redovisat. De redovisade utsläppen i Scope 3 är inte uppdelade per kategori.</v>
      </c>
    </row>
    <row r="60">
      <c r="A60" s="71" t="str">
        <f>'Main 2.1'!A61</f>
        <v>HMS Networks</v>
      </c>
      <c r="B60" s="155" t="str">
        <f>'Main 2.1'!C61</f>
        <v>https://www.hms-networks.com/docs/librariesprovider6/annual-reports/annual-reports-(english)/hms-networks-annual-report-2023---klickbar.pdf?sfvrsn=84496d7_5</v>
      </c>
      <c r="C60" s="59">
        <f>'Main 2.1'!U61</f>
        <v>2023</v>
      </c>
      <c r="D60" s="71">
        <f>'Main 2.1'!V61</f>
        <v>607</v>
      </c>
      <c r="E60" s="71" t="str">
        <f>'Main 2.1'!W61</f>
        <v>MB</v>
      </c>
      <c r="F60" s="71">
        <f>'Main 2.1'!X61</f>
        <v>82378</v>
      </c>
      <c r="G60" s="71" t="str">
        <f>'Main 2.1'!Y61</f>
        <v>HMS Networks rapporterar utsläpp i Scope 3 från kategorierna Inköpta varor och tjänster (1), Kapitalvaror (2), Bränsle- och energirelaterade aktiviteter (3), Uppströms transport och distribution (4), Avfall genererat i verksamheten (5), Affärsresor (6), Anställdas pendling (7), Nedströms transport och distribution (9), Användning av sålda produkter (11), och Slutbehandling av sålda produkter (12).</v>
      </c>
    </row>
    <row r="61">
      <c r="A61" s="71" t="str">
        <f>'Main 2.1'!A62</f>
        <v>Holmen</v>
      </c>
      <c r="B61" s="155" t="str">
        <f>'Main 2.1'!C62</f>
        <v>http://investors.holmen.com/afw/files/press/holmen/202403061245-1.pdf</v>
      </c>
      <c r="C61" s="59">
        <f>'Main 2.1'!U62</f>
        <v>2023</v>
      </c>
      <c r="D61" s="71">
        <f>'Main 2.1'!V62</f>
        <v>66000</v>
      </c>
      <c r="E61" s="71" t="str">
        <f>'Main 2.1'!W62</f>
        <v>MB</v>
      </c>
      <c r="F61" s="71">
        <f>'Main 2.1'!X62</f>
        <v>609000</v>
      </c>
      <c r="G61" s="71" t="str">
        <f>'Main 2.1'!Y62</f>
        <v>Holmen rapporterar utsläpp i Scope 3 från kategorierna Inköpta varor och tjänster (1), Kapitalvaror (2), Bränsle- och energirelaterade aktiviteter (3), Uppströms transport och distribution (4), Affärsresor (6), Anställdas pendling (7), och Nedströms transport och distribution (9).</v>
      </c>
    </row>
    <row r="62">
      <c r="A62" s="71" t="str">
        <f>'Main 2.1'!A63</f>
        <v>Hufvudstaden</v>
      </c>
      <c r="B62" s="155" t="str">
        <f>'Main 2.1'!C63</f>
        <v>https://hufvudstaden.se/contentassets/c0590cba1eea4ba2b462650410bb3371/hufvudstadens-ars--och-hallbarhetsredovisning-2023</v>
      </c>
      <c r="C62" s="59">
        <f>'Main 2.1'!U63</f>
        <v>2023</v>
      </c>
      <c r="D62" s="71">
        <f>'Main 2.1'!V63</f>
        <v>959</v>
      </c>
      <c r="E62" s="71" t="str">
        <f>'Main 2.1'!W63</f>
        <v>MB</v>
      </c>
      <c r="F62" s="71">
        <f>'Main 2.1'!X63</f>
        <v>4617</v>
      </c>
      <c r="G62" s="71" t="str">
        <f>'Main 2.1'!Y63</f>
        <v>Hufvudstaden rapporterar inte utsläpp i Scope 3 uppdelat i GHG-protokollets kategorier. Utsläppen anges enligt följande kategorier: Fastighetsverksamhet - Lokalanpassningar, Särskilda projekt, Avfall från hyresgäster, Avfall från byggpojekt, Energi och bränsle, Hyresgästel och Tjänsteresor, och NK Retail_x001a_. </v>
      </c>
    </row>
    <row r="63">
      <c r="A63" s="71" t="str">
        <f>'Main 2.1'!A64</f>
        <v>Husqvarna</v>
      </c>
      <c r="B63" s="155" t="str">
        <f>'Main 2.1'!C64</f>
        <v>https://husqvarna-v2.prod-mid-euw3.investis.com/sites/husqvarna/files/2024-03/Husqvarna_Annual_and_Sustainability_Report_2023.pdf</v>
      </c>
      <c r="C63" s="59">
        <f>'Main 2.1'!U64</f>
        <v>2023</v>
      </c>
      <c r="D63" s="71">
        <f>'Main 2.1'!V64</f>
        <v>31239</v>
      </c>
      <c r="E63" s="71" t="str">
        <f>'Main 2.1'!W64</f>
        <v>MB</v>
      </c>
      <c r="F63" s="71">
        <f>'Main 2.1'!X64</f>
        <v>3771770</v>
      </c>
      <c r="G63" s="71" t="str">
        <f>'Main 2.1'!Y64</f>
        <v>Husqvarna rapporterar utsläpp i Scope 3 i kategorier som är liknande GHG-protokollet. Kategorierna som anges är Affärsresor, Transport, Leverantörer, och Användning av sålda produkter. </v>
      </c>
    </row>
    <row r="64">
      <c r="A64" s="71" t="str">
        <f>'Main 2.1'!A65</f>
        <v>ICA gruppen</v>
      </c>
      <c r="B64" s="155" t="str">
        <f>'Main 2.1'!C65</f>
        <v>https://report.icagruppen.se/media/g2ep3qxq/ica-gruppen-a-rsredovisning-2023.pdf</v>
      </c>
      <c r="C64" s="59">
        <f>'Main 2.1'!U65</f>
        <v>2023</v>
      </c>
      <c r="D64" s="71">
        <f>'Main 2.1'!V65</f>
        <v>12456</v>
      </c>
      <c r="E64" s="71" t="str">
        <f>'Main 2.1'!W65</f>
        <v>?</v>
      </c>
      <c r="F64" s="71">
        <f>'Main 2.1'!X65</f>
        <v>80431</v>
      </c>
      <c r="G64" s="71" t="str">
        <f>'Main 2.1'!Y65</f>
        <v>ICA-Gruppen anger inte om det är marknadsbaserad eller platsbaserad beräkningsmetod som används för Scope 2. I Scope 3 rapporteras utsläpp från kategorierna Uppströms transport och distribution (4), Affärsresor (6) och Franchiser (14).</v>
      </c>
    </row>
    <row r="65">
      <c r="A65" s="71" t="str">
        <f>'Main 2.1'!A66</f>
        <v>IKEA</v>
      </c>
      <c r="B65" s="155" t="str">
        <f>'Main 2.1'!C66</f>
        <v>https://www.ikea.com/global/en/images/IKEA_CLIMATE_Report_FY_23_20240125_a5a1535f4e.pdf</v>
      </c>
      <c r="C65" s="59">
        <f>'Main 2.1'!U66</f>
        <v>2023</v>
      </c>
      <c r="D65" s="71">
        <f>'Main 2.1'!V66</f>
        <v>79088</v>
      </c>
      <c r="E65" s="71" t="str">
        <f>'Main 2.1'!W66</f>
        <v>MB</v>
      </c>
      <c r="F65" s="71">
        <f>'Main 2.1'!X66</f>
        <v>23329091</v>
      </c>
      <c r="G65" s="71" t="str">
        <f>'Main 2.1'!Y66</f>
        <v>IKEA redovisar utsläpp från alla relevanta kategorier i Scope 3. </v>
      </c>
    </row>
    <row r="66">
      <c r="A66" s="71" t="str">
        <f>'Main 2.1'!A67</f>
        <v>Industrivärden</v>
      </c>
      <c r="B66" s="156" t="str">
        <f>'Main 2.1'!C67</f>
        <v>https://www.industrivarden.se/globalassets/hallbarhetsrapporter/svenska/hallbarhetsrapport_2023.pdf</v>
      </c>
      <c r="C66" s="59">
        <f>'Main 2.1'!U67</f>
        <v>2023</v>
      </c>
      <c r="D66" s="71">
        <f>'Main 2.1'!V67</f>
        <v>22</v>
      </c>
      <c r="E66" s="71" t="str">
        <f>'Main 2.1'!W67</f>
        <v>MB</v>
      </c>
      <c r="F66" s="71">
        <f>'Main 2.1'!X67</f>
        <v>16</v>
      </c>
      <c r="G66" s="71" t="str">
        <f>'Main 2.1'!Y67</f>
        <v>Industrivärden rapporterar utsläpp i Scope 3 från "tjänsteresor, publikationer m m". Utsläpp från portföljbolagen som faller under Investeringar (15) visas endast i en graf, vilket gör att ett exakt värde inte kan avläsas. </v>
      </c>
    </row>
    <row r="67">
      <c r="A67" s="71" t="str">
        <f>'Main 2.1'!A68</f>
        <v>Indutrade</v>
      </c>
      <c r="B67" s="155" t="str">
        <f>'Main 2.1'!C68</f>
        <v>https://www.indutrade.com/contentassets/01748e414d174273911c3ba75aeed4c5/indutrades-annual-report-and-sustainability-report-2023.pdf</v>
      </c>
      <c r="C67" s="59">
        <f>'Main 2.1'!U68</f>
        <v>2023</v>
      </c>
      <c r="D67" s="71">
        <f>'Main 2.1'!V68</f>
        <v>17737</v>
      </c>
      <c r="E67" s="71" t="str">
        <f>'Main 2.1'!W68</f>
        <v>MB</v>
      </c>
      <c r="F67" s="71" t="str">
        <f>'Main 2.1'!X68</f>
        <v>n.a</v>
      </c>
      <c r="G67" s="71" t="str">
        <f>'Main 2.1'!Y68</f>
        <v>Indutrade redovisar inte utsläpp i Scope 3 i sin hållbarhetsrapport.</v>
      </c>
    </row>
    <row r="68">
      <c r="A68" s="71" t="str">
        <f>'Main 2.1'!A69</f>
        <v>Infranord</v>
      </c>
      <c r="B68" s="155" t="str">
        <f>'Main 2.1'!C69</f>
        <v>https://www.infranord.se/media/5zpoa0yg/infranord_a-r23.pdf</v>
      </c>
      <c r="C68" s="59">
        <f>'Main 2.1'!U69</f>
        <v>2023</v>
      </c>
      <c r="D68" s="71">
        <f>'Main 2.1'!V69</f>
        <v>7890</v>
      </c>
      <c r="E68" s="71" t="str">
        <f>'Main 2.1'!W69</f>
        <v>MB</v>
      </c>
      <c r="F68" s="71" t="str">
        <f>'Main 2.1'!X69</f>
        <v>n.a</v>
      </c>
      <c r="G68" s="71" t="str">
        <f>'Main 2.1'!Y69</f>
        <v>Infranord redovisar inga utsläpp i Scope 3. </v>
      </c>
    </row>
    <row r="69">
      <c r="A69" s="71" t="str">
        <f>'Main 2.1'!A70</f>
        <v>Instalco</v>
      </c>
      <c r="B69" s="155" t="str">
        <f>'Main 2.1'!C70</f>
        <v>https://instalco.se/media/2labqz2y/eng-hallbarhetsrapport_2023.pdf</v>
      </c>
      <c r="C69" s="59">
        <f>'Main 2.1'!U70</f>
        <v>2023</v>
      </c>
      <c r="D69" s="71" t="str">
        <f>'Main 2.1'!V70</f>
        <v>n.a</v>
      </c>
      <c r="E69" s="71" t="str">
        <f>'Main 2.1'!W70</f>
        <v>n.a</v>
      </c>
      <c r="F69" s="71" t="str">
        <f>'Main 2.1'!X70</f>
        <v>n.a</v>
      </c>
      <c r="G69" s="71" t="str">
        <f>'Main 2.1'!Y70</f>
        <v>Instalco rapporterar inte utsläpp av växthusgaser.</v>
      </c>
    </row>
    <row r="70">
      <c r="A70" s="59" t="str">
        <f>'Main 2.1'!A71</f>
        <v>International Petroleum Corporation</v>
      </c>
      <c r="B70" s="71" t="str">
        <f>'Main 2.1'!C71</f>
        <v/>
      </c>
      <c r="C70" s="59">
        <f>'Main 2.1'!U71</f>
        <v>2022</v>
      </c>
      <c r="D70" s="71">
        <f>'Main 2.1'!V71</f>
        <v>915424</v>
      </c>
      <c r="E70" s="71" t="str">
        <f>'Main 2.1'!W71</f>
        <v>MB</v>
      </c>
      <c r="F70" s="71">
        <f>'Main 2.1'!X71</f>
        <v>28192</v>
      </c>
      <c r="G70" s="71" t="str">
        <f>'Main 2.1'!Y71</f>
        <v>International Petroleum Corporation redovisar utsläpp i scope 3 från utsläppskällorna 'Drilling activities', 'Offshore travel and logistics', 'Trucks' och 'Business travel by air'.</v>
      </c>
    </row>
    <row r="71">
      <c r="A71" s="71" t="str">
        <f>'Main 2.1'!A72</f>
        <v>Intrum Justitia</v>
      </c>
      <c r="B71" s="155" t="str">
        <f>'Main 2.1'!C72</f>
        <v>https://www.intrum.com/media/bt4l5crg/intrum-asr23.pdf</v>
      </c>
      <c r="C71" s="59">
        <f>'Main 2.1'!U72</f>
        <v>2023</v>
      </c>
      <c r="D71" s="71">
        <f>'Main 2.1'!V72</f>
        <v>2336</v>
      </c>
      <c r="E71" s="71" t="str">
        <f>'Main 2.1'!W72</f>
        <v>MB</v>
      </c>
      <c r="F71" s="71">
        <f>'Main 2.1'!X72</f>
        <v>12220</v>
      </c>
      <c r="G71" s="71" t="str">
        <f>'Main 2.1'!Y72</f>
        <v>Intrum Justitia rapporterar utsläpp i Scope 3 från kategorierna Inköpta varor och tjänster (1), Bränsle- och energirelaterade aktiviteter (3), Affärsresor (6) och Anställdas pendling (7).</v>
      </c>
    </row>
    <row r="72">
      <c r="A72" s="71" t="str">
        <f>'Main 2.1'!A73</f>
        <v>Investment AB Latour</v>
      </c>
      <c r="B72" s="155" t="str">
        <f>'Main 2.1'!C73</f>
        <v>https://vp302.alertir.com/afw/files/press/latour/202403219568-1.pdf</v>
      </c>
      <c r="C72" s="59">
        <f>'Main 2.1'!U73</f>
        <v>2023</v>
      </c>
      <c r="D72" s="71">
        <f>'Main 2.1'!V73</f>
        <v>19029</v>
      </c>
      <c r="E72" s="71" t="str">
        <f>'Main 2.1'!W73</f>
        <v>MB</v>
      </c>
      <c r="F72" s="71">
        <f>'Main 2.1'!X73</f>
        <v>60139</v>
      </c>
      <c r="G72" s="71" t="str">
        <f>'Main 2.1'!Y73</f>
        <v>Utsläppen i Scope 1 och Scope 2 inkluderar moderbolaget Investment AB Latour och industrirörelsen (helägda bolag). I Scope 3 redovisas utsläpp från moderbolaget Investment AB Latour från kategorierna Inköpta varor och tjänster (1), Tjänsteresor (6), Anställdas pendling (7) och Investeringar (15).</v>
      </c>
    </row>
    <row r="73">
      <c r="A73" s="71" t="str">
        <f>'Main 2.1'!A74</f>
        <v>Investor</v>
      </c>
      <c r="B73" s="155" t="str">
        <f>'Main 2.1'!C74</f>
        <v>https://vp053.alertir.com/afw/files/press/investor/202403273148-1.pdf</v>
      </c>
      <c r="C73" s="59">
        <f>'Main 2.1'!U74</f>
        <v>2023</v>
      </c>
      <c r="D73" s="71">
        <f>'Main 2.1'!V74</f>
        <v>22</v>
      </c>
      <c r="E73" s="71" t="str">
        <f>'Main 2.1'!W74</f>
        <v>MB</v>
      </c>
      <c r="F73" s="71">
        <f>'Main 2.1'!X74</f>
        <v>191335</v>
      </c>
      <c r="G73" s="71" t="str">
        <f>'Main 2.1'!Y74</f>
        <v>Investor rapporterar utsläpp i Scope 3 från kategorierna Inköpta varor och tjänster (1), Kapitalvaror (2), Bränsle- och energirelaterade aktiviteter (3), Affärsresor (6), Anställdas pendling (7), och Investeringar (15).</v>
      </c>
    </row>
    <row r="74">
      <c r="A74" s="71" t="str">
        <f>'Main 2.1'!A75</f>
        <v>JM</v>
      </c>
      <c r="B74" s="155" t="str">
        <f>'Main 2.1'!C75</f>
        <v>https://www.jm.se/externalfiles/cision/5E4C4DFE7720B70B/wkr0006.pdf</v>
      </c>
      <c r="C74" s="59">
        <f>'Main 2.1'!U75</f>
        <v>2023</v>
      </c>
      <c r="D74" s="71">
        <f>'Main 2.1'!V75</f>
        <v>3706</v>
      </c>
      <c r="E74" s="71" t="str">
        <f>'Main 2.1'!W75</f>
        <v>MB</v>
      </c>
      <c r="F74" s="71">
        <f>'Main 2.1'!X75</f>
        <v>66399</v>
      </c>
      <c r="G74" s="71" t="str">
        <f>'Main 2.1'!Y75</f>
        <v>JM redovisar utsläpp i Scope 3 från kategorierna Inköpta varor och tjänster (1), Kapitalvaror (2), Bränsle- och energirelaterade aktiviteter (3), Uppströms transport och distribution (4), Avfall genererat i verksamheten (5), Affärsresor (6),  Uppströms leasade tillgångar (8) och Nedströms leasade tillgångar (13).</v>
      </c>
    </row>
    <row r="75">
      <c r="A75" s="71" t="str">
        <f>'Main 2.1'!A76</f>
        <v>Kindred Group</v>
      </c>
      <c r="B75" s="155" t="str">
        <f>'Main 2.1'!C76</f>
        <v>https://www.kindredgroup.com/globalassets/documents/investor-relations-related-documents/financial-reports/2023/asr/kindred-group-annual-and-sustainability-report-2023.pdf</v>
      </c>
      <c r="C75" s="59">
        <f>'Main 2.1'!U76</f>
        <v>2023</v>
      </c>
      <c r="D75" s="71">
        <f>'Main 2.1'!V76</f>
        <v>551.1</v>
      </c>
      <c r="E75" s="71" t="str">
        <f>'Main 2.1'!W76</f>
        <v>MB</v>
      </c>
      <c r="F75" s="71">
        <f>'Main 2.1'!X76</f>
        <v>4487.8</v>
      </c>
      <c r="G75" s="71" t="str">
        <f>'Main 2.1'!Y76</f>
        <v>Kindred Group redovisar utsläpp i Scope 3 från kategorierna Avfall genererat i verksamheten (5), Affärsresor (6) och Anställdas pendling (7), samt från "Upphandling". </v>
      </c>
    </row>
    <row r="76">
      <c r="A76" s="71" t="str">
        <f>'Main 2.1'!A77</f>
        <v>Kinnevik</v>
      </c>
      <c r="B76" s="155" t="str">
        <f>'Main 2.1'!C77</f>
        <v>https://www.kinnevik.com/files/mfn/c534f5b4-c274-46a1-a7a5-61da9da7be9c/annual-sustainability-report-2023.pdf</v>
      </c>
      <c r="C76" s="59">
        <f>'Main 2.1'!U77</f>
        <v>2023</v>
      </c>
      <c r="D76" s="71">
        <f>'Main 2.1'!V77</f>
        <v>9</v>
      </c>
      <c r="E76" s="71" t="str">
        <f>'Main 2.1'!W77</f>
        <v>MB</v>
      </c>
      <c r="F76" s="71">
        <f>'Main 2.1'!X77</f>
        <v>257550</v>
      </c>
      <c r="G76" s="71" t="str">
        <f>'Main 2.1'!Y77</f>
        <v>Kinnevik redovisar utsläpp i Scope 3 från kategorierna Inköpta varor och tjänster (1), Bränsle- och energirelaterade aktiviteter (3), Avfall genererat i verksamheten (5), Affärsresor (6), Anställdas pendling (7), Uppströms leasade tillgångar (8), Nedströms leasade tillgångar (13) och Investeringar (15). Utsläpp från Investeringar är från 2022. </v>
      </c>
    </row>
    <row r="77">
      <c r="A77" s="71" t="str">
        <f>'Main 2.1'!A78</f>
        <v>Lagercrantz Group</v>
      </c>
      <c r="B77" s="155" t="str">
        <f>'Main 2.1'!C78</f>
        <v>https://www.lagercrantz.com/sites/lagercrantz/files/files/Lagercrantz%20Group%20H%C3%A5llbarhetsrapport%202022_23_1.pdf</v>
      </c>
      <c r="C77" s="59">
        <f>'Main 2.1'!U78</f>
        <v>2022</v>
      </c>
      <c r="D77" s="71">
        <f>'Main 2.1'!V78</f>
        <v>5159</v>
      </c>
      <c r="E77" s="71" t="str">
        <f>'Main 2.1'!W78</f>
        <v>MB</v>
      </c>
      <c r="F77" s="71">
        <f>'Main 2.1'!X78</f>
        <v>15812</v>
      </c>
      <c r="G77" s="71" t="str">
        <f>'Main 2.1'!Y78</f>
        <v>Lagercrantz Group redovisar utsläpp i Scope 3 från kategorierna Bränsle- och energirelaterade aktiviteter (3), Uppströms transport och distribution (4), Uppströms leasade tillgångar (8) och Nedströms transport och distribution (9).</v>
      </c>
    </row>
    <row r="78">
      <c r="A78" s="71" t="str">
        <f>'Main 2.1'!A79</f>
        <v>Lantmännen</v>
      </c>
      <c r="B78" s="156" t="str">
        <f>'Main 2.1'!C79</f>
        <v>https://www.lantmannen.se/siteassets/documents/01-om-lantmannen/press-och-nyheter/publikationer/arsredovisningar/ars-och-hallbarhetsredovisning-2023.pdf</v>
      </c>
      <c r="C78" s="59">
        <f>'Main 2.1'!U79</f>
        <v>2023</v>
      </c>
      <c r="D78" s="71">
        <f>'Main 2.1'!V79</f>
        <v>79100</v>
      </c>
      <c r="E78" s="71" t="str">
        <f>'Main 2.1'!W79</f>
        <v>MB</v>
      </c>
      <c r="F78" s="71">
        <f>'Main 2.1'!X79</f>
        <v>166500</v>
      </c>
      <c r="G78" s="71" t="str">
        <f>'Main 2.1'!Y79</f>
        <v>Lantmännen redovisar utsläpp i Scope 3 från kategorierna Bränsle- och energirelaterade aktiviteter (3), Uppströms transport och distribution (4), och Affärsresor (6). </v>
      </c>
    </row>
    <row r="79">
      <c r="A79" s="71" t="str">
        <f>'Main 2.1'!A80</f>
        <v>Lifco</v>
      </c>
      <c r="B79" s="155" t="str">
        <f>'Main 2.1'!C80</f>
        <v>https://network.s-z.se/app/uploads/sites/16/lifco_annual_report_2023.pdf</v>
      </c>
      <c r="C79" s="59">
        <f>'Main 2.1'!U80</f>
        <v>2023</v>
      </c>
      <c r="D79" s="71">
        <f>'Main 2.1'!V80</f>
        <v>16033</v>
      </c>
      <c r="E79" s="71" t="str">
        <f>'Main 2.1'!W80</f>
        <v>?</v>
      </c>
      <c r="F79" s="71">
        <f>'Main 2.1'!X80</f>
        <v>13251</v>
      </c>
      <c r="G79" s="71" t="str">
        <f>'Main 2.1'!Y80</f>
        <v>Lifco anger inte om det är marknadsbaserad eller platsbaserad beräkningsmetod som används för Scope 2. I Scope 3 rapporteras utsläpp från kategorierna Bränsle- och energirelaterade aktiviteter (3), Affärsresor (6) och Anställdas pendling (7).</v>
      </c>
    </row>
    <row r="80">
      <c r="A80" s="71" t="str">
        <f>'Main 2.1'!A81</f>
        <v>Lindab</v>
      </c>
      <c r="B80" s="155" t="str">
        <f>'Main 2.1'!C81</f>
        <v>https://www.lindabgroup.com/globalassets/media/group/documents/sustainability/hallbarhetsrapport_2023.pdf?epslanguage=sv</v>
      </c>
      <c r="C80" s="59">
        <f>'Main 2.1'!U81</f>
        <v>2023</v>
      </c>
      <c r="D80" s="71">
        <f>'Main 2.1'!V81</f>
        <v>21918</v>
      </c>
      <c r="E80" s="71" t="str">
        <f>'Main 2.1'!W81</f>
        <v>MB</v>
      </c>
      <c r="F80" s="71">
        <f>'Main 2.1'!X81</f>
        <v>1137193</v>
      </c>
      <c r="G80" s="71" t="str">
        <f>'Main 2.1'!Y81</f>
        <v>Lindab redovisar inte utsläppen i Scope 3 uppdelat per kategori.</v>
      </c>
    </row>
    <row r="81">
      <c r="A81" s="59" t="str">
        <f>'Main 2.1'!A82</f>
        <v>LKAB</v>
      </c>
      <c r="B81" s="155" t="str">
        <f>'Main 2.1'!C82</f>
        <v>https://lkab.com/wp-content/uploads/2024/03/LKAB_2023_ars-och-hallbarhetsredovisning.pdf</v>
      </c>
      <c r="C81" s="59">
        <f>'Main 2.1'!U82</f>
        <v>2023</v>
      </c>
      <c r="D81" s="71">
        <f>'Main 2.1'!V82</f>
        <v>645300</v>
      </c>
      <c r="E81" s="71" t="str">
        <f>'Main 2.1'!W82</f>
        <v>MB</v>
      </c>
      <c r="F81" s="71" t="str">
        <f>'Main 2.1'!X82</f>
        <v>n.a</v>
      </c>
      <c r="G81" s="71" t="str">
        <f>'Main 2.1'!Y82</f>
        <v>LKAB redovisar inte utsläpp i Scope 3.</v>
      </c>
    </row>
    <row r="82">
      <c r="A82" s="71" t="str">
        <f>'Main 2.1'!A83</f>
        <v>Loomis</v>
      </c>
      <c r="B82" s="155" t="str">
        <f>'Main 2.1'!C83</f>
        <v>https://www.loomis.com/sites/loomis-corp/files/documents/Loomis_%C3%85rs_och_h%C3%A5llbarhetsredovisning_2023.pdf</v>
      </c>
      <c r="C82" s="59">
        <f>'Main 2.1'!U83</f>
        <v>2023</v>
      </c>
      <c r="D82" s="71">
        <f>'Main 2.1'!V83</f>
        <v>155225</v>
      </c>
      <c r="E82" s="71" t="str">
        <f>'Main 2.1'!W83</f>
        <v>MB</v>
      </c>
      <c r="F82" s="71" t="str">
        <f>'Main 2.1'!X83</f>
        <v>n.a</v>
      </c>
      <c r="G82" s="71" t="str">
        <f>'Main 2.1'!Y83</f>
        <v>Loomis redovisar inte utsläpp i Scope 3.</v>
      </c>
    </row>
    <row r="83">
      <c r="A83" s="71" t="str">
        <f>'Main 2.1'!A84</f>
        <v>Lundbergföretagen (koncern)</v>
      </c>
      <c r="B83" s="155" t="str">
        <f>'Main 2.1'!C84</f>
        <v>https://www.lundbergforetagen.se/sites/default/files/files/Lundbergs_ha%CC%8Allbarhetsrapport_2023webb.pdf</v>
      </c>
      <c r="C83" s="59">
        <f>'Main 2.1'!U84</f>
        <v>2023</v>
      </c>
      <c r="D83" s="71">
        <f>'Main 2.1'!V84</f>
        <v>73122</v>
      </c>
      <c r="E83" s="71" t="str">
        <f>'Main 2.1'!W84</f>
        <v>MB</v>
      </c>
      <c r="F83" s="71">
        <f>'Main 2.1'!X84</f>
        <v>629592</v>
      </c>
      <c r="G83" s="71" t="str">
        <f>'Main 2.1'!Y84</f>
        <v>Lundbergsföretagen redovisar inte utsläppen i Scope 3 uppdelade per kategori. För detaljerad information, se respektive företags redovisning.</v>
      </c>
    </row>
    <row r="84">
      <c r="A84" s="71" t="str">
        <f>'Main 2.1'!A85</f>
        <v>Lundbergs</v>
      </c>
      <c r="B84" s="155" t="str">
        <f>'Main 2.1'!C85</f>
        <v>https://www.lundbergforetagen.se/sites/default/files/files/Lundbergs_ha%CC%8Allbarhetsrapport_2023webb.pdf</v>
      </c>
      <c r="C84" s="59">
        <f>'Main 2.1'!U85</f>
        <v>2023</v>
      </c>
      <c r="D84" s="71">
        <f>'Main 2.1'!V85</f>
        <v>6144</v>
      </c>
      <c r="E84" s="71" t="str">
        <f>'Main 2.1'!W85</f>
        <v>MB</v>
      </c>
      <c r="F84" s="71">
        <f>'Main 2.1'!X85</f>
        <v>15787</v>
      </c>
      <c r="G84" s="71" t="str">
        <f>'Main 2.1'!Y85</f>
        <v>Lundbergs redovisar inte utsläppen i Scope 3 uppdelade per kategori. </v>
      </c>
    </row>
    <row r="85">
      <c r="A85" s="71" t="str">
        <f>'Main 2.1'!A86</f>
        <v>Lundin Mining Corporation</v>
      </c>
      <c r="B85" s="71" t="str">
        <f>'Main 2.1'!C86</f>
        <v/>
      </c>
      <c r="C85" s="59">
        <f>'Main 2.1'!U86</f>
        <v>2022</v>
      </c>
      <c r="D85" s="71">
        <f>'Main 2.1'!V86</f>
        <v>858117</v>
      </c>
      <c r="E85" s="71" t="str">
        <f>'Main 2.1'!W86</f>
        <v>MB</v>
      </c>
      <c r="F85" s="71" t="str">
        <f>'Main 2.1'!X86</f>
        <v>n.a</v>
      </c>
      <c r="G85" s="71" t="str">
        <f>'Main 2.1'!Y86</f>
        <v>Lundin mining redovisar inte utsläpp i Scope 3.</v>
      </c>
    </row>
    <row r="86">
      <c r="A86" s="71" t="str">
        <f>'Main 2.1'!A87</f>
        <v>Medicover</v>
      </c>
      <c r="B86" s="155" t="str">
        <f>'Main 2.1'!C87</f>
        <v>https://vp260.alertir.com/afw/files/press/medicover/202403263088-1.pdf</v>
      </c>
      <c r="C86" s="59">
        <f>'Main 2.1'!U87</f>
        <v>2023</v>
      </c>
      <c r="D86" s="71">
        <f>'Main 2.1'!V87</f>
        <v>74789</v>
      </c>
      <c r="E86" s="71" t="str">
        <f>'Main 2.1'!W87</f>
        <v>MB</v>
      </c>
      <c r="F86" s="71">
        <f>'Main 2.1'!X87</f>
        <v>360036</v>
      </c>
      <c r="G86" s="71" t="str">
        <f>'Main 2.1'!Y87</f>
        <v>Medicover redovisar utsläpp i Scope 3 från kategorierna Inköpta varor och tjänster (1), Kapitalvaror (2), och Uppströms transport och distribution (4). Verksamheten i Belarus är exkluderad från Scope 1 och Scope 2.</v>
      </c>
    </row>
    <row r="87">
      <c r="A87" s="71" t="str">
        <f>'Main 2.1'!A88</f>
        <v>Millicom International Cellular S.A</v>
      </c>
      <c r="B87" s="155" t="str">
        <f>'Main 2.1'!C88</f>
        <v>https://www.millicom.com/media/5769/ar-2023-w-mic-sa.pdf</v>
      </c>
      <c r="C87" s="59">
        <f>'Main 2.1'!U88</f>
        <v>2023</v>
      </c>
      <c r="D87" s="71">
        <f>'Main 2.1'!V88</f>
        <v>177197</v>
      </c>
      <c r="E87" s="71" t="str">
        <f>'Main 2.1'!W88</f>
        <v>MB</v>
      </c>
      <c r="F87" s="71">
        <f>'Main 2.1'!X88</f>
        <v>1386091</v>
      </c>
      <c r="G87" s="71" t="str">
        <f>'Main 2.1'!Y88</f>
        <v>Millicom redovisar utsläpp från alla relevanta kategorier i Scope 3. Utsläppen redovisas inte uppdelat per kategori.</v>
      </c>
    </row>
    <row r="88">
      <c r="A88" s="71" t="str">
        <f>'Main 2.1'!A89</f>
        <v>Mips</v>
      </c>
      <c r="B88" s="155" t="str">
        <f>'Main 2.1'!C89</f>
        <v>https://mipscorp.com/files/uploads/2024/03/mips-annual-and-sustainability-report-2023.pdf</v>
      </c>
      <c r="C88" s="59">
        <f>'Main 2.1'!U89</f>
        <v>2023</v>
      </c>
      <c r="D88" s="71">
        <f>'Main 2.1'!V89</f>
        <v>113</v>
      </c>
      <c r="E88" s="71" t="str">
        <f>'Main 2.1'!W89</f>
        <v>MB</v>
      </c>
      <c r="F88" s="71">
        <f>'Main 2.1'!X89</f>
        <v>4321</v>
      </c>
      <c r="G88" s="71" t="str">
        <f>'Main 2.1'!Y89</f>
        <v>Mips redovisar inte utsläppen i Scope 3 uppdelade per kategori. </v>
      </c>
    </row>
    <row r="89">
      <c r="A89" s="59" t="str">
        <f>'Main 2.1'!A90</f>
        <v>MTG</v>
      </c>
      <c r="B89" s="155" t="str">
        <f>'Main 2.1'!C90</f>
        <v>https://mb.cision.com/Main/56/3956401/2710900.pdf</v>
      </c>
      <c r="C89" s="59">
        <f>'Main 2.1'!U90</f>
        <v>2023</v>
      </c>
      <c r="D89" s="71">
        <f>'Main 2.1'!V90</f>
        <v>231.7</v>
      </c>
      <c r="E89" s="71" t="str">
        <f>'Main 2.1'!W90</f>
        <v>MB</v>
      </c>
      <c r="F89" s="71">
        <f>'Main 2.1'!X90</f>
        <v>1966.1</v>
      </c>
      <c r="G89" s="71" t="str">
        <f>'Main 2.1'!Y90</f>
        <v>MTG redovisar utsläpp i Scope 3 från kategorierna Inköpta varor och tjänster (1), Bränsle- och energirelaterade aktiviteter (3), Avfall genererat i verksamheten (5), Affärsresor (6), Anställdas pendling (7) och Uppströms leasade tillgångar (8).</v>
      </c>
    </row>
    <row r="90">
      <c r="A90" s="71" t="str">
        <f>'Main 2.1'!A91</f>
        <v>Munters</v>
      </c>
      <c r="B90" s="155" t="str">
        <f>'Main 2.1'!C91</f>
        <v>https://www.munters.com/globalassets/ir/annual-reports/new-folder/new-folder/munters-annual-and-sustainability-report-2023.pdf</v>
      </c>
      <c r="C90" s="59">
        <f>'Main 2.1'!U91</f>
        <v>2023</v>
      </c>
      <c r="D90" s="71">
        <f>'Main 2.1'!V91</f>
        <v>12980</v>
      </c>
      <c r="E90" s="71" t="str">
        <f>'Main 2.1'!W91</f>
        <v>MB</v>
      </c>
      <c r="F90" s="71">
        <f>'Main 2.1'!X91</f>
        <v>6479968</v>
      </c>
      <c r="G90" s="59" t="str">
        <f>'Main 2.1'!Y91</f>
        <v>Munters redovisar utsläpp i Scope 3 från kategorierna Inköpta varor och tjänster (1), Uppströms transport och distribution (4), Avfall genererat i verksamheten (5), Affärsresor (6), Nedströms transport och distribution (9) och Användning av sålda produkter (11). Utsläppen redovisas inte uppdelat per kategori.</v>
      </c>
    </row>
    <row r="91">
      <c r="A91" s="71" t="str">
        <f>'Main 2.1'!A92</f>
        <v>Mycronic</v>
      </c>
      <c r="B91" s="155" t="str">
        <f>'Main 2.1'!C92</f>
        <v>https://storage.mfn.se/13cdbaea-e787-4cb7-99cf-bb350135e30b/annual-and-sustainability-report-2023.pdf</v>
      </c>
      <c r="C91" s="59">
        <f>'Main 2.1'!U92</f>
        <v>2023</v>
      </c>
      <c r="D91" s="71">
        <f>'Main 2.1'!V92</f>
        <v>3335</v>
      </c>
      <c r="E91" s="71" t="str">
        <f>'Main 2.1'!W92</f>
        <v>MB</v>
      </c>
      <c r="F91" s="71">
        <f>'Main 2.1'!X92</f>
        <v>185633</v>
      </c>
      <c r="G91" s="71" t="str">
        <f>'Main 2.1'!Y92</f>
        <v>Mycronic redovisar utsläpp i Scope 3 från kategorierna Inköpta varor och tjänster (1), Bränsle- och energirelaterade aktiviteter (3), Uppströms transport och distribution (4), Avfall genererat i verksamheten (5), Affärsresor (6), Nedströms transport och distribution (9), Användning av sålda produkter (11) och Slutbehandling av sålda produkter (12).</v>
      </c>
    </row>
    <row r="92">
      <c r="A92" s="71" t="str">
        <f>'Main 2.1'!A93</f>
        <v>Ncab Group</v>
      </c>
      <c r="B92" s="155" t="str">
        <f>'Main 2.1'!C93</f>
        <v>https://investors.ncabgroup.com/en/wp-content/uploads/sites/2/2024/04/ncab-annual-and-sustainability-report-2023-240410.pdf</v>
      </c>
      <c r="C92" s="59">
        <f>'Main 2.1'!U93</f>
        <v>2023</v>
      </c>
      <c r="D92" s="71">
        <f>'Main 2.1'!V93</f>
        <v>563</v>
      </c>
      <c r="E92" s="71" t="str">
        <f>'Main 2.1'!W93</f>
        <v>MB</v>
      </c>
      <c r="F92" s="71">
        <f>'Main 2.1'!X93</f>
        <v>115751</v>
      </c>
      <c r="G92" s="71" t="str">
        <f>'Main 2.1'!Y93</f>
        <v>Ncab Group redovisar utsläpp i Scope 3 i kateogorier som inte exakt motsvarar GHG-protokollet. Kategorierna som används är Inköpta varor och tjänster (1), Uppströms transport och distribution (4), Affärsresor (6), Energianvändning för PCB-tillverkning, Avfall inom organisationen (5), Avfall från PCB-tillverkning och Sluthantering av sålt PCB (12?).</v>
      </c>
    </row>
    <row r="93">
      <c r="A93" s="71" t="str">
        <f>'Main 2.1'!A94</f>
        <v>NCC</v>
      </c>
      <c r="B93" s="155" t="str">
        <f>'Main 2.1'!C94</f>
        <v>https://www.ncc.se/globalassets/ir/annualreport/ncc-ars--och-hallbarhetsredovisning-2023-utan-bokmarken.pdf</v>
      </c>
      <c r="C93" s="59">
        <f>'Main 2.1'!U94</f>
        <v>2023</v>
      </c>
      <c r="D93" s="71">
        <f>'Main 2.1'!V94</f>
        <v>130000</v>
      </c>
      <c r="E93" s="71" t="str">
        <f>'Main 2.1'!W94</f>
        <v>MB</v>
      </c>
      <c r="F93" s="71">
        <f>'Main 2.1'!X94</f>
        <v>385000</v>
      </c>
      <c r="G93" s="71" t="str">
        <f>'Main 2.1'!Y94</f>
        <v>NCC redovisar utsläpp i Scope 3 från kategorierna Inköpta varor och tjänster (1), Bränsle- och energirelaterade aktiviteter (3), Uppströms transport och distribution (4), Avfall genererat i verksamheten (5), Affärsresor (6) och Användning av sålda produkter (11). Kategori 1 inkluderar särskilda material och maskintjänster. Kategori 4 avser transporter i Sverige. Kategori 8 täcker två affärsområden. För mer information, se källa.</v>
      </c>
    </row>
    <row r="94">
      <c r="A94" s="59" t="str">
        <f>'Main 2.1'!A95</f>
        <v>New Wave Group</v>
      </c>
      <c r="B94" s="155" t="str">
        <f>'Main 2.1'!C95</f>
        <v>https://www.nwg.se/globalassets/reports/arsredovisningar/en/2023/nwg__sustainability_2023_april_2_en_hq.pdf</v>
      </c>
      <c r="C94" s="59">
        <f>'Main 2.1'!U95</f>
        <v>2023</v>
      </c>
      <c r="D94" s="71">
        <f>'Main 2.1'!V95</f>
        <v>6945</v>
      </c>
      <c r="E94" s="71" t="str">
        <f>'Main 2.1'!W95</f>
        <v>?</v>
      </c>
      <c r="F94" s="71">
        <f>'Main 2.1'!X95</f>
        <v>352433</v>
      </c>
      <c r="G94" s="71" t="str">
        <f>'Main 2.1'!Y95</f>
        <v>New Wave Group redovisar utsläpp i Scope 3 från kategorierna Inköpta varor och tjänster (1), Affärsresor (6) samt 'Transport och distribution'. New Wave Group anger inte om det är marknadsbaserad eller platsbaserad beräkningsmetod som används.</v>
      </c>
    </row>
    <row r="95">
      <c r="A95" s="71" t="str">
        <f>'Main 2.1'!A96</f>
        <v>Nibe Industrier</v>
      </c>
      <c r="B95" s="155" t="str">
        <f>'Main 2.1'!C96</f>
        <v>https://www.nibe.com/download/18.73ecfa7d18e33e4c98d29a5/1712924240073/NIBE%20Industrier%202023%20report_sv.pdf</v>
      </c>
      <c r="C95" s="59">
        <f>'Main 2.1'!U96</f>
        <v>2023</v>
      </c>
      <c r="D95" s="71">
        <f>'Main 2.1'!V96</f>
        <v>34161</v>
      </c>
      <c r="E95" s="71" t="str">
        <f>'Main 2.1'!W96</f>
        <v>MB</v>
      </c>
      <c r="F95" s="71">
        <f>'Main 2.1'!X96</f>
        <v>42020907</v>
      </c>
      <c r="G95" s="71" t="str">
        <f>'Main 2.1'!Y96</f>
        <v>Nibe Industrier redovisar utsläpp i Scope 3 från kategorierna Inköpta varor och tjänster (1), Användning av sålda produkter (11) samt 'Övriga kategorier'. </v>
      </c>
    </row>
    <row r="96">
      <c r="A96" s="71" t="str">
        <f>'Main 2.1'!A97</f>
        <v>Nolato</v>
      </c>
      <c r="B96" s="155" t="str">
        <f>'Main 2.1'!C97</f>
        <v>https://storage.mfn.se/f0a7412d-0a33-4c73-837c-cb62c9dc6ac0/nolato-arsredovisning-2023.pdf?</v>
      </c>
      <c r="C96" s="59">
        <f>'Main 2.1'!U97</f>
        <v>2023</v>
      </c>
      <c r="D96" s="71">
        <f>'Main 2.1'!V97</f>
        <v>34161</v>
      </c>
      <c r="E96" s="71" t="str">
        <f>'Main 2.1'!W97</f>
        <v>MB</v>
      </c>
      <c r="F96" s="71">
        <f>'Main 2.1'!X97</f>
        <v>315799</v>
      </c>
      <c r="G96" s="71" t="str">
        <f>'Main 2.1'!Y97</f>
        <v>Nolato redovisar utsläpp i alla relevanta kategorier i Scope 3. </v>
      </c>
    </row>
    <row r="97">
      <c r="A97" s="71" t="str">
        <f>'Main 2.1'!A98</f>
        <v>Nordea Bank</v>
      </c>
      <c r="B97" s="155" t="str">
        <f>'Main 2.1'!C98</f>
        <v>https://www.nordea.com/en/doc/annual-report-nordea-bank-abp-2023.pdf</v>
      </c>
      <c r="C97" s="59">
        <f>'Main 2.1'!U98</f>
        <v>2023</v>
      </c>
      <c r="D97" s="71">
        <f>'Main 2.1'!V98</f>
        <v>4258</v>
      </c>
      <c r="E97" s="71" t="str">
        <f>'Main 2.1'!W98</f>
        <v>MB</v>
      </c>
      <c r="F97" s="71">
        <f>'Main 2.1'!X98</f>
        <v>25006555</v>
      </c>
      <c r="G97" s="71" t="str">
        <f>'Main 2.1'!Y98</f>
        <v>Nordea Bank redovisar inte utsläpp i Scope 3 i linje med GHG-protokollets kategorier. Angivna utsläppskällor är 'Produktion av energibärare', Affärsresor, Post, Papper och Vattenförbrukning. Inkluderat i finansierade utsläpp är Företagslån, Motorfordon, Bostadsfastigheter, Kommersiella fastigheter, Noterade aktier och företagsobligationer (NAM) samt Noterade aktier och företagsobligationer (NLP). Data för finansierade utsläpp är från 2022.</v>
      </c>
    </row>
    <row r="98">
      <c r="A98" s="71" t="str">
        <f>'Main 2.1'!A99</f>
        <v>Nordnet</v>
      </c>
      <c r="B98" s="155" t="str">
        <f>'Main 2.1'!C99</f>
        <v>https://mb.cision.com/Main/116/3946197/2671469.pdf</v>
      </c>
      <c r="C98" s="59">
        <f>'Main 2.1'!U99</f>
        <v>2023</v>
      </c>
      <c r="D98" s="71">
        <f>'Main 2.1'!V99</f>
        <v>58</v>
      </c>
      <c r="E98" s="71" t="str">
        <f>'Main 2.1'!W99</f>
        <v>MB</v>
      </c>
      <c r="F98" s="71">
        <f>'Main 2.1'!X99</f>
        <v>645</v>
      </c>
      <c r="G98" s="71" t="str">
        <f>'Main 2.1'!Y99</f>
        <v>Nordnet redovisar utsläpp i Scope 3 från kategorierna Inköpta varor och tjänster (1), Bränsle- och energirelaterade aktiviteter (3), Uppströms transport och distribution (4),  Affärsresor (6) och Anställdas pendling (7).</v>
      </c>
    </row>
    <row r="99">
      <c r="A99" s="71" t="str">
        <f>'Main 2.1'!A100</f>
        <v>NP3 Fastigheter</v>
      </c>
      <c r="B99" s="155" t="str">
        <f>'Main 2.1'!C100</f>
        <v>https://storage.mfn.se/f979d883-1e3e-400a-8fd9-61b9fded7fed/arsredovisning-2023.pdf</v>
      </c>
      <c r="C99" s="59">
        <f>'Main 2.1'!U100</f>
        <v>2023</v>
      </c>
      <c r="D99" s="71">
        <f>'Main 2.1'!V100</f>
        <v>5234</v>
      </c>
      <c r="E99" s="71" t="str">
        <f>'Main 2.1'!W100</f>
        <v>MB</v>
      </c>
      <c r="F99" s="71">
        <f>'Main 2.1'!X100</f>
        <v>6380</v>
      </c>
      <c r="G99" s="71" t="str">
        <f>'Main 2.1'!Y100</f>
        <v>NP3 Fastigheter redovisar utsläpp i Scope 3 från kategorierna Inköpta varor och tjänster (1), Kapitalvaror (2), Bränsle- och energirelaterade aktiviteter (3) och Affärsresor (6).</v>
      </c>
    </row>
    <row r="100">
      <c r="A100" s="71" t="str">
        <f>'Main 2.1'!A101</f>
        <v>Nyfosa</v>
      </c>
      <c r="B100" s="155" t="str">
        <f>'Main 2.1'!C101</f>
        <v>https://nyfosa.se/sv/wp-content/uploads/sites/3/2024/04/Arsredovisning-2023-240325.pdf</v>
      </c>
      <c r="C100" s="59">
        <f>'Main 2.1'!U101</f>
        <v>2023</v>
      </c>
      <c r="D100" s="71">
        <f>'Main 2.1'!V101</f>
        <v>9616</v>
      </c>
      <c r="E100" s="71" t="str">
        <f>'Main 2.1'!W101</f>
        <v>MB</v>
      </c>
      <c r="F100" s="71">
        <f>'Main 2.1'!X101</f>
        <v>1197</v>
      </c>
      <c r="G100" s="71" t="str">
        <f>'Main 2.1'!Y101</f>
        <v>Nyfosa redovisar utsläpp i Scope 3 från kategorierna Bränsle- och energirelaterade aktiviteter (3) och Affärsresor (6).</v>
      </c>
    </row>
    <row r="101">
      <c r="A101" s="71" t="str">
        <f>'Main 2.1'!A102</f>
        <v>OKQ8 Scandinavia</v>
      </c>
      <c r="B101" s="155" t="str">
        <f>'Main 2.1'!C102</f>
        <v>https://www.okq8.se/~/media/miljo_csr/dokument/hallbarhetsrapporter/hr202223/okq8--hallbarhetsredovisning-2022-23-pdf-svensk.pdf</v>
      </c>
      <c r="C101" s="59" t="str">
        <f>'Main 2.1'!U102</f>
        <v>22/23</v>
      </c>
      <c r="D101" s="71">
        <f>'Main 2.1'!V102</f>
        <v>1765</v>
      </c>
      <c r="E101" s="71" t="str">
        <f>'Main 2.1'!W102</f>
        <v>MB</v>
      </c>
      <c r="F101" s="71">
        <f>'Main 2.1'!X102</f>
        <v>8670250</v>
      </c>
      <c r="G101" s="71" t="str">
        <f>'Main 2.1'!Y102</f>
        <v>OKQ8 redovisar utsläpp i Scope 3 från kategorierna Inköpta varor och tjänster (1), Bränsle- och energirelaterade aktiviteter (3), Uppströms transport och distribution (4), Avfall genererat i verksamheten (5), Affärsresor (6), Användning av sålda produkter (11), och Nedströms leasade tillgångar (13).</v>
      </c>
    </row>
    <row r="102">
      <c r="A102" s="71" t="str">
        <f>'Main 2.1'!A103</f>
        <v>OX2</v>
      </c>
      <c r="B102" s="155" t="str">
        <f>'Main 2.1'!C103</f>
        <v>https://www.ox2.com/files/mfn/1e9b96e7-d05f-4833-8f1b-d0d6d1032edf/ox2-annual-and-sustainability-report-2023.pdf</v>
      </c>
      <c r="C102" s="59">
        <f>'Main 2.1'!U103</f>
        <v>2023</v>
      </c>
      <c r="D102" s="71">
        <f>'Main 2.1'!V103</f>
        <v>164</v>
      </c>
      <c r="E102" s="71" t="str">
        <f>'Main 2.1'!W103</f>
        <v>MB</v>
      </c>
      <c r="F102" s="71">
        <f>'Main 2.1'!X103</f>
        <v>504395</v>
      </c>
      <c r="G102" s="71" t="str">
        <f>'Main 2.1'!Y103</f>
        <v>OX2 redovisar utsläpp i Scope 3 från kategorierna Inköpta varor och tjänster (1), Bränsle- och energirelaterade aktiviteter (3), Avfall genererat i verksamheten (5), Affärsresor (6), Anställdas pendling (7) och Användning av sålda produkter (11).</v>
      </c>
    </row>
    <row r="103">
      <c r="A103" s="71" t="str">
        <f>'Main 2.1'!A104</f>
        <v>Pandox</v>
      </c>
      <c r="B103" s="155" t="str">
        <f>'Main 2.1'!C104</f>
        <v>https://www.pandox.se/files/reports-presentations/2023/PANDOX_AR23_EN.pdf</v>
      </c>
      <c r="C103" s="59">
        <f>'Main 2.1'!U104</f>
        <v>2023</v>
      </c>
      <c r="D103" s="71">
        <f>'Main 2.1'!V104</f>
        <v>9981</v>
      </c>
      <c r="E103" s="71" t="str">
        <f>'Main 2.1'!W104</f>
        <v>MB</v>
      </c>
      <c r="F103" s="71">
        <f>'Main 2.1'!X104</f>
        <v>95116</v>
      </c>
      <c r="G103" s="71" t="str">
        <f>'Main 2.1'!Y104</f>
        <v>Pandox redovisar utsläpp i Scope 3 från kategorierna Inköpta varor och tjänster (1), Bränsle- och energirelaterade aktiviteter (3) och Nedströms leasade tillgångar (13).</v>
      </c>
    </row>
    <row r="104">
      <c r="A104" s="71" t="str">
        <f>'Main 2.1'!A105</f>
        <v>Peab</v>
      </c>
      <c r="B104" s="155" t="str">
        <f>'Main 2.1'!C105</f>
        <v>https://peab.se/globalassets/cision/documents/swedish/peab_-_ars-_och_hallbarhetsredovisning_2023.pdf</v>
      </c>
      <c r="C104" s="59">
        <f>'Main 2.1'!U105</f>
        <v>2023</v>
      </c>
      <c r="D104" s="71">
        <f>'Main 2.1'!V105</f>
        <v>188000</v>
      </c>
      <c r="E104" s="71" t="str">
        <f>'Main 2.1'!W105</f>
        <v>MB</v>
      </c>
      <c r="F104" s="71">
        <f>'Main 2.1'!X105</f>
        <v>950000</v>
      </c>
      <c r="G104" s="71" t="str">
        <f>'Main 2.1'!Y105</f>
        <v>Peab redovisar inte utsläppen i Scope 3 uppdelade per kategori. </v>
      </c>
    </row>
    <row r="105">
      <c r="A105" s="59" t="str">
        <f>'Main 2.1'!A106</f>
        <v>PostNord</v>
      </c>
      <c r="B105" s="156" t="str">
        <f>'Main 2.1'!C106</f>
        <v>https://www.postnord.com/siteassets/documents/investor-relations/finansiell-rapportering/ars--och-hallbarhetsredovisningar/postnord_2023_annualreport_se.pdf</v>
      </c>
      <c r="C105" s="59">
        <f>'Main 2.1'!U106</f>
        <v>2023</v>
      </c>
      <c r="D105" s="71">
        <f>'Main 2.1'!V106</f>
        <v>37680</v>
      </c>
      <c r="E105" s="71" t="str">
        <f>'Main 2.1'!W106</f>
        <v>MB</v>
      </c>
      <c r="F105" s="71">
        <f>'Main 2.1'!X106</f>
        <v>447101</v>
      </c>
      <c r="G105" s="71" t="str">
        <f>'Main 2.1'!Y106</f>
        <v>PostNord redovisar utsläpp i Scope 3 från kategorierna Inköpta varor och tjänster (1), Kapitalvaror (2), Bränsle- och energirelaterade aktiviteter (3), Uppströms transport och distribution (4), Affärsresor (6), och Anställdas pendling (7).</v>
      </c>
    </row>
    <row r="106">
      <c r="A106" s="71" t="str">
        <f>'Main 2.1'!A107</f>
        <v>Ratos</v>
      </c>
      <c r="B106" s="155" t="str">
        <f>'Main 2.1'!C107</f>
        <v>https://www.ratos.com/493418/globalassets/reports-and-presentation/2023/swedish/2023_ar.pdf</v>
      </c>
      <c r="C106" s="59">
        <f>'Main 2.1'!U107</f>
        <v>2023</v>
      </c>
      <c r="D106" s="71">
        <f>'Main 2.1'!V107</f>
        <v>1396235</v>
      </c>
      <c r="E106" s="71" t="str">
        <f>'Main 2.1'!W107</f>
        <v>MB</v>
      </c>
      <c r="F106" s="71" t="str">
        <f>'Main 2.1'!X107</f>
        <v>n.a</v>
      </c>
      <c r="G106" s="71" t="str">
        <f>'Main 2.1'!Y107</f>
        <v>Ratos redovisar inte utsläpp i Scope 3.</v>
      </c>
    </row>
    <row r="107">
      <c r="A107" s="71" t="str">
        <f>'Main 2.1'!A108</f>
        <v>Saab</v>
      </c>
      <c r="B107" s="155" t="str">
        <f>'Main 2.1'!C108</f>
        <v>https://www.saab.com/globalassets/corporate/investor-relations/pdf/saab-annual-and-sustainability-report-2023.pdf</v>
      </c>
      <c r="C107" s="59">
        <f>'Main 2.1'!U108</f>
        <v>2023</v>
      </c>
      <c r="D107" s="71">
        <f>'Main 2.1'!V108</f>
        <v>21933</v>
      </c>
      <c r="E107" s="71" t="str">
        <f>'Main 2.1'!W108</f>
        <v>MB</v>
      </c>
      <c r="F107" s="71">
        <f>'Main 2.1'!X108</f>
        <v>645894</v>
      </c>
      <c r="G107" s="71" t="str">
        <f>'Main 2.1'!Y108</f>
        <v>Saab redovisar utsläpp i Scope 3 från kategorierna Inköpta varor och tjänster (1), Kapitalvaror (2), Uppströms transport och distribution (4), Affärsresor (6) och Användning av sålda produkter (11).</v>
      </c>
    </row>
    <row r="108">
      <c r="A108" s="71" t="str">
        <f>'Main 2.1'!A109</f>
        <v>Sagax</v>
      </c>
      <c r="B108" s="155" t="str">
        <f>'Main 2.1'!C109</f>
        <v>https://www.sagax.se/sites/default/files/pr/202404151665-1.pdf</v>
      </c>
      <c r="C108" s="59">
        <f>'Main 2.1'!U109</f>
        <v>2023</v>
      </c>
      <c r="D108" s="71">
        <f>'Main 2.1'!V109</f>
        <v>48</v>
      </c>
      <c r="E108" s="71" t="str">
        <f>'Main 2.1'!W109</f>
        <v>MB</v>
      </c>
      <c r="F108" s="71">
        <f>'Main 2.1'!X109</f>
        <v>49498</v>
      </c>
      <c r="G108" s="71" t="str">
        <f>'Main 2.1'!Y109</f>
        <v>Sagax redovisar utsläpp i Scope 3 från kategorierna Inköpta varor och tjänster (1), Uppströms transport och distribution (4), Avfall genererat i verksamheten (5), Affärsresor (6),  Nedströms leasade tillgångar (13) samt 'Produktion av energibärare'.</v>
      </c>
    </row>
    <row r="109">
      <c r="A109" s="71" t="str">
        <f>'Main 2.1'!A110</f>
        <v>Samhall</v>
      </c>
      <c r="B109" s="155" t="str">
        <f>'Main 2.1'!C110</f>
        <v>https://samhall.se/wp-content/uploads/2024/03/Samhall_Arsredovisning_2023.pdf</v>
      </c>
      <c r="C109" s="59">
        <f>'Main 2.1'!U110</f>
        <v>2023</v>
      </c>
      <c r="D109" s="71">
        <f>'Main 2.1'!V110</f>
        <v>4256</v>
      </c>
      <c r="E109" s="71" t="str">
        <f>'Main 2.1'!W110</f>
        <v>MB</v>
      </c>
      <c r="F109" s="71">
        <f>'Main 2.1'!X110</f>
        <v>88831</v>
      </c>
      <c r="G109" s="71" t="str">
        <f>'Main 2.1'!Y110</f>
        <v>Samhall redovisar utsläpp i Scope 3 från kategorierna Inköpta varor och tjänster (1), Kapitalvaror (2), Bränsle- och energirelaterade aktiviteter (3), Uppströms transport och distribution (4), Avfall genererat i verksamheten (5), Affärsresor (6), Anställdas pendling (7) och Investeringar (15).</v>
      </c>
    </row>
    <row r="110">
      <c r="A110" s="71" t="str">
        <f>'Main 2.1'!A111</f>
        <v>Samhällsbyggnadsbolaget i Norden</v>
      </c>
      <c r="B110" s="155" t="str">
        <f>'Main 2.1'!C111</f>
        <v>https://corporate.sbbnorden.se/sv/wp-content/uploads/sites/3/2020/04/sbb-hallbarhetsrapport-2023.pdf</v>
      </c>
      <c r="C110" s="59">
        <f>'Main 2.1'!U111</f>
        <v>2023</v>
      </c>
      <c r="D110" s="71">
        <f>'Main 2.1'!V111</f>
        <v>10456</v>
      </c>
      <c r="E110" s="71" t="str">
        <f>'Main 2.1'!W111</f>
        <v>MB</v>
      </c>
      <c r="F110" s="71">
        <f>'Main 2.1'!X111</f>
        <v>31719</v>
      </c>
      <c r="G110" s="71" t="str">
        <f>'Main 2.1'!Y111</f>
        <v>SBB Norden redovisar inte utsläppen i Scope 3 helt i linje med GHG-protokollets kategorier.  Det redovisas utsläpp från Vattenanvändning, Kapitalvaror (2) Energirelaterade aktiviteter som inte inkluderas i Scope 1 och 2 (3), Transprter i byggprojekt, Avfall i byggprojekt, Hantering av avloppsvatten, Affärsresor (Tåg, Flyg) Uppströms hyrda tillgångar (8) och Nedströms uthyrda tillgångar (13).</v>
      </c>
    </row>
    <row r="111">
      <c r="A111" s="59" t="str">
        <f>'Main 2.1'!A112</f>
        <v>Sampo</v>
      </c>
      <c r="B111" s="155" t="str">
        <f>'Main 2.1'!C112</f>
        <v>https://www.sampo.com/globalassets/year2023/group/sampo2023_sustainability_report.pdf</v>
      </c>
      <c r="C111" s="59">
        <f>'Main 2.1'!U112</f>
        <v>2023</v>
      </c>
      <c r="D111" s="71">
        <f>'Main 2.1'!V112</f>
        <v>4645.1</v>
      </c>
      <c r="E111" s="71" t="str">
        <f>'Main 2.1'!W112</f>
        <v>MB</v>
      </c>
      <c r="F111" s="71">
        <f>'Main 2.1'!X112</f>
        <v>18766.3</v>
      </c>
      <c r="G111" s="71" t="str">
        <f>'Main 2.1'!Y112</f>
        <v>Sampo redovisar utsläpp i Scope 3 från kategorierna Inköpta varor och tjänster (1), Kapitalvaror (2), Bränsle- och energirelaterade aktiviteter (3), Avfall genererat i verksamheten (5), Affärsresor (6), Anställdas pendling (7) och 'Övrigt'. </v>
      </c>
    </row>
    <row r="112">
      <c r="A112" s="71" t="str">
        <f>'Main 2.1'!A113</f>
        <v>Sandvik</v>
      </c>
      <c r="B112" s="155" t="str">
        <f>'Main 2.1'!C113</f>
        <v>https://mb.cision.com/Main/208/3943609/2664675.pdf</v>
      </c>
      <c r="C112" s="59">
        <f>'Main 2.1'!U113</f>
        <v>2023</v>
      </c>
      <c r="D112" s="71">
        <f>'Main 2.1'!V113</f>
        <v>141000</v>
      </c>
      <c r="E112" s="71" t="str">
        <f>'Main 2.1'!W113</f>
        <v>MB</v>
      </c>
      <c r="F112" s="71" t="str">
        <f>'Main 2.1'!X113</f>
        <v>n.a</v>
      </c>
      <c r="G112" s="71" t="str">
        <f>'Main 2.1'!Y113</f>
        <v>Sandvik redovisar utsläpp i Scope 3 med ett års lagg, endast 2022 års data är tillgänglig. </v>
      </c>
    </row>
    <row r="113">
      <c r="A113" s="71" t="str">
        <f>'Main 2.1'!A114</f>
        <v>SAS</v>
      </c>
      <c r="B113" s="155" t="str">
        <f>'Main 2.1'!C114</f>
        <v>https://mb.cision.com/Main/290/3923241/2586471.pdf</v>
      </c>
      <c r="C113" s="59" t="str">
        <f>'Main 2.1'!U114</f>
        <v>22/23</v>
      </c>
      <c r="D113" s="71">
        <f>'Main 2.1'!V114</f>
        <v>3098100</v>
      </c>
      <c r="E113" s="71" t="str">
        <f>'Main 2.1'!W114</f>
        <v>MB</v>
      </c>
      <c r="F113" s="71" t="str">
        <f>'Main 2.1'!X114</f>
        <v>n.a</v>
      </c>
      <c r="G113" s="71" t="str">
        <f>'Main 2.1'!Y114</f>
        <v>SAS redovisar inte utsläpp i Scope 3.</v>
      </c>
    </row>
    <row r="114">
      <c r="A114" s="71" t="str">
        <f>'Main 2.1'!A115</f>
        <v>SBAB</v>
      </c>
      <c r="B114" s="156" t="str">
        <f>'Main 2.1'!C115</f>
        <v>https://www.sbab.se/download/18.476dd96218dc44a3ffe1c77/1710767561052/SBAB%20Climate%20Report%202023.pdf</v>
      </c>
      <c r="C114" s="59">
        <f>'Main 2.1'!U115</f>
        <v>2023</v>
      </c>
      <c r="D114" s="71">
        <f>'Main 2.1'!V115</f>
        <v>39.3</v>
      </c>
      <c r="E114" s="71" t="str">
        <f>'Main 2.1'!W115</f>
        <v>MB</v>
      </c>
      <c r="F114" s="71">
        <f>'Main 2.1'!X115</f>
        <v>485.6</v>
      </c>
      <c r="G114" s="71" t="str">
        <f>'Main 2.1'!Y115</f>
        <v>SBAB redovisar inte utsläpp av växthusgaser i linje med GHG-protokollet. Utsläppskällor som anges är Fjärrvärme, Fjärrkyla, Elektricitet, Vattenanvändning, Brännbart avfall, Företagsbilar, Flyg, Tåg, Kopieringspapper, Anställdas bilar, Taxi, Serverhallar, IT-utrustning och Hotellnätter.</v>
      </c>
    </row>
    <row r="115">
      <c r="A115" s="71" t="str">
        <f>'Main 2.1'!A116</f>
        <v>SCA</v>
      </c>
      <c r="B115" s="155" t="str">
        <f>'Main 2.1'!C116</f>
        <v>https://www.sca.com/siteassets/media/press-releases-and-reports/documents/2024/20240229-sca-publicerar-arsredovisning-for-2023-sv-0-4762608.pdf</v>
      </c>
      <c r="C115" s="59">
        <f>'Main 2.1'!U116</f>
        <v>2023</v>
      </c>
      <c r="D115" s="71">
        <f>'Main 2.1'!V116</f>
        <v>318000</v>
      </c>
      <c r="E115" s="71" t="str">
        <f>'Main 2.1'!W116</f>
        <v>MB</v>
      </c>
      <c r="F115" s="71">
        <f>'Main 2.1'!X116</f>
        <v>521000</v>
      </c>
      <c r="G115" s="71" t="str">
        <f>'Main 2.1'!Y116</f>
        <v>SCA redovisar utsläpp i Scope 3 från kategorierna Inköpta varor och tjänster (1), Bränsle- och energirelaterade aktiviteter (3), Uppströms transport och distribution (4), Avfall genererat i verksamheten (5), och Affärsresor (6).</v>
      </c>
    </row>
    <row r="116">
      <c r="A116" s="71" t="str">
        <f>'Main 2.1'!A117</f>
        <v>SEB</v>
      </c>
      <c r="B116" s="155" t="str">
        <f>'Main 2.1'!C117</f>
        <v>https://sebgroup.com/siteassets/cision/documents/2024/20240227-seb-publicerar-ars-och-hallbarhetsredovisning-2023-sv-1-3410354-4760762.pdf</v>
      </c>
      <c r="C116" s="59">
        <f>'Main 2.1'!U117</f>
        <v>2023</v>
      </c>
      <c r="D116" s="71">
        <f>'Main 2.1'!V117</f>
        <v>1573</v>
      </c>
      <c r="E116" s="71" t="str">
        <f>'Main 2.1'!W117</f>
        <v>MB</v>
      </c>
      <c r="F116" s="71">
        <f>'Main 2.1'!X117</f>
        <v>11678</v>
      </c>
      <c r="G116" s="71" t="str">
        <f>'Main 2.1'!Y117</f>
        <v>SEB redovisar utsläpp i Scope 3 från kategorierna Inköpta varor och tjänster (1), Bränsle- och energirelaterade aktiviteter (3), Avfall genererat i verksamheten (5), Affärsresor (6), och Uppströms leasade tillgångar (8). Data för finansierade utsläpp är från 2022.</v>
      </c>
    </row>
    <row r="117">
      <c r="A117" s="71" t="str">
        <f>'Main 2.1'!A118</f>
        <v>Sectra</v>
      </c>
      <c r="B117" s="155" t="str">
        <f>'Main 2.1'!C118</f>
        <v>https://sectraprodstorage01.blob.core.windows.net/investor-uploads/sites/2/2023/07/sectra-ar2223-eng-interaktiv.pdf</v>
      </c>
      <c r="C117" s="59">
        <f>'Main 2.1'!U118</f>
        <v>2022</v>
      </c>
      <c r="D117" s="71">
        <f>'Main 2.1'!V118</f>
        <v>391</v>
      </c>
      <c r="E117" s="71" t="str">
        <f>'Main 2.1'!W118</f>
        <v>?</v>
      </c>
      <c r="F117" s="71">
        <f>'Main 2.1'!X118</f>
        <v>135</v>
      </c>
      <c r="G117" s="71" t="str">
        <f>'Main 2.1'!Y118</f>
        <v>Sectra anger inte om det är marknadsbaserad eller platsbaserad beräkningsmetod som används för Scope 2. Sectra redovisar utsläpp i Scope 3 från kategorierna Avfall genererat i verksamheten (5), Affärsresor (6), och Anställdas pendling (7).</v>
      </c>
    </row>
    <row r="118">
      <c r="A118" s="71" t="str">
        <f>'Main 2.1'!A119</f>
        <v>Securitas</v>
      </c>
      <c r="B118" s="155" t="str">
        <f>'Main 2.1'!C119</f>
        <v>https://www.securitas.se/globalassets/sweden/pdf/securitas_ars_och_hallbarhetsredovisning_2023_24.pdf</v>
      </c>
      <c r="C118" s="59">
        <f>'Main 2.1'!U119</f>
        <v>2023</v>
      </c>
      <c r="D118" s="71">
        <f>'Main 2.1'!V119</f>
        <v>147906</v>
      </c>
      <c r="E118" s="71" t="str">
        <f>'Main 2.1'!W119</f>
        <v>MB</v>
      </c>
      <c r="F118" s="71">
        <f>'Main 2.1'!X119</f>
        <v>1768814</v>
      </c>
      <c r="G118" s="71" t="str">
        <f>'Main 2.1'!Y119</f>
        <v>Securitas redovisar inte utsläppen i Scope 3 uppdelade per kategori. </v>
      </c>
    </row>
    <row r="119">
      <c r="A119" s="71" t="str">
        <f>'Main 2.1'!A120</f>
        <v>Sinch</v>
      </c>
      <c r="B119" s="155" t="str">
        <f>'Main 2.1'!C120</f>
        <v>https://investors.sinch.com/static-files/d0badccf-6fa7-4eac-a3c8-2887257d5817</v>
      </c>
      <c r="C119" s="59">
        <f>'Main 2.1'!U120</f>
        <v>2023</v>
      </c>
      <c r="D119" s="71">
        <f>'Main 2.1'!V120</f>
        <v>8001</v>
      </c>
      <c r="E119" s="71" t="str">
        <f>'Main 2.1'!W120</f>
        <v>MB</v>
      </c>
      <c r="F119" s="71">
        <f>'Main 2.1'!X120</f>
        <v>134124</v>
      </c>
      <c r="G119" s="71" t="str">
        <f>'Main 2.1'!Y120</f>
        <v>Sinch redovisar utsläpp i Scope 3 från kategorierna Inköpta varor och tjänster (1), Kapitalvaror (2), Affärsresor (6) och Anställdas pendling (7).</v>
      </c>
    </row>
    <row r="120">
      <c r="A120" s="59" t="str">
        <f>'Main 2.1'!A121</f>
        <v>SJ</v>
      </c>
      <c r="B120" s="155" t="str">
        <f>'Main 2.1'!C121</f>
        <v>https://www.sj.se/content/dam/externt/dokument/finansiell-info/sjab-ars-och-hallbarhetsredovisning-2023.pdf</v>
      </c>
      <c r="C120" s="59">
        <f>'Main 2.1'!U121</f>
        <v>2023</v>
      </c>
      <c r="D120" s="71" t="str">
        <f>'Main 2.1'!V121</f>
        <v>n.a</v>
      </c>
      <c r="E120" s="71" t="str">
        <f>'Main 2.1'!W121</f>
        <v>n.a</v>
      </c>
      <c r="F120" s="71" t="str">
        <f>'Main 2.1'!X121</f>
        <v>n.a</v>
      </c>
      <c r="G120" s="71" t="str">
        <f>'Main 2.1'!Y121</f>
        <v>SJ rapporterar inte utsläpp av växthusgaser.</v>
      </c>
    </row>
    <row r="121">
      <c r="A121" s="71" t="str">
        <f>'Main 2.1'!A122</f>
        <v>Skanska</v>
      </c>
      <c r="B121" s="155" t="str">
        <f>'Main 2.1'!C122</f>
        <v>https://mb.cision.com/Main/95/3941596/2651322.pdf</v>
      </c>
      <c r="C121" s="59">
        <f>'Main 2.1'!U122</f>
        <v>2023</v>
      </c>
      <c r="D121" s="71">
        <f>'Main 2.1'!V122</f>
        <v>162000</v>
      </c>
      <c r="E121" s="71" t="str">
        <f>'Main 2.1'!W122</f>
        <v>MB</v>
      </c>
      <c r="F121" s="71">
        <f>'Main 2.1'!X122</f>
        <v>1014000</v>
      </c>
      <c r="G121" s="71" t="str">
        <f>'Main 2.1'!Y122</f>
        <v>Skanska redovisar utsläpp i Scope 3 från kategorierna Inköpta varor och tjänster (1), Bränsle- och energirelaterade aktiviteter (3), Avfall genererat i verksamheten (5), Affärsresor (6) och Användning av sålda produkter (11). I katgori 1 redovsas endast utvalda material, se källa för mer information. </v>
      </c>
    </row>
    <row r="122">
      <c r="A122" s="71" t="str">
        <f>'Main 2.1'!A123</f>
        <v>SKF</v>
      </c>
      <c r="B122" s="155" t="str">
        <f>'Main 2.1'!C123</f>
        <v>https://investors.skf.com/sites/skf-ir/files/library/H%C3%A5llbarhetsrapport%202023.pdf</v>
      </c>
      <c r="C122" s="59">
        <f>'Main 2.1'!U123</f>
        <v>2023</v>
      </c>
      <c r="D122" s="71">
        <f>'Main 2.1'!V123</f>
        <v>253740</v>
      </c>
      <c r="E122" s="71" t="str">
        <f>'Main 2.1'!W123</f>
        <v>MB</v>
      </c>
      <c r="F122" s="71">
        <f>'Main 2.1'!X123</f>
        <v>1788833</v>
      </c>
      <c r="G122" s="71" t="str">
        <f>'Main 2.1'!Y123</f>
        <v>SKF redovisar inte utsläppen i Scope 3 helt i linje med GHG-protokollets kategorier.  Det redovisas utsläpp från inköpta varor och tjänster, flygresor och transporter. Det är oklart hur mycket av inköpen som täcks, och huruvida transporter täcker uppströms, nedströms eller båda. </v>
      </c>
    </row>
    <row r="123">
      <c r="A123" s="71" t="str">
        <f>'Main 2.1'!A124</f>
        <v>Södra Skogsägarna Ekonomisk Förening</v>
      </c>
      <c r="B123" s="155" t="str">
        <f>'Main 2.1'!C124</f>
        <v>https://www.sodra.com/_download/sp/ars-_och_hallbarhetsredovisning_2023.pdf</v>
      </c>
      <c r="C123" s="59">
        <f>'Main 2.1'!U124</f>
        <v>2023</v>
      </c>
      <c r="D123" s="71">
        <f>'Main 2.1'!V124</f>
        <v>94700</v>
      </c>
      <c r="E123" s="71" t="str">
        <f>'Main 2.1'!W124</f>
        <v>MB</v>
      </c>
      <c r="F123" s="71">
        <f>'Main 2.1'!X124</f>
        <v>2245000</v>
      </c>
      <c r="G123" s="71" t="str">
        <f>'Main 2.1'!Y124</f>
        <v>Södra skogsägarna redovisar utsläpp i Scope 3 från kategorierna Inköpta varor och tjänster (1), Kapitalvaror (2), Bränsle- och energirelaterade aktiviteter (3), Uppströms transport och distribution (4), Avfall genererat i verksamheten (5), Affärsresor (6), Anställdas pendling (7), Nedströms transport och distribution (9), Bearbetning av sålda produkter (10), Användning av sålda produkter (11), Slutbehandling av sålda produkter (12), och Investeringar (15).</v>
      </c>
    </row>
    <row r="124">
      <c r="A124" s="71" t="str">
        <f>'Main 2.1'!A125</f>
        <v>SSAB</v>
      </c>
      <c r="B124" s="156" t="str">
        <f>'Main 2.1'!C125</f>
        <v>https://mb.cision.com/Public/980/3947344/99d2b4a9f24f12eb.pdf</v>
      </c>
      <c r="C124" s="59">
        <f>'Main 2.1'!U125</f>
        <v>2023</v>
      </c>
      <c r="D124" s="71">
        <f>'Main 2.1'!V125</f>
        <v>11072000</v>
      </c>
      <c r="E124" s="71" t="str">
        <f>'Main 2.1'!W125</f>
        <v>MB</v>
      </c>
      <c r="F124" s="71" t="str">
        <f>'Main 2.1'!X125</f>
        <v>n.a</v>
      </c>
      <c r="G124" s="71" t="str">
        <f>'Main 2.1'!Y125</f>
        <v>SSAB redovisar inte utsläpp i Scope 3 för år 2023.</v>
      </c>
    </row>
    <row r="125">
      <c r="A125" s="71" t="str">
        <f>'Main 2.1'!A126</f>
        <v>Stora Enso</v>
      </c>
      <c r="B125" s="156" t="str">
        <f>'Main 2.1'!C126</f>
        <v>https://www.storaenso.com/-/media/documents/download-center/documents/annual-reports/2023/storaenso_annual_report_2023.pdf</v>
      </c>
      <c r="C125" s="59">
        <f>'Main 2.1'!U126</f>
        <v>2023</v>
      </c>
      <c r="D125" s="71">
        <f>'Main 2.1'!V126</f>
        <v>1520000</v>
      </c>
      <c r="E125" s="71" t="str">
        <f>'Main 2.1'!W126</f>
        <v>MB</v>
      </c>
      <c r="F125" s="71">
        <f>'Main 2.1'!X126</f>
        <v>4950000</v>
      </c>
      <c r="G125" s="71" t="str">
        <f>'Main 2.1'!Y126</f>
        <v>Stora Enso redovisar inte utsläppen i Scope 3 uppdelat per kategori.</v>
      </c>
    </row>
    <row r="126">
      <c r="A126" s="71" t="str">
        <f>'Main 2.1'!A127</f>
        <v>Storskogen Group</v>
      </c>
      <c r="B126" s="155" t="str">
        <f>'Main 2.1'!C127</f>
        <v>https://www.storskogen.com/files/Main/20705/3956347/storskogen-annual-and-sustainability-report-2023.pdf</v>
      </c>
      <c r="C126" s="59">
        <f>'Main 2.1'!U127</f>
        <v>2023</v>
      </c>
      <c r="D126" s="71">
        <f>'Main 2.1'!V127</f>
        <v>43838</v>
      </c>
      <c r="E126" s="71" t="str">
        <f>'Main 2.1'!W127</f>
        <v>MB</v>
      </c>
      <c r="F126" s="71" t="str">
        <f>'Main 2.1'!X127</f>
        <v>n.a</v>
      </c>
      <c r="G126" s="71" t="str">
        <f>'Main 2.1'!Y127</f>
        <v>Storskogen redovisar inte utsläpp i Scope 3 i hållbarhetsrapporten. </v>
      </c>
    </row>
    <row r="127">
      <c r="A127" s="71" t="str">
        <f>'Main 2.1'!A128</f>
        <v>Sveaskog</v>
      </c>
      <c r="B127" s="156" t="str">
        <f>'Main 2.1'!C128</f>
        <v>https://www.sveaskog.se/globalassets/trycksaker/finansiella-rapporter/ars-och-hallbarhetsredovisning-2023-.pdf</v>
      </c>
      <c r="C127" s="59">
        <f>'Main 2.1'!U128</f>
        <v>2023</v>
      </c>
      <c r="D127" s="71">
        <f>'Main 2.1'!V128</f>
        <v>10240</v>
      </c>
      <c r="E127" s="71" t="str">
        <f>'Main 2.1'!W128</f>
        <v>MB</v>
      </c>
      <c r="F127" s="71">
        <f>'Main 2.1'!X128</f>
        <v>249900</v>
      </c>
      <c r="G127" s="71" t="str">
        <f>'Main 2.1'!Y128</f>
        <v>Sveaskog redovisar utsläpp från alla relevanta kategorier i Scope 3, utom Nedströms transport och distribution (9). Utsläppen presenteras inte uppdelade per scope.</v>
      </c>
    </row>
    <row r="128">
      <c r="A128" s="71" t="str">
        <f>'Main 2.1'!A129</f>
        <v>Svenska Handelsbanken</v>
      </c>
      <c r="B128" s="156" t="str">
        <f>'Main 2.1'!C129</f>
        <v>https://www.handelsbanken.com/tron/xgpu/info/contents/v1/document/76-169033</v>
      </c>
      <c r="C128" s="59">
        <f>'Main 2.1'!U129</f>
        <v>2023</v>
      </c>
      <c r="D128" s="71">
        <f>'Main 2.1'!V129</f>
        <v>2449</v>
      </c>
      <c r="E128" s="71" t="str">
        <f>'Main 2.1'!W129</f>
        <v>MB</v>
      </c>
      <c r="F128" s="71">
        <f>'Main 2.1'!X129</f>
        <v>6920</v>
      </c>
      <c r="G128" s="71" t="str">
        <f>'Main 2.1'!Y129</f>
        <v>Svenska Handelsbanken redovisar inte utsläpp i Scope 3 uppdelat på GHG-protokollets kategorier. Angivna utsläppskällor är tjänsteresor, transport, papperskonsumtion, vattenkonsumtion, uppströms utsläpp från elektricitetsanvändning, och inköpt IT-utrustning (exklusive nätverksutrustning).</v>
      </c>
    </row>
    <row r="129">
      <c r="A129" s="71" t="str">
        <f>'Main 2.1'!A130</f>
        <v>Svenska spel</v>
      </c>
      <c r="B129" s="156" t="str">
        <f>'Main 2.1'!C130</f>
        <v>https://om.svenskaspel.se/wp-content/uploads/2024/03/svenska-spels-ars-och-hallbarhetsredovisning-2023.pdf</v>
      </c>
      <c r="C129" s="59">
        <f>'Main 2.1'!U130</f>
        <v>2023</v>
      </c>
      <c r="D129" s="71">
        <f>'Main 2.1'!V130</f>
        <v>526</v>
      </c>
      <c r="E129" s="71" t="str">
        <f>'Main 2.1'!W130</f>
        <v>MB</v>
      </c>
      <c r="F129" s="71">
        <f>'Main 2.1'!X130</f>
        <v>15888</v>
      </c>
      <c r="G129" s="71" t="str">
        <f>'Main 2.1'!Y130</f>
        <v>Svenska spel redovisar utsläpp i Scope 3 från kategorierna Inköpta varor och tjänster (1), Kapitalvaror (2), Bränsle- och energirelaterade aktiviteter (3), Uppströms transport och distribution (4), Avfall genererat i verksamheten (5), Affärsresor (6), Anställdas pendling (7), Uppströms leasade tillgångar (8) och Slutbehandling av sålda produkter (12).</v>
      </c>
    </row>
    <row r="130">
      <c r="A130" s="59" t="str">
        <f>'Main 2.1'!A131</f>
        <v>Svevia</v>
      </c>
      <c r="B130" s="156" t="str">
        <f>'Main 2.1'!C131</f>
        <v>https://www.svevia.se/download/18.6f4179a318df2ab854261bb1/1710483925180/%C3%85rs%20och%20h%C3%A5llbarhetsredovisning%202023%20Svevia.pdf</v>
      </c>
      <c r="C130" s="59">
        <f>'Main 2.1'!U131</f>
        <v>2023</v>
      </c>
      <c r="D130" s="71">
        <f>'Main 2.1'!V131</f>
        <v>26056</v>
      </c>
      <c r="E130" s="71" t="str">
        <f>'Main 2.1'!W131</f>
        <v>MB</v>
      </c>
      <c r="F130" s="71">
        <f>'Main 2.1'!X131</f>
        <v>5022</v>
      </c>
      <c r="G130" s="71" t="str">
        <f>'Main 2.1'!Y131</f>
        <v>Svevia redovisar utsläpp i Scope 3 från kategorierna Avfall genererat i verksamheten (5) och Affärsresor (6). Utsläppen presenteras inte uppdelade per kategori.</v>
      </c>
    </row>
    <row r="131">
      <c r="A131" s="71" t="str">
        <f>'Main 2.1'!A132</f>
        <v>Sweco</v>
      </c>
      <c r="B131" s="155" t="str">
        <f>'Main 2.1'!C132</f>
        <v>https://www.swecogroup.com/wp-content/uploads/sites/2/2024/03/2701489.pdf</v>
      </c>
      <c r="C131" s="59">
        <f>'Main 2.1'!U132</f>
        <v>2023</v>
      </c>
      <c r="D131" s="71">
        <f>'Main 2.1'!V132</f>
        <v>15133</v>
      </c>
      <c r="E131" s="71" t="str">
        <f>'Main 2.1'!W132</f>
        <v>MB</v>
      </c>
      <c r="F131" s="71">
        <f>'Main 2.1'!X132</f>
        <v>51317</v>
      </c>
      <c r="G131" s="71" t="str">
        <f>'Main 2.1'!Y132</f>
        <v>Sweco redovisar utsläpp i Scope 3 från kategorierna Inköpta varor och tjänster (1), Kapitalvaror (2), Bränsle- och energirelaterade aktiviteter (3), Avfall genererat i verksamheten (5), Affärsresor (6) och  Anställdas pendling (7).</v>
      </c>
    </row>
    <row r="132">
      <c r="A132" s="71" t="str">
        <f>'Main 2.1'!A133</f>
        <v>Swedavia</v>
      </c>
      <c r="B132" s="156" t="str">
        <f>'Main 2.1'!C133</f>
        <v>https://www.swedavia.se/globalassets/ahr/2024/swedavia-ars--och-hallbarhetsrapport-2023.pdf</v>
      </c>
      <c r="C132" s="59">
        <f>'Main 2.1'!U133</f>
        <v>2023</v>
      </c>
      <c r="D132" s="71" t="str">
        <f>'Main 2.1'!V133</f>
        <v>n.a</v>
      </c>
      <c r="E132" s="71" t="str">
        <f>'Main 2.1'!W133</f>
        <v>n.a</v>
      </c>
      <c r="F132" s="71" t="str">
        <f>'Main 2.1'!X133</f>
        <v>n.a</v>
      </c>
      <c r="G132" s="71" t="str">
        <f>'Main 2.1'!Y133</f>
        <v>Swedavia redovisar inte utsläpp av växthusgaser i linje med GHG-protokollet. I stället rapporteras CO2 per flygplats. </v>
      </c>
    </row>
    <row r="133">
      <c r="A133" s="71" t="str">
        <f>'Main 2.1'!A134</f>
        <v>Swedbank</v>
      </c>
      <c r="B133" s="156" t="str">
        <f>'Main 2.1'!C134</f>
        <v>https://internetbank.swedbank.se/ConditionsEarchive/download?bankid=1111&amp;id=WEBDOC-PRODE175406128</v>
      </c>
      <c r="C133" s="59">
        <f>'Main 2.1'!U134</f>
        <v>2023</v>
      </c>
      <c r="D133" s="71">
        <f>'Main 2.1'!V134</f>
        <v>4370</v>
      </c>
      <c r="E133" s="71" t="str">
        <f>'Main 2.1'!W134</f>
        <v>MB</v>
      </c>
      <c r="F133" s="71">
        <f>'Main 2.1'!X134</f>
        <v>15407</v>
      </c>
      <c r="G133" s="71" t="str">
        <f>'Main 2.1'!Y134</f>
        <v>Swedbank redovisar inte utsläpp i Scope 3 uppdelat på GHG-protokollets kategorier. Angivna utsläppskällor är tjänsteresor, säkerhetstransporter, pappersförbrukning, vattenförbrukning, avfall och inköpt IT-utrustning. Kategorierna Nedströms leasade tillgångar (13) och Investeringar (15) är exkluderade. Finansierade utsläpp redovisas med ett års lagg. </v>
      </c>
    </row>
    <row r="134">
      <c r="A134" s="71" t="str">
        <f>'Main 2.1'!A135</f>
        <v>Swedish Orphan Biovitrum</v>
      </c>
      <c r="B134" s="155" t="str">
        <f>'Main 2.1'!C135</f>
        <v>https://www.sobi.com/sites/default/files/pr/202403273912-1.pdf</v>
      </c>
      <c r="C134" s="59">
        <f>'Main 2.1'!U135</f>
        <v>2023</v>
      </c>
      <c r="D134" s="71">
        <f>'Main 2.1'!V135</f>
        <v>1551</v>
      </c>
      <c r="E134" s="71" t="str">
        <f>'Main 2.1'!W135</f>
        <v>MB</v>
      </c>
      <c r="F134" s="71">
        <f>'Main 2.1'!X135</f>
        <v>124565</v>
      </c>
      <c r="G134" s="71" t="str">
        <f>'Main 2.1'!Y135</f>
        <v>Swedish Orphan Biovitrum (Sobi) redovisar utsläpp i alla relevanta kategorier utom Användning av sålda produkter (11).</v>
      </c>
    </row>
    <row r="135">
      <c r="A135" s="71" t="str">
        <f>'Main 2.1'!A136</f>
        <v>Systemair</v>
      </c>
      <c r="B135" s="156" t="str">
        <f>'Main 2.1'!C136</f>
        <v>https://group.systemair.com/files/Main/22134/3814814/01s_sysair_ar22-23sve.pdf</v>
      </c>
      <c r="C135" s="59" t="str">
        <f>'Main 2.1'!U136</f>
        <v>22/23</v>
      </c>
      <c r="D135" s="71">
        <f>'Main 2.1'!V136</f>
        <v>17801</v>
      </c>
      <c r="E135" s="71" t="str">
        <f>'Main 2.1'!W136</f>
        <v>MB</v>
      </c>
      <c r="F135" s="71">
        <f>'Main 2.1'!X136</f>
        <v>1401706</v>
      </c>
      <c r="G135" s="71" t="str">
        <f>'Main 2.1'!Y136</f>
        <v>Systemair redovisar utsläpp i Scope 3 från kategorierna Inköpta varor och tjänster (1), Kapitalvaror (2), Bränsle- och energirelaterade aktiviteter (3), Uppströms transport och distribution (4), Avfall genererat i verksamheten (5), Affärsresor (6), Anställdas pendling (7), Användning av sålda produkter (11) och den egna kategorin "andra aktiviteter nedströms". </v>
      </c>
    </row>
    <row r="136">
      <c r="A136" s="59" t="str">
        <f>'Main 2.1'!A137</f>
        <v>Systembolaget</v>
      </c>
      <c r="B136" s="155" t="str">
        <f>'Main 2.1'!C137</f>
        <v>https://www.omsystembolaget.se/globalassets/pdf/ansvarsredovisning/ansvarsredovisning-2023.pdf</v>
      </c>
      <c r="C136" s="59">
        <f>'Main 2.1'!U137</f>
        <v>2023</v>
      </c>
      <c r="D136" s="71">
        <f>'Main 2.1'!V137</f>
        <v>2761</v>
      </c>
      <c r="E136" s="71" t="str">
        <f>'Main 2.1'!W137</f>
        <v>MB</v>
      </c>
      <c r="F136" s="71">
        <f>'Main 2.1'!X137</f>
        <v>177870</v>
      </c>
      <c r="G136" s="71" t="str">
        <f>'Main 2.1'!Y137</f>
        <v>Systembolaget redovisar inte utsläpp i Scope 3 uppdelar på GHG-protokollets kategorier. De utsläppskällor som anges är Förpackningar, Distribution, Tjänsteresor, Lokaler och Avfallshantering.</v>
      </c>
    </row>
    <row r="137">
      <c r="A137" s="71" t="str">
        <f>'Main 2.1'!A138</f>
        <v>Tele2</v>
      </c>
      <c r="B137" s="155" t="str">
        <f>'Main 2.1'!C138</f>
        <v>https://www.tele2.com/files/Main/3372/3954298/annual-and-sustainability-report-2023.pdf</v>
      </c>
      <c r="C137" s="59">
        <f>'Main 2.1'!U138</f>
        <v>2023</v>
      </c>
      <c r="D137" s="71">
        <f>'Main 2.1'!V138</f>
        <v>1514</v>
      </c>
      <c r="E137" s="71" t="str">
        <f>'Main 2.1'!W138</f>
        <v>MB</v>
      </c>
      <c r="F137" s="71">
        <f>'Main 2.1'!X138</f>
        <v>273217</v>
      </c>
      <c r="G137" s="71" t="str">
        <f>'Main 2.1'!Y138</f>
        <v>Tele2 redovisar utsläpp i Scope 3 från kategorierna Inköpta varor och tjänster (1), Kapitalvaror (2), Bränsle- och energirelaterade aktiviteter (3), Uppströms transport och distribution (4), Avfall genererat i verksamheten (5), Affärsresor (6), Anställdas pendling (7), Nedströms transport och distribution (9), Användning av sålda produkter (11) och Slutbehandling av sålda produkter (12).</v>
      </c>
    </row>
    <row r="138">
      <c r="A138" s="71" t="str">
        <f>'Main 2.1'!A139</f>
        <v>Telefonaktiebolaget L.M. Ericsson</v>
      </c>
      <c r="B138" s="155" t="str">
        <f>'Main 2.1'!C139</f>
        <v>https://www.ericsson.com/4933e6/assets/local/investors/documents/2023/sustainability-and-corporate-responsibility-report-2023-en.pdf</v>
      </c>
      <c r="C138" s="59">
        <f>'Main 2.1'!U139</f>
        <v>2023</v>
      </c>
      <c r="D138" s="71">
        <f>'Main 2.1'!V139</f>
        <v>69280</v>
      </c>
      <c r="E138" s="71" t="str">
        <f>'Main 2.1'!W139</f>
        <v>MB</v>
      </c>
      <c r="F138" s="71">
        <f>'Main 2.1'!X139</f>
        <v>37182157</v>
      </c>
      <c r="G138" s="71" t="str">
        <f>'Main 2.1'!Y139</f>
        <v>Telefonaktiebolaget L.M. Ericsson redovisar utsläpp i Scope 3 från kategorierna Inköpta varor och tjänster (1), Kapitalvaror (2), Bränsle- och energirelaterade aktiviteter (3), Uppströms transport och distribution (4), Avfall genererat i verksamheten (5), Affärsresor (6), Anställdas pendling (7), Nedströms transport och distribution (9), Användning av sålda produkter (11) och Slutbehandling av sålda produkter (12).</v>
      </c>
    </row>
    <row r="139">
      <c r="A139" s="71" t="str">
        <f>'Main 2.1'!A140</f>
        <v>Telia Company</v>
      </c>
      <c r="B139" s="156" t="str">
        <f>'Main 2.1'!C140</f>
        <v>https://www.teliacompany.com/assets/u5c1v3pt22v8/sdSKIw4u0YrvJ6N6vxNQ7/be433e3cafff2977019af4ee67908e72/telia-company-ars-och-hallbarhetsredovisning-2023.pdf</v>
      </c>
      <c r="C139" s="59">
        <f>'Main 2.1'!U140</f>
        <v>2023</v>
      </c>
      <c r="D139" s="71">
        <f>'Main 2.1'!V140</f>
        <v>8627</v>
      </c>
      <c r="E139" s="71" t="str">
        <f>'Main 2.1'!W140</f>
        <v>MB</v>
      </c>
      <c r="F139" s="71" t="str">
        <f>'Main 2.1'!X140</f>
        <v>n.a</v>
      </c>
      <c r="G139" s="71" t="str">
        <f>'Main 2.1'!Y140</f>
        <v>Telia Company redovisar inte utsläpp i Scope 3 för 2023.</v>
      </c>
    </row>
    <row r="140">
      <c r="A140" s="71" t="str">
        <f>'Main 2.1'!A141</f>
        <v>Thule Group</v>
      </c>
      <c r="B140" s="155" t="str">
        <f>'Main 2.1'!C141</f>
        <v>https://www.thulegroup.com/sites/default/files/pr/20240405-1b0268b5-627a-42f2-94e5-b26d485a5ed5-1.pdf</v>
      </c>
      <c r="C140" s="59">
        <f>'Main 2.1'!U141</f>
        <v>2023</v>
      </c>
      <c r="D140" s="71">
        <f>'Main 2.1'!V141</f>
        <v>3388</v>
      </c>
      <c r="E140" s="71" t="str">
        <f>'Main 2.1'!W141</f>
        <v>MB</v>
      </c>
      <c r="F140" s="71">
        <f>'Main 2.1'!X141</f>
        <v>169931</v>
      </c>
      <c r="G140" s="71" t="str">
        <f>'Main 2.1'!Y141</f>
        <v>Thule redovisar inte utsläpp i Scope 3 helt i linje med GHG-protokollets kategorier. Angedda utsläppskällor är logistik, affärsresor, inköpt värme/kyla och elektricitet, inköpta material och varor, inklusive kapitalvaror. Redovisningen är inte uppdelad per kategori.</v>
      </c>
    </row>
    <row r="141">
      <c r="A141" s="71" t="str">
        <f>'Main 2.1'!A142</f>
        <v>Tietoevry</v>
      </c>
      <c r="B141" s="156" t="str">
        <f>'Main 2.1'!C142</f>
        <v>https://ar2023.tietoevry.com/siteassets/tietoevry_sustainability_report-2023.pdf</v>
      </c>
      <c r="C141" s="59">
        <f>'Main 2.1'!U142</f>
        <v>2023</v>
      </c>
      <c r="D141" s="71">
        <f>'Main 2.1'!V142</f>
        <v>1601</v>
      </c>
      <c r="E141" s="71" t="str">
        <f>'Main 2.1'!W142</f>
        <v>MB</v>
      </c>
      <c r="F141" s="71">
        <f>'Main 2.1'!X142</f>
        <v>205417</v>
      </c>
      <c r="G141" s="71" t="str">
        <f>'Main 2.1'!Y142</f>
        <v>Tietoevry redovisar utsläpp i Scope 3 från kategorierna Inköpta varor och tjänster (1), Bränsle- och energirelaterade aktiviteter (3), Avfall genererat i verksamheten (5), Affärsresor (6), Anställdas pendling (7), Uppströms leasade tillgångar (8) och Användning av sålda produkter (11).</v>
      </c>
    </row>
    <row r="142">
      <c r="A142" s="71" t="str">
        <f>'Main 2.1'!A143</f>
        <v>Traton</v>
      </c>
      <c r="B142" s="155" t="str">
        <f>'Main 2.1'!C143</f>
        <v>https://annualreport.traton.com/2023/assets/downloads/traton-annual-report-2023.pdf</v>
      </c>
      <c r="C142" s="59">
        <f>'Main 2.1'!U143</f>
        <v>2023</v>
      </c>
      <c r="D142" s="71" t="str">
        <f>'Main 2.1'!V143</f>
        <v>n.a</v>
      </c>
      <c r="E142" s="71" t="str">
        <f>'Main 2.1'!W143</f>
        <v>n.a</v>
      </c>
      <c r="F142" s="71" t="str">
        <f>'Main 2.1'!X143</f>
        <v>n.a</v>
      </c>
      <c r="G142" s="71" t="str">
        <f>'Main 2.1'!Y143</f>
        <v>Traton rapporterar inte utsläpp av växthusgaser.</v>
      </c>
    </row>
    <row r="143">
      <c r="A143" s="71" t="str">
        <f>'Main 2.1'!A144</f>
        <v>Trelleborg</v>
      </c>
      <c r="B143" s="155" t="str">
        <f>'Main 2.1'!C144</f>
        <v>https://www.trelleborg.com/-/media/group/about-us/agm/2024/en/annual-report-2023.pdf</v>
      </c>
      <c r="C143" s="59">
        <f>'Main 2.1'!U144</f>
        <v>2023</v>
      </c>
      <c r="D143" s="71">
        <f>'Main 2.1'!V144</f>
        <v>37235</v>
      </c>
      <c r="E143" s="71" t="str">
        <f>'Main 2.1'!W144</f>
        <v>?</v>
      </c>
      <c r="F143" s="71">
        <f>'Main 2.1'!X144</f>
        <v>54070</v>
      </c>
      <c r="G143" s="71" t="str">
        <f>'Main 2.1'!Y144</f>
        <v>Trelleborg redovisar inte utsläpp i linje med GHG-protokollet, utan anger bara direkta och indirekta utsläpp. Trelleborg anger inte om det är marknadsbaserad eller platsbaserad beräkningsmetod som används.</v>
      </c>
    </row>
    <row r="144">
      <c r="A144" s="71" t="str">
        <f>'Main 2.1'!A145</f>
        <v>Troax Group</v>
      </c>
      <c r="B144" s="155" t="str">
        <f>'Main 2.1'!C145</f>
        <v>https://www.troaxgroup.org/media/2023/TROAX_Sustanability_Report_2023_en_240403a_web-A.pdf</v>
      </c>
      <c r="C144" s="59">
        <f>'Main 2.1'!U145</f>
        <v>2023</v>
      </c>
      <c r="D144" s="71">
        <f>'Main 2.1'!V145</f>
        <v>4869</v>
      </c>
      <c r="E144" s="71" t="str">
        <f>'Main 2.1'!W145</f>
        <v>MB</v>
      </c>
      <c r="F144" s="71">
        <f>'Main 2.1'!X145</f>
        <v>94409</v>
      </c>
      <c r="G144" s="71" t="str">
        <f>'Main 2.1'!Y145</f>
        <v>Troax redovisar inte utsläpp i Scope 3 helt i linje med GHG-protokollets kategorier. Angedda utsläppskällor är inköp av material, utgående transport och andra utsläpp.</v>
      </c>
    </row>
    <row r="145">
      <c r="A145" s="71" t="str">
        <f>'Main 2.1'!A146</f>
        <v>Truecaller</v>
      </c>
      <c r="B145" s="155" t="str">
        <f>'Main 2.1'!C146</f>
        <v>https://mb.cision.com/Main/20429/3969154/2764375.pdf</v>
      </c>
      <c r="C145" s="59">
        <f>'Main 2.1'!U146</f>
        <v>2023</v>
      </c>
      <c r="D145" s="71">
        <f>'Main 2.1'!V146</f>
        <v>2518</v>
      </c>
      <c r="E145" s="71" t="str">
        <f>'Main 2.1'!W146</f>
        <v>?</v>
      </c>
      <c r="F145" s="71">
        <f>'Main 2.1'!X146</f>
        <v>1594</v>
      </c>
      <c r="G145" s="71" t="str">
        <f>'Main 2.1'!Y146</f>
        <v>Truecaller redovisar utsläpp i Scope 3 från kategorierna Bränsle- och energirelaterade aktiviteter (3), Affärsresor (6) och Anställdas pendling (7). Truecaller anger inte om det är marknadsbaserad eller platsbaserad beräkningsmetod som används.</v>
      </c>
    </row>
    <row r="146">
      <c r="A146" s="59" t="str">
        <f>'Main 2.1'!A147</f>
        <v>Vattenfall</v>
      </c>
      <c r="B146" s="156" t="str">
        <f>'Main 2.1'!C147</f>
        <v>https://group.vattenfall.com/globalassets/corporate/who-we-are/sustainability/vattenfall-annual-and-sustainability-report-2023.pdf</v>
      </c>
      <c r="C146" s="59">
        <f>'Main 2.1'!U147</f>
        <v>2023</v>
      </c>
      <c r="D146" s="71">
        <f>'Main 2.1'!V147</f>
        <v>7990000</v>
      </c>
      <c r="E146" s="71" t="str">
        <f>'Main 2.1'!W147</f>
        <v>MB</v>
      </c>
      <c r="F146" s="71">
        <f>'Main 2.1'!X147</f>
        <v>15000000</v>
      </c>
      <c r="G146" s="71" t="str">
        <f>'Main 2.1'!Y147</f>
        <v>Vattenfall redovisar utsläpp i Scope 3 från kategorierna Inköpta varor och tjänster (1), Kapitalvaror (2), Bränsle- och energirelaterade aktiviteter (3), Avfall genererat i verksamheten (5), Affärsresor (6) och Användning av sålda produkter (11).</v>
      </c>
    </row>
    <row r="147">
      <c r="A147" s="71" t="str">
        <f>'Main 2.1'!A148</f>
        <v>Vitec Software Group</v>
      </c>
      <c r="B147" s="155" t="str">
        <f>'Main 2.1'!C148</f>
        <v>https://storage.mfn.se/f896ca92-2940-4c02-b700-fad5640c714c/vitec-software-group-arsredovisning-2023.pdf</v>
      </c>
      <c r="C147" s="59">
        <f>'Main 2.1'!U148</f>
        <v>2023</v>
      </c>
      <c r="D147" s="71">
        <f>'Main 2.1'!V148</f>
        <v>338.6</v>
      </c>
      <c r="E147" s="71" t="str">
        <f>'Main 2.1'!W148</f>
        <v>MB</v>
      </c>
      <c r="F147" s="71">
        <f>'Main 2.1'!X148</f>
        <v>921.1</v>
      </c>
      <c r="G147" s="71" t="str">
        <f>'Main 2.1'!Y148</f>
        <v>Vitec Software Group redovisar utsläpp i Scope 3 från kategorierna Inköpta varor och tjänster (1), Kapitalvaror (2), Avfall genererat i verksamheten (5) och Affärsresor (6).</v>
      </c>
    </row>
    <row r="148">
      <c r="A148" s="71" t="str">
        <f>'Main 2.1'!A149</f>
        <v>Vitrolife</v>
      </c>
      <c r="B148" s="155" t="str">
        <f>'Main 2.1'!C149</f>
        <v>https://airtools-vitrolife.prod-mid-euw3.investis.com/sites/airtools-vitrolife/files/pr/202403262421-1.pdf?ts=1711526587</v>
      </c>
      <c r="C148" s="59">
        <f>'Main 2.1'!U149</f>
        <v>2023</v>
      </c>
      <c r="D148" s="71">
        <f>'Main 2.1'!V149</f>
        <v>2087</v>
      </c>
      <c r="E148" s="71" t="str">
        <f>'Main 2.1'!W149</f>
        <v>MB</v>
      </c>
      <c r="F148" s="71">
        <f>'Main 2.1'!X149</f>
        <v>19667</v>
      </c>
      <c r="G148" s="71" t="str">
        <f>'Main 2.1'!Y149</f>
        <v>Vitrolife redovisar utsläpp i Scope 3 från kategorierna Inköpta varor och tjänster (1), Kapitalvaror (2), Bränsle- och energirelaterade aktiviteter (3), Uppströms transport och distribution (4), Avfall genererat i verksamheten (5), Affärsresor (6), Anställdas pendling (7), Uppströms leasade tillgångar (8), Nedströms transport och distribution (9), Användning av sålda produkter (11) och Slutbehandling av sålda produkter (12).</v>
      </c>
    </row>
    <row r="149">
      <c r="A149" s="71" t="str">
        <f>'Main 2.1'!A150</f>
        <v>Volvo Cars</v>
      </c>
      <c r="B149" s="155" t="str">
        <f>'Main 2.1'!C150</f>
        <v>https://vp272.alertir.com/afw/files/press/volvocar/202403050374-1.pdf</v>
      </c>
      <c r="C149" s="59">
        <f>'Main 2.1'!U150</f>
        <v>2023</v>
      </c>
      <c r="D149" s="71">
        <f>'Main 2.1'!V150</f>
        <v>80000</v>
      </c>
      <c r="E149" s="71" t="str">
        <f>'Main 2.1'!W150</f>
        <v>MB</v>
      </c>
      <c r="F149" s="71">
        <f>'Main 2.1'!X150</f>
        <v>42979000</v>
      </c>
      <c r="G149" s="71" t="str">
        <f>'Main 2.1'!Y150</f>
        <v>Volvo Cars redovisar utsläpp i Scope 3 från kategorierna Inköpta varor och tjänster (1), Uppströms transport och distribution (4), Avfall genererat i verksamheten (5), Affärsresor (6), Anställdas pendling (7), Uppströms leasade tillgångar (8), Nedströms transport och distribution (9), Användning av sålda produkter (11), Slutbehandling av sålda produkter (12), Nedströms leasade tillgångar (13) och Retailers (motsvarande Franchiser 14).</v>
      </c>
    </row>
    <row r="150">
      <c r="A150" s="71" t="str">
        <f>'Main 2.1'!A151</f>
        <v>Wallenstam</v>
      </c>
      <c r="B150" s="155" t="str">
        <f>'Main 2.1'!C151</f>
        <v>https://www.wallenstam.se/globalassets/dokument/wallenstam/hallbarhetsredovisning/sustainability-report-2023.pdf</v>
      </c>
      <c r="C150" s="59">
        <f>'Main 2.1'!U151</f>
        <v>2023</v>
      </c>
      <c r="D150" s="71">
        <f>'Main 2.1'!V151</f>
        <v>4332</v>
      </c>
      <c r="E150" s="71" t="str">
        <f>'Main 2.1'!W151</f>
        <v>MB</v>
      </c>
      <c r="F150" s="71">
        <f>'Main 2.1'!X151</f>
        <v>11560</v>
      </c>
      <c r="G150" s="71" t="str">
        <f>'Main 2.1'!Y151</f>
        <v>Wallenstam redovisar utsläpp i Scope 3 från kategorierna Inköpta varor och tjänster (1), Bränsle- och energirelaterade aktiviteter (3), Affärsresor (6) och Nedströms leasade tillgångar (13).</v>
      </c>
    </row>
    <row r="151">
      <c r="A151" s="71" t="str">
        <f>'Main 2.1'!A152</f>
        <v>Wihlborgs Fastigheter</v>
      </c>
      <c r="B151" s="155" t="str">
        <f>'Main 2.1'!C152</f>
        <v>https://www.wihlborgs.se/globalassets/investor-relations/rapporter/2024/20240327-wihlborgs-publishes-annual-and-sustainability-report-2023-ded27cf2-335e-492b-991e-ae0888c40b7e.pdf</v>
      </c>
      <c r="C151" s="59">
        <f>'Main 2.1'!U152</f>
        <v>2023</v>
      </c>
      <c r="D151" s="71">
        <f>'Main 2.1'!V152</f>
        <v>2911</v>
      </c>
      <c r="E151" s="71" t="str">
        <f>'Main 2.1'!W152</f>
        <v>MB</v>
      </c>
      <c r="F151" s="71">
        <f>'Main 2.1'!X152</f>
        <v>22877</v>
      </c>
      <c r="G151" s="71" t="str">
        <f>'Main 2.1'!Y152</f>
        <v>Wihlborgs Fastigheter redovisar utsläpp i Scope 3 från kategorierna Inköpta varor och tjänster (1), Kapitalvaror (2), Bränsle- och energirelaterade aktiviteter (3), Affärsresor (6) och Nedströms leasade tillgångar (13).</v>
      </c>
    </row>
    <row r="152">
      <c r="A152" s="59" t="str">
        <f>'Main 2.1'!A153</f>
        <v/>
      </c>
      <c r="B152" s="59" t="str">
        <f>'Main 2.1'!C153</f>
        <v/>
      </c>
      <c r="C152" s="59" t="str">
        <f>'Main 2.1'!U153</f>
        <v/>
      </c>
      <c r="D152" s="59" t="str">
        <f>'Main 2.1'!V153</f>
        <v/>
      </c>
      <c r="G152" s="59" t="str">
        <f>'Main 2.1'!Y153</f>
        <v/>
      </c>
    </row>
    <row r="153">
      <c r="A153" s="59" t="str">
        <f>'Main 2.1'!A154</f>
        <v/>
      </c>
      <c r="B153" s="59" t="str">
        <f>'Main 2.1'!C154</f>
        <v/>
      </c>
      <c r="C153" s="59" t="str">
        <f>'Main 2.1'!U154</f>
        <v/>
      </c>
      <c r="D153" s="59" t="str">
        <f>'Main 2.1'!V154</f>
        <v/>
      </c>
      <c r="G153" s="59" t="str">
        <f>'Main 2.1'!Y154</f>
        <v/>
      </c>
    </row>
    <row r="154">
      <c r="A154" s="59" t="str">
        <f>'Main 2.1'!A155</f>
        <v/>
      </c>
      <c r="B154" s="59" t="str">
        <f>'Main 2.1'!C155</f>
        <v/>
      </c>
      <c r="C154" s="59" t="str">
        <f>'Main 2.1'!U155</f>
        <v/>
      </c>
      <c r="D154" s="59" t="str">
        <f>'Main 2.1'!V155</f>
        <v/>
      </c>
      <c r="G154" s="59" t="str">
        <f>'Main 2.1'!Y155</f>
        <v/>
      </c>
    </row>
    <row r="155">
      <c r="A155" s="59" t="str">
        <f>'Main 2.1'!A156</f>
        <v/>
      </c>
      <c r="B155" s="59" t="str">
        <f>'Main 2.1'!C156</f>
        <v/>
      </c>
      <c r="C155" s="59" t="str">
        <f>'Main 2.1'!U156</f>
        <v/>
      </c>
      <c r="D155" s="59" t="str">
        <f>'Main 2.1'!V156</f>
        <v/>
      </c>
      <c r="G155" s="59" t="str">
        <f>'Main 2.1'!Y156</f>
        <v/>
      </c>
    </row>
    <row r="156">
      <c r="A156" s="59" t="str">
        <f>'Main 2.1'!A157</f>
        <v/>
      </c>
      <c r="B156" s="59" t="str">
        <f>'Main 2.1'!C157</f>
        <v/>
      </c>
      <c r="C156" s="59" t="str">
        <f>'Main 2.1'!U157</f>
        <v/>
      </c>
      <c r="D156" s="59" t="str">
        <f>'Main 2.1'!V157</f>
        <v/>
      </c>
      <c r="G156" s="59" t="str">
        <f>'Main 2.1'!Y157</f>
        <v/>
      </c>
    </row>
    <row r="157">
      <c r="A157" s="59" t="str">
        <f>'Main 2.1'!A158</f>
        <v/>
      </c>
      <c r="B157" s="59" t="str">
        <f>'Main 2.1'!C158</f>
        <v/>
      </c>
      <c r="C157" s="59" t="str">
        <f>'Main 2.1'!U158</f>
        <v/>
      </c>
      <c r="D157" s="59" t="str">
        <f>'Main 2.1'!V158</f>
        <v/>
      </c>
      <c r="G157" s="59" t="str">
        <f>'Main 2.1'!Y158</f>
        <v/>
      </c>
    </row>
    <row r="158">
      <c r="A158" s="59" t="str">
        <f>'Main 2.1'!A159</f>
        <v/>
      </c>
      <c r="B158" s="59" t="str">
        <f>'Main 2.1'!C159</f>
        <v/>
      </c>
      <c r="C158" s="59" t="str">
        <f>'Main 2.1'!U159</f>
        <v/>
      </c>
      <c r="D158" s="59" t="str">
        <f>'Main 2.1'!V159</f>
        <v/>
      </c>
      <c r="G158" s="59" t="str">
        <f>'Main 2.1'!Y159</f>
        <v/>
      </c>
    </row>
    <row r="159">
      <c r="A159" s="59" t="str">
        <f>'Main 2.1'!A160</f>
        <v/>
      </c>
      <c r="B159" s="59" t="str">
        <f>'Main 2.1'!C160</f>
        <v/>
      </c>
      <c r="C159" s="59" t="str">
        <f>'Main 2.1'!U160</f>
        <v/>
      </c>
      <c r="D159" s="59" t="str">
        <f>'Main 2.1'!V160</f>
        <v/>
      </c>
      <c r="G159" s="59" t="str">
        <f>'Main 2.1'!Y160</f>
        <v/>
      </c>
    </row>
    <row r="160">
      <c r="A160" s="59" t="str">
        <f>'Main 2.1'!A161</f>
        <v/>
      </c>
      <c r="B160" s="59" t="str">
        <f>'Main 2.1'!C161</f>
        <v/>
      </c>
      <c r="C160" s="59" t="str">
        <f>'Main 2.1'!U161</f>
        <v/>
      </c>
      <c r="D160" s="59" t="str">
        <f>'Main 2.1'!V161</f>
        <v/>
      </c>
    </row>
    <row r="161">
      <c r="A161" s="59" t="str">
        <f>'Main 2.1'!A162</f>
        <v/>
      </c>
      <c r="B161" s="59" t="str">
        <f>'Main 2.1'!C162</f>
        <v/>
      </c>
      <c r="C161" s="59" t="str">
        <f>'Main 2.1'!U162</f>
        <v/>
      </c>
      <c r="D161" s="59" t="str">
        <f>'Main 2.1'!V162</f>
        <v/>
      </c>
    </row>
    <row r="162">
      <c r="A162" s="59" t="str">
        <f>'Main 2.1'!A163</f>
        <v/>
      </c>
      <c r="B162" s="59" t="str">
        <f>'Main 2.1'!C163</f>
        <v/>
      </c>
      <c r="C162" s="59" t="str">
        <f>'Main 2.1'!U163</f>
        <v/>
      </c>
      <c r="D162" s="59" t="str">
        <f>'Main 2.1'!V163</f>
        <v/>
      </c>
    </row>
    <row r="163">
      <c r="A163" s="59" t="str">
        <f>'Main 2.1'!A164</f>
        <v/>
      </c>
      <c r="B163" s="59" t="str">
        <f>'Main 2.1'!C164</f>
        <v/>
      </c>
      <c r="C163" s="59" t="str">
        <f>'Main 2.1'!U164</f>
        <v/>
      </c>
      <c r="D163" s="59" t="str">
        <f>'Main 2.1'!V164</f>
        <v/>
      </c>
    </row>
    <row r="164">
      <c r="A164" s="59" t="str">
        <f>'Main 2.1'!A165</f>
        <v/>
      </c>
      <c r="B164" s="59" t="str">
        <f>'Main 2.1'!C165</f>
        <v/>
      </c>
      <c r="C164" s="59" t="str">
        <f>'Main 2.1'!U165</f>
        <v/>
      </c>
      <c r="D164" s="59" t="str">
        <f>'Main 2.1'!V165</f>
        <v/>
      </c>
    </row>
    <row r="165">
      <c r="A165" s="59" t="str">
        <f>'Main 2.1'!A166</f>
        <v/>
      </c>
      <c r="B165" s="59" t="str">
        <f>'Main 2.1'!C166</f>
        <v/>
      </c>
      <c r="C165" s="59" t="str">
        <f>'Main 2.1'!U166</f>
        <v/>
      </c>
      <c r="D165" s="59" t="str">
        <f>'Main 2.1'!V166</f>
        <v/>
      </c>
    </row>
    <row r="166">
      <c r="A166" s="59" t="str">
        <f>'Main 2.1'!A167</f>
        <v/>
      </c>
      <c r="B166" s="59" t="str">
        <f>'Main 2.1'!C167</f>
        <v/>
      </c>
      <c r="C166" s="59" t="str">
        <f>'Main 2.1'!U167</f>
        <v/>
      </c>
      <c r="D166" s="59" t="str">
        <f>'Main 2.1'!V167</f>
        <v/>
      </c>
    </row>
    <row r="167">
      <c r="A167" s="59" t="str">
        <f>'Main 2.1'!A168</f>
        <v/>
      </c>
      <c r="B167" s="59" t="str">
        <f>'Main 2.1'!C168</f>
        <v/>
      </c>
      <c r="C167" s="59" t="str">
        <f>'Main 2.1'!U168</f>
        <v/>
      </c>
    </row>
    <row r="168">
      <c r="A168" s="59" t="str">
        <f>'Main 2.1'!A169</f>
        <v/>
      </c>
      <c r="B168" s="59" t="str">
        <f>'Main 2.1'!C169</f>
        <v/>
      </c>
      <c r="C168" s="59" t="str">
        <f>'Main 2.1'!U169</f>
        <v/>
      </c>
    </row>
    <row r="169">
      <c r="A169" s="59" t="str">
        <f>'Main 2.1'!A170</f>
        <v/>
      </c>
      <c r="C169" s="59" t="str">
        <f>'Main 2.1'!U170</f>
        <v/>
      </c>
    </row>
    <row r="170">
      <c r="A170" s="59" t="str">
        <f>'Main 2.1'!A171</f>
        <v/>
      </c>
      <c r="C170" s="59" t="str">
        <f>'Main 2.1'!U171</f>
        <v/>
      </c>
    </row>
    <row r="171">
      <c r="A171" s="59" t="str">
        <f>'Main 2.1'!A172</f>
        <v/>
      </c>
      <c r="C171" s="59" t="str">
        <f>'Main 2.1'!U172</f>
        <v/>
      </c>
    </row>
    <row r="172">
      <c r="A172" s="59" t="str">
        <f>'Main 2.1'!A173</f>
        <v/>
      </c>
      <c r="C172" s="59" t="str">
        <f>'Main 2.1'!U173</f>
        <v/>
      </c>
    </row>
    <row r="173">
      <c r="A173" s="59" t="str">
        <f>'Main 2.1'!A174</f>
        <v/>
      </c>
      <c r="C173" s="59" t="str">
        <f>'Main 2.1'!U174</f>
        <v/>
      </c>
    </row>
    <row r="174">
      <c r="A174" s="59" t="str">
        <f>'Main 2.1'!A175</f>
        <v/>
      </c>
      <c r="C174" s="59" t="str">
        <f>'Main 2.1'!U175</f>
        <v/>
      </c>
    </row>
    <row r="175">
      <c r="A175" s="59" t="str">
        <f>'Main 2.1'!A176</f>
        <v/>
      </c>
      <c r="C175" s="59" t="str">
        <f>'Main 2.1'!U176</f>
        <v/>
      </c>
    </row>
    <row r="176">
      <c r="C176" s="59" t="str">
        <f>'Main 2.1'!U177</f>
        <v/>
      </c>
    </row>
    <row r="177">
      <c r="C177" s="59" t="str">
        <f>'Main 2.1'!U178</f>
        <v/>
      </c>
    </row>
    <row r="178">
      <c r="C178" s="59" t="str">
        <f>'Main 2.1'!U179</f>
        <v/>
      </c>
    </row>
    <row r="179">
      <c r="C179" s="59" t="str">
        <f>'Main 2.1'!U180</f>
        <v/>
      </c>
    </row>
    <row r="180">
      <c r="C180" s="59" t="str">
        <f>'Main 2.1'!U181</f>
        <v/>
      </c>
    </row>
    <row r="181">
      <c r="C181" s="59" t="str">
        <f>'Main 2.1'!U182</f>
        <v/>
      </c>
    </row>
    <row r="182">
      <c r="C182" s="59" t="str">
        <f>'Main 2.1'!U183</f>
        <v/>
      </c>
    </row>
    <row r="183">
      <c r="C183" s="59" t="str">
        <f>'Main 2.1'!U184</f>
        <v/>
      </c>
    </row>
    <row r="184">
      <c r="C184" s="59" t="str">
        <f>'Main 2.1'!U185</f>
        <v/>
      </c>
    </row>
    <row r="185">
      <c r="C185" s="59" t="str">
        <f>'Main 2.1'!U186</f>
        <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s>
  <sheetData>
    <row r="1">
      <c r="A1" s="1" t="s">
        <v>1187</v>
      </c>
      <c r="B1" s="1" t="s">
        <v>1188</v>
      </c>
      <c r="C1" s="1" t="s">
        <v>1614</v>
      </c>
      <c r="D1" s="1" t="s">
        <v>0</v>
      </c>
      <c r="E1" s="1" t="s">
        <v>1615</v>
      </c>
      <c r="F1" s="1" t="s">
        <v>1616</v>
      </c>
      <c r="G1" s="2"/>
      <c r="H1" s="2"/>
      <c r="I1" s="2"/>
      <c r="J1" s="2"/>
      <c r="K1" s="2"/>
      <c r="L1" s="2"/>
      <c r="M1" s="2"/>
      <c r="N1" s="2"/>
      <c r="O1" s="2"/>
      <c r="P1" s="2"/>
      <c r="Q1" s="2"/>
      <c r="R1" s="2"/>
      <c r="S1" s="2"/>
      <c r="T1" s="2"/>
      <c r="U1" s="2"/>
      <c r="V1" s="2"/>
      <c r="W1" s="2"/>
      <c r="X1" s="2"/>
      <c r="Y1" s="2"/>
      <c r="Z1" s="2"/>
    </row>
    <row r="2">
      <c r="B2" s="157" t="s">
        <v>99</v>
      </c>
      <c r="E2" s="3" t="s">
        <v>1617</v>
      </c>
    </row>
    <row r="3">
      <c r="B3" s="157" t="s">
        <v>1618</v>
      </c>
    </row>
    <row r="4">
      <c r="B4" s="3" t="s">
        <v>1619</v>
      </c>
    </row>
    <row r="5">
      <c r="B5" s="3" t="s">
        <v>1620</v>
      </c>
    </row>
    <row r="6">
      <c r="B6" s="158" t="s">
        <v>1621</v>
      </c>
    </row>
    <row r="7">
      <c r="B7" s="3" t="s">
        <v>17</v>
      </c>
    </row>
    <row r="8">
      <c r="B8" s="3" t="s">
        <v>1622</v>
      </c>
    </row>
    <row r="17">
      <c r="B17" s="158"/>
      <c r="C17" s="159"/>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63"/>
  </cols>
  <sheetData>
    <row r="1">
      <c r="A1" s="1" t="s">
        <v>1188</v>
      </c>
      <c r="B1" s="1" t="s">
        <v>1623</v>
      </c>
      <c r="C1" s="1" t="s">
        <v>1614</v>
      </c>
      <c r="D1" s="2"/>
      <c r="E1" s="2"/>
      <c r="F1" s="2"/>
      <c r="G1" s="2"/>
      <c r="H1" s="2"/>
      <c r="I1" s="2"/>
      <c r="J1" s="2"/>
      <c r="K1" s="2"/>
      <c r="L1" s="2"/>
      <c r="M1" s="2"/>
      <c r="N1" s="2"/>
      <c r="O1" s="2"/>
      <c r="P1" s="2"/>
      <c r="Q1" s="2"/>
      <c r="R1" s="2"/>
      <c r="S1" s="2"/>
      <c r="T1" s="2"/>
      <c r="U1" s="2"/>
      <c r="V1" s="2"/>
      <c r="W1" s="2"/>
      <c r="X1" s="2"/>
      <c r="Y1" s="2"/>
      <c r="Z1" s="2"/>
    </row>
    <row r="2">
      <c r="A2" s="157" t="s">
        <v>1624</v>
      </c>
      <c r="B2" s="157" t="s">
        <v>1625</v>
      </c>
      <c r="C2" s="157" t="s">
        <v>1626</v>
      </c>
    </row>
    <row r="3">
      <c r="A3" s="157" t="s">
        <v>1627</v>
      </c>
      <c r="B3" s="157" t="s">
        <v>1628</v>
      </c>
      <c r="C3" s="157" t="s">
        <v>1629</v>
      </c>
    </row>
    <row r="4">
      <c r="A4" s="157" t="s">
        <v>1630</v>
      </c>
      <c r="B4" s="157" t="s">
        <v>1631</v>
      </c>
      <c r="C4" s="157" t="s">
        <v>1632</v>
      </c>
      <c r="D4" s="3" t="s">
        <v>1633</v>
      </c>
    </row>
    <row r="5">
      <c r="A5" s="157" t="s">
        <v>1634</v>
      </c>
      <c r="B5" s="157" t="s">
        <v>1635</v>
      </c>
      <c r="C5" s="157" t="s">
        <v>1636</v>
      </c>
    </row>
    <row r="6">
      <c r="A6" s="157" t="s">
        <v>1637</v>
      </c>
      <c r="B6" s="157" t="s">
        <v>1638</v>
      </c>
      <c r="C6" s="157" t="s">
        <v>1639</v>
      </c>
    </row>
    <row r="7">
      <c r="A7" s="3" t="s">
        <v>1640</v>
      </c>
      <c r="B7" s="3" t="s">
        <v>1641</v>
      </c>
      <c r="C7" s="3" t="s">
        <v>1642</v>
      </c>
    </row>
    <row r="8">
      <c r="A8" s="3" t="s">
        <v>1643</v>
      </c>
      <c r="B8" s="3" t="s">
        <v>1644</v>
      </c>
      <c r="C8" s="3" t="s">
        <v>1645</v>
      </c>
    </row>
    <row r="9">
      <c r="A9" s="3" t="s">
        <v>1646</v>
      </c>
      <c r="B9" s="3">
        <v>619.0</v>
      </c>
      <c r="C9" s="3" t="s">
        <v>1647</v>
      </c>
    </row>
    <row r="10">
      <c r="A10" s="3" t="s">
        <v>1648</v>
      </c>
      <c r="B10" s="3">
        <v>232.0</v>
      </c>
      <c r="C10" s="3" t="s">
        <v>1649</v>
      </c>
      <c r="F10" s="4" t="s">
        <v>1486</v>
      </c>
    </row>
    <row r="11">
      <c r="A11" s="3" t="s">
        <v>1650</v>
      </c>
      <c r="B11" s="3">
        <v>44.0</v>
      </c>
      <c r="C11" s="3" t="s">
        <v>1651</v>
      </c>
    </row>
    <row r="12">
      <c r="A12" s="3" t="s">
        <v>1652</v>
      </c>
      <c r="B12" s="3">
        <v>15.0</v>
      </c>
      <c r="C12" s="3" t="s">
        <v>1653</v>
      </c>
    </row>
    <row r="13">
      <c r="A13" s="3" t="s">
        <v>1654</v>
      </c>
      <c r="B13" s="3">
        <v>135.0</v>
      </c>
      <c r="C13" s="3" t="s">
        <v>1655</v>
      </c>
    </row>
    <row r="14">
      <c r="A14" s="3" t="s">
        <v>1656</v>
      </c>
      <c r="B14" s="3">
        <v>171.0</v>
      </c>
      <c r="C14" s="3" t="s">
        <v>1657</v>
      </c>
    </row>
    <row r="15">
      <c r="A15" s="3" t="s">
        <v>1658</v>
      </c>
      <c r="B15" s="3">
        <v>536.0</v>
      </c>
      <c r="C15" s="3" t="s">
        <v>1659</v>
      </c>
    </row>
    <row r="16">
      <c r="A16" s="3" t="s">
        <v>1660</v>
      </c>
      <c r="B16" s="3">
        <v>473.0</v>
      </c>
      <c r="C16" s="3" t="s">
        <v>1661</v>
      </c>
    </row>
    <row r="17">
      <c r="A17" s="3" t="s">
        <v>1662</v>
      </c>
      <c r="B17" s="3">
        <v>25.0</v>
      </c>
      <c r="C17" s="3" t="s">
        <v>1663</v>
      </c>
    </row>
    <row r="18">
      <c r="A18" s="3" t="s">
        <v>1664</v>
      </c>
      <c r="B18" s="3">
        <v>13.0</v>
      </c>
      <c r="C18" s="3" t="s">
        <v>1665</v>
      </c>
    </row>
    <row r="19">
      <c r="A19" s="3" t="s">
        <v>1666</v>
      </c>
      <c r="B19" s="3">
        <v>134.0</v>
      </c>
      <c r="C19" s="3" t="s">
        <v>1667</v>
      </c>
    </row>
    <row r="20">
      <c r="A20" s="3" t="s">
        <v>1668</v>
      </c>
      <c r="B20" s="3">
        <v>869.0</v>
      </c>
      <c r="C20" s="3" t="s">
        <v>1669</v>
      </c>
    </row>
    <row r="21">
      <c r="A21" s="3" t="s">
        <v>1670</v>
      </c>
      <c r="B21" s="3">
        <v>225.0</v>
      </c>
      <c r="C21" s="3" t="s">
        <v>1671</v>
      </c>
    </row>
    <row r="22">
      <c r="A22" s="3" t="s">
        <v>1672</v>
      </c>
      <c r="B22" s="3">
        <v>68.0</v>
      </c>
      <c r="C22" s="3" t="s">
        <v>1673</v>
      </c>
    </row>
    <row r="23">
      <c r="A23" s="3" t="s">
        <v>1674</v>
      </c>
      <c r="B23" s="3">
        <v>38.0</v>
      </c>
      <c r="C23" s="3" t="s">
        <v>1675</v>
      </c>
    </row>
    <row r="24">
      <c r="A24" s="3" t="s">
        <v>1676</v>
      </c>
      <c r="B24" s="3">
        <v>818.0</v>
      </c>
      <c r="C24" s="3" t="s">
        <v>1677</v>
      </c>
    </row>
    <row r="25">
      <c r="A25" s="3" t="s">
        <v>1678</v>
      </c>
      <c r="B25" s="3">
        <v>34.0</v>
      </c>
      <c r="C25" s="3" t="s">
        <v>1679</v>
      </c>
    </row>
    <row r="26">
      <c r="A26" s="3" t="s">
        <v>1680</v>
      </c>
      <c r="B26" s="3">
        <v>54.0</v>
      </c>
    </row>
    <row r="27">
      <c r="A27" s="3" t="s">
        <v>1681</v>
      </c>
      <c r="B27" s="3">
        <v>141.0</v>
      </c>
    </row>
    <row r="28">
      <c r="A28" s="3" t="s">
        <v>1682</v>
      </c>
      <c r="B28" s="3">
        <v>43.0</v>
      </c>
    </row>
    <row r="29">
      <c r="A29" s="3" t="s">
        <v>1683</v>
      </c>
      <c r="B29" s="3">
        <v>41.0</v>
      </c>
    </row>
    <row r="30">
      <c r="A30" s="3" t="s">
        <v>1684</v>
      </c>
      <c r="B30" s="3">
        <v>145.0</v>
      </c>
    </row>
    <row r="31">
      <c r="A31" s="3" t="s">
        <v>1685</v>
      </c>
      <c r="B31" s="3">
        <v>16.0</v>
      </c>
    </row>
    <row r="32">
      <c r="A32" s="3" t="s">
        <v>1686</v>
      </c>
      <c r="B32" s="3">
        <v>54.0</v>
      </c>
    </row>
    <row r="33">
      <c r="A33" s="3" t="s">
        <v>1687</v>
      </c>
      <c r="B33" s="3">
        <v>52.0</v>
      </c>
    </row>
    <row r="34">
      <c r="A34" s="3" t="s">
        <v>1688</v>
      </c>
      <c r="B34" s="3">
        <v>12.0</v>
      </c>
    </row>
    <row r="35">
      <c r="A35" s="3" t="s">
        <v>1689</v>
      </c>
      <c r="B35" s="3">
        <v>956.0</v>
      </c>
    </row>
  </sheetData>
  <hyperlinks>
    <hyperlink r:id="rId1" ref="F10"/>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1188</v>
      </c>
      <c r="B1" s="1" t="s">
        <v>1614</v>
      </c>
      <c r="C1" s="1" t="s">
        <v>0</v>
      </c>
      <c r="D1" s="1" t="s">
        <v>1616</v>
      </c>
    </row>
    <row r="2">
      <c r="A2" s="160" t="s">
        <v>177</v>
      </c>
    </row>
    <row r="3">
      <c r="A3" s="160" t="s">
        <v>178</v>
      </c>
    </row>
    <row r="4">
      <c r="A4" s="160" t="s">
        <v>179</v>
      </c>
    </row>
    <row r="5">
      <c r="A5" s="160" t="s">
        <v>180</v>
      </c>
    </row>
    <row r="6">
      <c r="A6" s="160" t="s">
        <v>181</v>
      </c>
    </row>
    <row r="7">
      <c r="A7" s="160" t="s">
        <v>182</v>
      </c>
    </row>
    <row r="8">
      <c r="A8" s="160" t="s">
        <v>183</v>
      </c>
    </row>
    <row r="9">
      <c r="A9" s="160" t="s">
        <v>184</v>
      </c>
    </row>
    <row r="10">
      <c r="A10" s="160" t="s">
        <v>185</v>
      </c>
    </row>
    <row r="11">
      <c r="A11" s="160" t="s">
        <v>186</v>
      </c>
    </row>
    <row r="12">
      <c r="A12" s="160" t="s">
        <v>187</v>
      </c>
    </row>
    <row r="13">
      <c r="A13" s="160" t="s">
        <v>188</v>
      </c>
    </row>
    <row r="14">
      <c r="A14" s="160" t="s">
        <v>189</v>
      </c>
    </row>
    <row r="15">
      <c r="A15" s="160" t="s">
        <v>190</v>
      </c>
    </row>
    <row r="16">
      <c r="A16" s="160" t="s">
        <v>191</v>
      </c>
    </row>
    <row r="17">
      <c r="A17" s="161"/>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s>
  <sheetData>
    <row r="1">
      <c r="A1" s="1" t="s">
        <v>1188</v>
      </c>
      <c r="B1" s="1" t="s">
        <v>1690</v>
      </c>
      <c r="C1" s="2"/>
      <c r="D1" s="2"/>
      <c r="E1" s="2"/>
      <c r="F1" s="2"/>
      <c r="G1" s="2"/>
      <c r="H1" s="2"/>
      <c r="I1" s="2"/>
      <c r="J1" s="2"/>
      <c r="K1" s="2"/>
      <c r="L1" s="2"/>
      <c r="M1" s="2"/>
      <c r="N1" s="2"/>
      <c r="O1" s="2"/>
      <c r="P1" s="2"/>
      <c r="Q1" s="2"/>
      <c r="R1" s="2"/>
      <c r="S1" s="2"/>
      <c r="T1" s="2"/>
      <c r="U1" s="2"/>
      <c r="V1" s="2"/>
      <c r="W1" s="2"/>
      <c r="X1" s="2"/>
      <c r="Y1" s="2"/>
      <c r="Z1" s="2"/>
    </row>
    <row r="2">
      <c r="A2" s="162" t="s">
        <v>1691</v>
      </c>
      <c r="B2" s="3">
        <v>2162.0</v>
      </c>
    </row>
    <row r="3">
      <c r="A3" s="3" t="s">
        <v>1197</v>
      </c>
      <c r="B3" s="3">
        <v>846.0</v>
      </c>
    </row>
    <row r="4">
      <c r="A4" s="3" t="s">
        <v>633</v>
      </c>
      <c r="B4" s="3">
        <v>816.0</v>
      </c>
    </row>
    <row r="5">
      <c r="A5" s="3" t="s">
        <v>829</v>
      </c>
      <c r="B5" s="3">
        <v>755.0</v>
      </c>
      <c r="E5" s="4" t="s">
        <v>1692</v>
      </c>
    </row>
    <row r="6">
      <c r="A6" s="3" t="s">
        <v>1693</v>
      </c>
      <c r="B6" s="3">
        <v>509.0</v>
      </c>
    </row>
    <row r="7">
      <c r="A7" s="3" t="s">
        <v>901</v>
      </c>
      <c r="B7" s="3">
        <v>458.0</v>
      </c>
    </row>
    <row r="8">
      <c r="A8" s="3" t="s">
        <v>81</v>
      </c>
      <c r="B8" s="3">
        <v>348.0</v>
      </c>
    </row>
    <row r="9">
      <c r="A9" s="3" t="s">
        <v>625</v>
      </c>
      <c r="B9" s="3">
        <v>320.0</v>
      </c>
    </row>
    <row r="10">
      <c r="A10" s="3" t="s">
        <v>969</v>
      </c>
      <c r="B10" s="3">
        <v>319.0</v>
      </c>
    </row>
    <row r="11">
      <c r="A11" s="3" t="s">
        <v>782</v>
      </c>
      <c r="B11" s="3">
        <v>307.0</v>
      </c>
    </row>
    <row r="12">
      <c r="A12" s="162" t="s">
        <v>1694</v>
      </c>
      <c r="B12" s="162">
        <v>277.0</v>
      </c>
    </row>
    <row r="13">
      <c r="A13" s="162" t="s">
        <v>1695</v>
      </c>
      <c r="B13" s="163">
        <v>263.0</v>
      </c>
    </row>
    <row r="14">
      <c r="A14" s="162" t="s">
        <v>1696</v>
      </c>
      <c r="B14" s="163">
        <v>245.0</v>
      </c>
    </row>
    <row r="15">
      <c r="A15" s="162" t="s">
        <v>1009</v>
      </c>
      <c r="B15" s="163">
        <v>241.0</v>
      </c>
    </row>
    <row r="16">
      <c r="A16" s="162" t="s">
        <v>1513</v>
      </c>
      <c r="B16" s="163">
        <v>224.0</v>
      </c>
    </row>
    <row r="17">
      <c r="A17" s="162" t="s">
        <v>1697</v>
      </c>
      <c r="B17" s="163">
        <v>220.0</v>
      </c>
    </row>
    <row r="18">
      <c r="A18" s="162" t="s">
        <v>1698</v>
      </c>
      <c r="B18" s="163">
        <v>214.0</v>
      </c>
    </row>
    <row r="19">
      <c r="A19" s="162" t="s">
        <v>80</v>
      </c>
      <c r="B19" s="162">
        <v>198.0</v>
      </c>
    </row>
    <row r="20">
      <c r="A20" s="162" t="s">
        <v>1699</v>
      </c>
      <c r="B20" s="162">
        <v>192.0</v>
      </c>
    </row>
    <row r="21">
      <c r="A21" s="162" t="s">
        <v>745</v>
      </c>
      <c r="B21" s="162">
        <v>171.0</v>
      </c>
    </row>
    <row r="22">
      <c r="A22" s="162" t="s">
        <v>1700</v>
      </c>
      <c r="B22" s="162">
        <v>169.0</v>
      </c>
    </row>
    <row r="23">
      <c r="A23" s="162" t="s">
        <v>1701</v>
      </c>
      <c r="B23" s="162">
        <v>159.0</v>
      </c>
    </row>
    <row r="24">
      <c r="A24" s="162" t="s">
        <v>1702</v>
      </c>
      <c r="B24" s="162">
        <v>143.0</v>
      </c>
    </row>
    <row r="25">
      <c r="A25" s="162" t="s">
        <v>116</v>
      </c>
      <c r="B25" s="162">
        <v>135.0</v>
      </c>
    </row>
    <row r="26">
      <c r="A26" s="162" t="s">
        <v>1703</v>
      </c>
      <c r="B26" s="162">
        <v>128.0</v>
      </c>
    </row>
    <row r="27">
      <c r="A27" s="162" t="s">
        <v>1704</v>
      </c>
      <c r="B27" s="162">
        <v>126.0</v>
      </c>
    </row>
    <row r="28">
      <c r="A28" s="162" t="s">
        <v>113</v>
      </c>
      <c r="B28" s="162">
        <v>115.0</v>
      </c>
    </row>
    <row r="29">
      <c r="A29" s="162" t="s">
        <v>1705</v>
      </c>
      <c r="B29" s="162">
        <v>106.0</v>
      </c>
    </row>
    <row r="30">
      <c r="A30" s="162" t="s">
        <v>153</v>
      </c>
      <c r="B30" s="162">
        <v>105.0</v>
      </c>
    </row>
    <row r="31">
      <c r="A31" s="162" t="s">
        <v>113</v>
      </c>
      <c r="B31" s="162">
        <v>104.0</v>
      </c>
    </row>
    <row r="32">
      <c r="A32" s="3"/>
      <c r="B32" s="3"/>
    </row>
  </sheetData>
  <hyperlinks>
    <hyperlink r:id="rId1" ref="E5"/>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4" t="s">
        <v>42</v>
      </c>
    </row>
    <row r="2">
      <c r="A2" s="164" t="s">
        <v>44</v>
      </c>
    </row>
    <row r="3">
      <c r="A3" s="164" t="s">
        <v>46</v>
      </c>
    </row>
    <row r="4">
      <c r="A4" s="164" t="s">
        <v>45</v>
      </c>
    </row>
    <row r="5">
      <c r="A5" s="164" t="s">
        <v>47</v>
      </c>
      <c r="D5" s="4" t="s">
        <v>1706</v>
      </c>
    </row>
    <row r="6">
      <c r="A6" s="164" t="s">
        <v>48</v>
      </c>
    </row>
    <row r="7">
      <c r="A7" s="164" t="s">
        <v>49</v>
      </c>
    </row>
    <row r="8">
      <c r="A8" s="164" t="s">
        <v>50</v>
      </c>
    </row>
    <row r="9">
      <c r="A9" s="164" t="s">
        <v>52</v>
      </c>
    </row>
    <row r="10">
      <c r="A10" s="164" t="s">
        <v>53</v>
      </c>
    </row>
    <row r="11">
      <c r="A11" s="164" t="s">
        <v>54</v>
      </c>
    </row>
    <row r="12">
      <c r="A12" s="165" t="s">
        <v>55</v>
      </c>
    </row>
    <row r="13">
      <c r="A13" s="164" t="s">
        <v>56</v>
      </c>
    </row>
    <row r="14">
      <c r="A14" s="165" t="s">
        <v>57</v>
      </c>
    </row>
    <row r="15">
      <c r="A15" s="164" t="s">
        <v>58</v>
      </c>
    </row>
    <row r="16">
      <c r="A16" s="165" t="s">
        <v>85</v>
      </c>
    </row>
    <row r="17">
      <c r="A17" s="164" t="s">
        <v>59</v>
      </c>
    </row>
    <row r="18">
      <c r="A18" s="164" t="s">
        <v>60</v>
      </c>
    </row>
    <row r="19">
      <c r="A19" s="164" t="s">
        <v>61</v>
      </c>
    </row>
    <row r="20">
      <c r="A20" s="164" t="s">
        <v>62</v>
      </c>
    </row>
    <row r="21">
      <c r="A21" s="164" t="s">
        <v>63</v>
      </c>
    </row>
    <row r="22">
      <c r="A22" s="164" t="s">
        <v>64</v>
      </c>
    </row>
    <row r="23">
      <c r="A23" s="164" t="s">
        <v>65</v>
      </c>
    </row>
    <row r="24">
      <c r="A24" s="164" t="s">
        <v>66</v>
      </c>
      <c r="F24" s="158"/>
    </row>
    <row r="25">
      <c r="A25" s="164" t="s">
        <v>67</v>
      </c>
    </row>
    <row r="26">
      <c r="A26" s="164" t="s">
        <v>68</v>
      </c>
    </row>
    <row r="27">
      <c r="A27" s="164" t="s">
        <v>69</v>
      </c>
    </row>
    <row r="28">
      <c r="A28" s="165" t="s">
        <v>70</v>
      </c>
    </row>
    <row r="29">
      <c r="A29" s="164" t="s">
        <v>71</v>
      </c>
    </row>
    <row r="30">
      <c r="A30" s="164" t="s">
        <v>72</v>
      </c>
    </row>
    <row r="31">
      <c r="A31" s="164" t="s">
        <v>73</v>
      </c>
    </row>
    <row r="32">
      <c r="A32" s="165" t="s">
        <v>74</v>
      </c>
    </row>
    <row r="33">
      <c r="A33" s="164" t="s">
        <v>75</v>
      </c>
    </row>
    <row r="34">
      <c r="A34" s="164" t="s">
        <v>76</v>
      </c>
    </row>
    <row r="35">
      <c r="A35" s="164" t="s">
        <v>78</v>
      </c>
    </row>
    <row r="36">
      <c r="A36" s="165" t="s">
        <v>77</v>
      </c>
    </row>
    <row r="37">
      <c r="A37" s="164" t="s">
        <v>79</v>
      </c>
    </row>
    <row r="38">
      <c r="A38" s="164" t="s">
        <v>80</v>
      </c>
    </row>
    <row r="39">
      <c r="A39" s="164" t="s">
        <v>81</v>
      </c>
    </row>
    <row r="40">
      <c r="A40" s="165" t="s">
        <v>162</v>
      </c>
    </row>
    <row r="41">
      <c r="A41" s="164" t="s">
        <v>82</v>
      </c>
    </row>
    <row r="42">
      <c r="A42" s="165" t="s">
        <v>83</v>
      </c>
    </row>
    <row r="43">
      <c r="A43" s="164" t="s">
        <v>84</v>
      </c>
    </row>
    <row r="44">
      <c r="A44" s="164" t="s">
        <v>86</v>
      </c>
    </row>
    <row r="45">
      <c r="A45" s="164" t="s">
        <v>87</v>
      </c>
    </row>
    <row r="46">
      <c r="A46" s="164" t="s">
        <v>88</v>
      </c>
    </row>
    <row r="47">
      <c r="A47" s="164" t="s">
        <v>89</v>
      </c>
    </row>
    <row r="48">
      <c r="A48" s="164" t="s">
        <v>90</v>
      </c>
    </row>
    <row r="49">
      <c r="A49" s="165" t="s">
        <v>91</v>
      </c>
    </row>
    <row r="50">
      <c r="A50" s="165" t="s">
        <v>155</v>
      </c>
    </row>
    <row r="51">
      <c r="A51" s="164" t="s">
        <v>92</v>
      </c>
    </row>
    <row r="52">
      <c r="A52" s="164" t="s">
        <v>93</v>
      </c>
    </row>
    <row r="53">
      <c r="A53" s="164" t="s">
        <v>94</v>
      </c>
    </row>
    <row r="54">
      <c r="A54" s="164" t="s">
        <v>95</v>
      </c>
    </row>
    <row r="55">
      <c r="A55" s="164" t="s">
        <v>96</v>
      </c>
    </row>
    <row r="56">
      <c r="A56" s="164" t="s">
        <v>97</v>
      </c>
    </row>
    <row r="57">
      <c r="A57" s="164" t="s">
        <v>100</v>
      </c>
    </row>
    <row r="58">
      <c r="A58" s="164" t="s">
        <v>101</v>
      </c>
    </row>
    <row r="59">
      <c r="A59" s="164" t="s">
        <v>102</v>
      </c>
    </row>
    <row r="60">
      <c r="A60" s="164" t="s">
        <v>103</v>
      </c>
    </row>
    <row r="61">
      <c r="A61" s="164" t="s">
        <v>105</v>
      </c>
    </row>
    <row r="62">
      <c r="A62" s="164" t="s">
        <v>106</v>
      </c>
    </row>
    <row r="63">
      <c r="A63" s="164" t="s">
        <v>107</v>
      </c>
    </row>
    <row r="64">
      <c r="A64" s="164" t="s">
        <v>109</v>
      </c>
    </row>
    <row r="65">
      <c r="A65" s="164" t="s">
        <v>110</v>
      </c>
    </row>
    <row r="66">
      <c r="A66" s="165" t="s">
        <v>111</v>
      </c>
    </row>
    <row r="67">
      <c r="A67" s="165" t="s">
        <v>104</v>
      </c>
    </row>
    <row r="68">
      <c r="A68" s="164" t="s">
        <v>113</v>
      </c>
    </row>
    <row r="69">
      <c r="A69" s="164" t="s">
        <v>114</v>
      </c>
    </row>
    <row r="70">
      <c r="A70" s="164" t="s">
        <v>115</v>
      </c>
    </row>
    <row r="71">
      <c r="A71" s="165" t="s">
        <v>116</v>
      </c>
    </row>
    <row r="72">
      <c r="A72" s="164" t="s">
        <v>117</v>
      </c>
    </row>
    <row r="73">
      <c r="A73" s="165" t="s">
        <v>118</v>
      </c>
    </row>
    <row r="74">
      <c r="A74" s="164" t="s">
        <v>120</v>
      </c>
    </row>
    <row r="75">
      <c r="A75" s="165" t="s">
        <v>121</v>
      </c>
    </row>
    <row r="76">
      <c r="A76" s="164" t="s">
        <v>122</v>
      </c>
    </row>
    <row r="77">
      <c r="A77" s="164" t="s">
        <v>123</v>
      </c>
    </row>
    <row r="78">
      <c r="A78" s="164" t="s">
        <v>124</v>
      </c>
    </row>
    <row r="79">
      <c r="A79" s="164" t="s">
        <v>125</v>
      </c>
    </row>
    <row r="80">
      <c r="A80" s="164" t="s">
        <v>10</v>
      </c>
    </row>
    <row r="81">
      <c r="A81" s="164" t="s">
        <v>126</v>
      </c>
    </row>
    <row r="82">
      <c r="A82" s="164" t="s">
        <v>127</v>
      </c>
    </row>
    <row r="83">
      <c r="A83" s="164" t="s">
        <v>128</v>
      </c>
    </row>
    <row r="84">
      <c r="A84" s="164" t="s">
        <v>129</v>
      </c>
    </row>
    <row r="85">
      <c r="A85" s="164" t="s">
        <v>130</v>
      </c>
    </row>
    <row r="86">
      <c r="A86" s="164" t="s">
        <v>131</v>
      </c>
    </row>
    <row r="87">
      <c r="A87" s="164" t="s">
        <v>133</v>
      </c>
    </row>
    <row r="88">
      <c r="A88" s="164" t="s">
        <v>134</v>
      </c>
    </row>
    <row r="89">
      <c r="A89" s="164" t="s">
        <v>7</v>
      </c>
    </row>
    <row r="90">
      <c r="A90" s="165" t="s">
        <v>135</v>
      </c>
    </row>
    <row r="91">
      <c r="A91" s="164" t="s">
        <v>136</v>
      </c>
    </row>
    <row r="92">
      <c r="A92" s="164" t="s">
        <v>137</v>
      </c>
    </row>
    <row r="93">
      <c r="A93" s="164" t="s">
        <v>138</v>
      </c>
    </row>
    <row r="94">
      <c r="A94" s="164" t="s">
        <v>140</v>
      </c>
    </row>
    <row r="95">
      <c r="A95" s="164" t="s">
        <v>141</v>
      </c>
    </row>
    <row r="96">
      <c r="A96" s="165" t="s">
        <v>139</v>
      </c>
    </row>
    <row r="97">
      <c r="A97" s="164" t="s">
        <v>142</v>
      </c>
    </row>
    <row r="98">
      <c r="A98" s="164" t="s">
        <v>143</v>
      </c>
    </row>
    <row r="99">
      <c r="A99" s="164" t="s">
        <v>144</v>
      </c>
    </row>
    <row r="100">
      <c r="A100" s="164" t="s">
        <v>145</v>
      </c>
    </row>
    <row r="101">
      <c r="A101" s="164" t="s">
        <v>146</v>
      </c>
    </row>
    <row r="102">
      <c r="A102" s="164" t="s">
        <v>147</v>
      </c>
    </row>
    <row r="103">
      <c r="A103" s="164" t="s">
        <v>148</v>
      </c>
    </row>
    <row r="104">
      <c r="A104" s="164" t="s">
        <v>149</v>
      </c>
    </row>
    <row r="105">
      <c r="A105" s="164" t="s">
        <v>151</v>
      </c>
    </row>
    <row r="106">
      <c r="A106" s="164" t="s">
        <v>152</v>
      </c>
    </row>
    <row r="107">
      <c r="A107" s="164" t="s">
        <v>153</v>
      </c>
    </row>
    <row r="108">
      <c r="A108" s="165" t="s">
        <v>154</v>
      </c>
    </row>
    <row r="109">
      <c r="A109" s="164" t="s">
        <v>156</v>
      </c>
    </row>
    <row r="110">
      <c r="A110" s="164" t="s">
        <v>157</v>
      </c>
    </row>
    <row r="111">
      <c r="A111" s="164" t="s">
        <v>158</v>
      </c>
    </row>
    <row r="112">
      <c r="A112" s="165" t="s">
        <v>159</v>
      </c>
    </row>
    <row r="113">
      <c r="A113" s="164" t="s">
        <v>160</v>
      </c>
    </row>
    <row r="114">
      <c r="A114" s="164" t="s">
        <v>161</v>
      </c>
    </row>
    <row r="115">
      <c r="A115" s="164" t="s">
        <v>163</v>
      </c>
    </row>
    <row r="116">
      <c r="A116" s="164" t="s">
        <v>164</v>
      </c>
    </row>
    <row r="117">
      <c r="A117" s="164" t="s">
        <v>165</v>
      </c>
    </row>
    <row r="118">
      <c r="A118" s="164" t="s">
        <v>166</v>
      </c>
    </row>
    <row r="119">
      <c r="A119" s="164" t="s">
        <v>167</v>
      </c>
    </row>
    <row r="120">
      <c r="A120" s="164" t="s">
        <v>168</v>
      </c>
    </row>
    <row r="121">
      <c r="A121" s="164" t="s">
        <v>169</v>
      </c>
    </row>
    <row r="122">
      <c r="A122" s="164" t="s">
        <v>170</v>
      </c>
    </row>
    <row r="123">
      <c r="A123" s="165" t="s">
        <v>171</v>
      </c>
    </row>
    <row r="124">
      <c r="A124" s="164" t="s">
        <v>172</v>
      </c>
    </row>
    <row r="125">
      <c r="A125" s="164" t="s">
        <v>173</v>
      </c>
    </row>
    <row r="126">
      <c r="A126" s="164" t="s">
        <v>43</v>
      </c>
    </row>
    <row r="127">
      <c r="A127" s="164" t="s">
        <v>174</v>
      </c>
    </row>
    <row r="128">
      <c r="A128" s="164" t="s">
        <v>175</v>
      </c>
    </row>
    <row r="129">
      <c r="A129" s="165" t="s">
        <v>176</v>
      </c>
    </row>
  </sheetData>
  <hyperlinks>
    <hyperlink r:id="rId1" ref="D5"/>
  </hyperlinks>
  <drawing r:id="rId2"/>
</worksheet>
</file>