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namedSheetViews/namedSheetView1.xml" ContentType="application/vnd.ms-excel.namedsheetview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Visual\Planificador_Calculo\excel\"/>
    </mc:Choice>
  </mc:AlternateContent>
  <xr:revisionPtr revIDLastSave="0" documentId="13_ncr:1_{6FAB2A2C-16DB-4CCF-9692-B5E8EE33988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PORTUNIDADES" sheetId="11" r:id="rId1"/>
    <sheet name="Hoja1" sheetId="10" state="hidden" r:id="rId2"/>
    <sheet name="PRESUPUESTADOS" sheetId="12" r:id="rId3"/>
    <sheet name="Carga_Planificador" sheetId="15" r:id="rId4"/>
    <sheet name="GENERAL" sheetId="13" r:id="rId5"/>
    <sheet name="FACTURACION" sheetId="9" r:id="rId6"/>
  </sheets>
  <definedNames>
    <definedName name="_xlnm._FilterDatabase" localSheetId="5" hidden="1">FACTURACION!$F$2</definedName>
    <definedName name="_xlnm._FilterDatabase" localSheetId="4" hidden="1">GENERAL!#REF!</definedName>
    <definedName name="_xlnm._FilterDatabase" localSheetId="0" hidden="1">OPORTUNIDADES!$Q$2</definedName>
    <definedName name="_xlnm._FilterDatabase" localSheetId="2" hidden="1">PRESUPUESTADOS!$L$2</definedName>
    <definedName name="DatosExternos_1" localSheetId="3" hidden="1">Carga_Planificador!$A$1:$G$31</definedName>
    <definedName name="FINALIZADOS_V1">IFERROR(IF(#REF!="Sí", TRUE, FALSE),FALSE)</definedName>
    <definedName name="_xlnm.Print_Titles" localSheetId="5">FACTURACION!$1:$5</definedName>
    <definedName name="_xlnm.Print_Titles" localSheetId="4">GENERAL!$1:$5</definedName>
    <definedName name="_xlnm.Print_Titles" localSheetId="0">OPORTUNIDADES!$1:$5</definedName>
    <definedName name="_xlnm.Print_Titles" localSheetId="2">PRESUPUESTADOS!$1:$5</definedName>
    <definedName name="valHighlight" localSheetId="5">IFERROR(IF(FACTURACION!$K$2="Sí", TRUE, FALSE),FALSE)</definedName>
    <definedName name="valHighlight" localSheetId="4">IFERROR(IF(GENERAL!$L$2="Sí", TRUE, FALSE),FALSE)</definedName>
    <definedName name="valHighlight" localSheetId="0">IFERROR(IF(OPORTUNIDADES!$R$2="Sí", TRUE, FALSE),FALSE)</definedName>
    <definedName name="valHighlight" localSheetId="2">IFERROR(IF(PRESUPUESTADOS!$M$2="Sí", TRUE, FALSE),FALSE)</definedName>
    <definedName name="valHighlight">IFERROR(IF(#REF!="Sí",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13" l="1"/>
  <c r="D179" i="13" s="1"/>
  <c r="K179" i="13" s="1"/>
  <c r="L179" i="13" s="1"/>
  <c r="H179" i="13"/>
  <c r="O179" i="13"/>
  <c r="C180" i="13"/>
  <c r="D180" i="13" s="1"/>
  <c r="K180" i="13" s="1"/>
  <c r="L180" i="13" s="1"/>
  <c r="H180" i="13"/>
  <c r="I180" i="13" s="1"/>
  <c r="O180" i="13"/>
  <c r="B180" i="12"/>
  <c r="B179" i="12"/>
  <c r="C177" i="13"/>
  <c r="D177" i="13" s="1"/>
  <c r="K177" i="13" s="1"/>
  <c r="L177" i="13" s="1"/>
  <c r="H177" i="13"/>
  <c r="I177" i="13" s="1"/>
  <c r="O177" i="13"/>
  <c r="C178" i="13"/>
  <c r="D178" i="13" s="1"/>
  <c r="H178" i="13"/>
  <c r="O178" i="13"/>
  <c r="B178" i="12"/>
  <c r="B177" i="12"/>
  <c r="B88" i="11"/>
  <c r="B87" i="11"/>
  <c r="B86" i="11"/>
  <c r="C175" i="13"/>
  <c r="G175" i="13" s="1"/>
  <c r="H175" i="13"/>
  <c r="O175" i="13"/>
  <c r="C176" i="13"/>
  <c r="F176" i="13" s="1"/>
  <c r="H176" i="13"/>
  <c r="I176" i="13" s="1"/>
  <c r="O176" i="13"/>
  <c r="B176" i="12"/>
  <c r="F38" i="9"/>
  <c r="I34" i="9"/>
  <c r="G14" i="9"/>
  <c r="I35" i="9"/>
  <c r="J35" i="9" s="1"/>
  <c r="K35" i="9" s="1"/>
  <c r="I36" i="9"/>
  <c r="J36" i="9" s="1"/>
  <c r="K36" i="9" s="1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05" i="9"/>
  <c r="I106" i="9"/>
  <c r="I107" i="9"/>
  <c r="I83" i="9"/>
  <c r="C105" i="9"/>
  <c r="D105" i="9"/>
  <c r="E105" i="9"/>
  <c r="J105" i="9" s="1"/>
  <c r="K105" i="9" s="1"/>
  <c r="C106" i="9"/>
  <c r="D106" i="9"/>
  <c r="E106" i="9"/>
  <c r="J106" i="9" s="1"/>
  <c r="K106" i="9" s="1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J116" i="9" s="1"/>
  <c r="K116" i="9" s="1"/>
  <c r="C117" i="9"/>
  <c r="D117" i="9"/>
  <c r="E117" i="9"/>
  <c r="J117" i="9" s="1"/>
  <c r="K117" i="9" s="1"/>
  <c r="C118" i="9"/>
  <c r="D118" i="9"/>
  <c r="E118" i="9"/>
  <c r="C119" i="9"/>
  <c r="D119" i="9"/>
  <c r="E119" i="9"/>
  <c r="J119" i="9" s="1"/>
  <c r="K119" i="9" s="1"/>
  <c r="C120" i="9"/>
  <c r="D120" i="9"/>
  <c r="E120" i="9"/>
  <c r="C121" i="9"/>
  <c r="D121" i="9"/>
  <c r="E121" i="9"/>
  <c r="J121" i="9" s="1"/>
  <c r="K121" i="9" s="1"/>
  <c r="C122" i="9"/>
  <c r="D122" i="9"/>
  <c r="E122" i="9"/>
  <c r="C123" i="9"/>
  <c r="D123" i="9"/>
  <c r="E123" i="9"/>
  <c r="J123" i="9" s="1"/>
  <c r="K123" i="9" s="1"/>
  <c r="C124" i="9"/>
  <c r="D124" i="9"/>
  <c r="E124" i="9"/>
  <c r="J124" i="9" s="1"/>
  <c r="K124" i="9" s="1"/>
  <c r="C125" i="9"/>
  <c r="D125" i="9"/>
  <c r="E125" i="9"/>
  <c r="J125" i="9" s="1"/>
  <c r="K125" i="9" s="1"/>
  <c r="J107" i="9"/>
  <c r="K107" i="9" s="1"/>
  <c r="J110" i="9"/>
  <c r="K110" i="9" s="1"/>
  <c r="J122" i="9"/>
  <c r="K122" i="9" s="1"/>
  <c r="B85" i="11"/>
  <c r="B175" i="12"/>
  <c r="B84" i="11"/>
  <c r="B83" i="11"/>
  <c r="C174" i="13"/>
  <c r="D174" i="13" s="1"/>
  <c r="K174" i="13" s="1"/>
  <c r="L174" i="13" s="1"/>
  <c r="H174" i="13"/>
  <c r="O174" i="13"/>
  <c r="B174" i="12"/>
  <c r="O173" i="13"/>
  <c r="C173" i="13"/>
  <c r="D173" i="13" s="1"/>
  <c r="H173" i="13"/>
  <c r="B173" i="12"/>
  <c r="C172" i="13"/>
  <c r="G172" i="13" s="1"/>
  <c r="H172" i="13"/>
  <c r="O172" i="13"/>
  <c r="B172" i="12"/>
  <c r="B82" i="11"/>
  <c r="B81" i="11"/>
  <c r="C171" i="13"/>
  <c r="D171" i="13" s="1"/>
  <c r="K171" i="13" s="1"/>
  <c r="L171" i="13" s="1"/>
  <c r="H171" i="13"/>
  <c r="I171" i="13" s="1"/>
  <c r="O171" i="13"/>
  <c r="B171" i="12"/>
  <c r="B80" i="11"/>
  <c r="O170" i="13"/>
  <c r="C170" i="13"/>
  <c r="G170" i="13" s="1"/>
  <c r="B170" i="12"/>
  <c r="E179" i="13" l="1"/>
  <c r="I179" i="13"/>
  <c r="G180" i="13"/>
  <c r="F180" i="13"/>
  <c r="E180" i="13"/>
  <c r="G179" i="13"/>
  <c r="F179" i="13"/>
  <c r="J120" i="9"/>
  <c r="K120" i="9" s="1"/>
  <c r="J118" i="9"/>
  <c r="K118" i="9" s="1"/>
  <c r="J115" i="9"/>
  <c r="K115" i="9" s="1"/>
  <c r="J114" i="9"/>
  <c r="K114" i="9" s="1"/>
  <c r="J113" i="9"/>
  <c r="K113" i="9" s="1"/>
  <c r="J112" i="9"/>
  <c r="K112" i="9" s="1"/>
  <c r="J111" i="9"/>
  <c r="K111" i="9" s="1"/>
  <c r="J109" i="9"/>
  <c r="K109" i="9" s="1"/>
  <c r="J108" i="9"/>
  <c r="K108" i="9" s="1"/>
  <c r="D176" i="13"/>
  <c r="K176" i="13" s="1"/>
  <c r="L176" i="13" s="1"/>
  <c r="F177" i="13"/>
  <c r="E176" i="13"/>
  <c r="I178" i="13"/>
  <c r="K178" i="13"/>
  <c r="L178" i="13" s="1"/>
  <c r="G178" i="13"/>
  <c r="F178" i="13"/>
  <c r="E178" i="13"/>
  <c r="G177" i="13"/>
  <c r="F175" i="13"/>
  <c r="E175" i="13"/>
  <c r="D175" i="13"/>
  <c r="E177" i="13"/>
  <c r="G176" i="13"/>
  <c r="G174" i="13"/>
  <c r="I174" i="13"/>
  <c r="F174" i="13"/>
  <c r="E174" i="13"/>
  <c r="G173" i="13"/>
  <c r="F173" i="13"/>
  <c r="E173" i="13"/>
  <c r="K173" i="13"/>
  <c r="L173" i="13" s="1"/>
  <c r="I173" i="13"/>
  <c r="D172" i="13"/>
  <c r="I172" i="13" s="1"/>
  <c r="F172" i="13"/>
  <c r="E172" i="13"/>
  <c r="G171" i="13"/>
  <c r="F171" i="13"/>
  <c r="E171" i="13"/>
  <c r="F170" i="13"/>
  <c r="E170" i="13"/>
  <c r="D170" i="13"/>
  <c r="I175" i="13" l="1"/>
  <c r="K175" i="13"/>
  <c r="L175" i="13" s="1"/>
  <c r="K172" i="13"/>
  <c r="L172" i="13" s="1"/>
  <c r="I170" i="13"/>
  <c r="K170" i="13"/>
  <c r="L170" i="13" s="1"/>
  <c r="B79" i="11" l="1"/>
  <c r="B78" i="11"/>
  <c r="B77" i="11"/>
  <c r="B76" i="11"/>
  <c r="O169" i="13" l="1"/>
  <c r="C169" i="13"/>
  <c r="G169" i="13" s="1"/>
  <c r="H169" i="13"/>
  <c r="B168" i="12"/>
  <c r="B169" i="12"/>
  <c r="B75" i="11"/>
  <c r="D169" i="13" l="1"/>
  <c r="K169" i="13" s="1"/>
  <c r="L169" i="13" s="1"/>
  <c r="F169" i="13"/>
  <c r="E169" i="13"/>
  <c r="B74" i="11"/>
  <c r="O168" i="13"/>
  <c r="C168" i="13"/>
  <c r="G168" i="13" s="1"/>
  <c r="H168" i="13"/>
  <c r="I168" i="13" s="1"/>
  <c r="B167" i="12"/>
  <c r="C166" i="13"/>
  <c r="D166" i="13" s="1"/>
  <c r="K166" i="13" s="1"/>
  <c r="C167" i="13"/>
  <c r="G167" i="13" s="1"/>
  <c r="H166" i="13"/>
  <c r="I166" i="13" s="1"/>
  <c r="H167" i="13"/>
  <c r="I167" i="13"/>
  <c r="O166" i="13"/>
  <c r="O167" i="13"/>
  <c r="B164" i="12"/>
  <c r="B165" i="12"/>
  <c r="B166" i="12"/>
  <c r="O157" i="13"/>
  <c r="I169" i="13" l="1"/>
  <c r="D168" i="13"/>
  <c r="K168" i="13" s="1"/>
  <c r="L168" i="13" s="1"/>
  <c r="E168" i="13"/>
  <c r="F168" i="13"/>
  <c r="F166" i="13"/>
  <c r="E166" i="13"/>
  <c r="G166" i="13"/>
  <c r="F167" i="13"/>
  <c r="E167" i="13"/>
  <c r="D167" i="13"/>
  <c r="K167" i="13" s="1"/>
  <c r="L167" i="13" s="1"/>
  <c r="L166" i="13"/>
  <c r="O165" i="13"/>
  <c r="C165" i="13"/>
  <c r="D165" i="13" s="1"/>
  <c r="K165" i="13" s="1"/>
  <c r="L165" i="13" s="1"/>
  <c r="H165" i="13"/>
  <c r="I165" i="13" s="1"/>
  <c r="O164" i="13"/>
  <c r="C164" i="13"/>
  <c r="F164" i="13" s="1"/>
  <c r="H164" i="13"/>
  <c r="G164" i="13" l="1"/>
  <c r="D164" i="13"/>
  <c r="K164" i="13" s="1"/>
  <c r="L164" i="13" s="1"/>
  <c r="G165" i="13"/>
  <c r="F165" i="13"/>
  <c r="E165" i="13"/>
  <c r="E164" i="13"/>
  <c r="I164" i="13" l="1"/>
  <c r="B73" i="11" l="1"/>
  <c r="B163" i="12"/>
  <c r="B72" i="11"/>
  <c r="B71" i="11"/>
  <c r="B70" i="11"/>
  <c r="B7" i="12" l="1"/>
  <c r="B8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1" i="12"/>
  <c r="B12" i="12"/>
  <c r="B13" i="12"/>
  <c r="B14" i="12"/>
  <c r="B15" i="12"/>
  <c r="B9" i="12"/>
  <c r="B10" i="12"/>
  <c r="B6" i="12"/>
  <c r="C157" i="13"/>
  <c r="D157" i="13" s="1"/>
  <c r="C158" i="13"/>
  <c r="D158" i="13" s="1"/>
  <c r="C159" i="13"/>
  <c r="D159" i="13" s="1"/>
  <c r="C160" i="13"/>
  <c r="D160" i="13" s="1"/>
  <c r="C161" i="13"/>
  <c r="D161" i="13" s="1"/>
  <c r="C162" i="13"/>
  <c r="D162" i="13" s="1"/>
  <c r="K162" i="13" s="1"/>
  <c r="L162" i="13" s="1"/>
  <c r="C163" i="13"/>
  <c r="D163" i="13" s="1"/>
  <c r="C46" i="13"/>
  <c r="E46" i="13" s="1"/>
  <c r="C47" i="13"/>
  <c r="D47" i="13" s="1"/>
  <c r="C48" i="13"/>
  <c r="D48" i="13" s="1"/>
  <c r="C49" i="13"/>
  <c r="G49" i="13" s="1"/>
  <c r="C50" i="13"/>
  <c r="E50" i="13" s="1"/>
  <c r="C51" i="13"/>
  <c r="E51" i="13" s="1"/>
  <c r="C52" i="13"/>
  <c r="E52" i="13" s="1"/>
  <c r="C53" i="13"/>
  <c r="E53" i="13" s="1"/>
  <c r="C54" i="13"/>
  <c r="E54" i="13" s="1"/>
  <c r="C55" i="13"/>
  <c r="F55" i="13" s="1"/>
  <c r="C56" i="13"/>
  <c r="F56" i="13" s="1"/>
  <c r="C57" i="13"/>
  <c r="E57" i="13" s="1"/>
  <c r="C58" i="13"/>
  <c r="E58" i="13" s="1"/>
  <c r="C59" i="13"/>
  <c r="G59" i="13" s="1"/>
  <c r="C60" i="13"/>
  <c r="G60" i="13" s="1"/>
  <c r="C61" i="13"/>
  <c r="D61" i="13" s="1"/>
  <c r="C62" i="13"/>
  <c r="E62" i="13" s="1"/>
  <c r="C63" i="13"/>
  <c r="D63" i="13" s="1"/>
  <c r="C64" i="13"/>
  <c r="G64" i="13" s="1"/>
  <c r="C65" i="13"/>
  <c r="G65" i="13" s="1"/>
  <c r="C66" i="13"/>
  <c r="E66" i="13" s="1"/>
  <c r="C67" i="13"/>
  <c r="D67" i="13" s="1"/>
  <c r="C68" i="13"/>
  <c r="D68" i="13" s="1"/>
  <c r="C69" i="13"/>
  <c r="D69" i="13" s="1"/>
  <c r="C70" i="13"/>
  <c r="E70" i="13" s="1"/>
  <c r="C71" i="13"/>
  <c r="G71" i="13" s="1"/>
  <c r="C72" i="13"/>
  <c r="E72" i="13" s="1"/>
  <c r="C73" i="13"/>
  <c r="E73" i="13" s="1"/>
  <c r="C74" i="13"/>
  <c r="E74" i="13" s="1"/>
  <c r="C75" i="13"/>
  <c r="D75" i="13" s="1"/>
  <c r="C76" i="13"/>
  <c r="F76" i="13" s="1"/>
  <c r="C77" i="13"/>
  <c r="F77" i="13" s="1"/>
  <c r="C78" i="13"/>
  <c r="E78" i="13" s="1"/>
  <c r="C79" i="13"/>
  <c r="E79" i="13" s="1"/>
  <c r="C80" i="13"/>
  <c r="G80" i="13" s="1"/>
  <c r="C81" i="13"/>
  <c r="G81" i="13" s="1"/>
  <c r="C82" i="13"/>
  <c r="E82" i="13" s="1"/>
  <c r="C83" i="13"/>
  <c r="G83" i="13" s="1"/>
  <c r="C84" i="13"/>
  <c r="E84" i="13" s="1"/>
  <c r="C85" i="13"/>
  <c r="G85" i="13" s="1"/>
  <c r="C86" i="13"/>
  <c r="E86" i="13" s="1"/>
  <c r="C87" i="13"/>
  <c r="F87" i="13" s="1"/>
  <c r="C88" i="13"/>
  <c r="E88" i="13" s="1"/>
  <c r="C89" i="13"/>
  <c r="D89" i="13" s="1"/>
  <c r="C90" i="13"/>
  <c r="E90" i="13" s="1"/>
  <c r="C91" i="13"/>
  <c r="G91" i="13" s="1"/>
  <c r="C92" i="13"/>
  <c r="D92" i="13" s="1"/>
  <c r="C93" i="13"/>
  <c r="E93" i="13" s="1"/>
  <c r="C94" i="13"/>
  <c r="E94" i="13" s="1"/>
  <c r="C95" i="13"/>
  <c r="E95" i="13" s="1"/>
  <c r="C96" i="13"/>
  <c r="F96" i="13" s="1"/>
  <c r="C97" i="13"/>
  <c r="F97" i="13" s="1"/>
  <c r="C98" i="13"/>
  <c r="E98" i="13" s="1"/>
  <c r="C99" i="13"/>
  <c r="E99" i="13" s="1"/>
  <c r="C100" i="13"/>
  <c r="F100" i="13" s="1"/>
  <c r="C101" i="13"/>
  <c r="G101" i="13" s="1"/>
  <c r="C102" i="13"/>
  <c r="E102" i="13" s="1"/>
  <c r="C103" i="13"/>
  <c r="F103" i="13" s="1"/>
  <c r="C104" i="13"/>
  <c r="G104" i="13" s="1"/>
  <c r="C105" i="13"/>
  <c r="G105" i="13" s="1"/>
  <c r="C106" i="13"/>
  <c r="E106" i="13" s="1"/>
  <c r="C107" i="13"/>
  <c r="D107" i="13" s="1"/>
  <c r="C108" i="13"/>
  <c r="D108" i="13" s="1"/>
  <c r="C109" i="13"/>
  <c r="D109" i="13" s="1"/>
  <c r="C110" i="13"/>
  <c r="E110" i="13" s="1"/>
  <c r="C111" i="13"/>
  <c r="E111" i="13" s="1"/>
  <c r="C112" i="13"/>
  <c r="F112" i="13" s="1"/>
  <c r="C113" i="13"/>
  <c r="F113" i="13" s="1"/>
  <c r="C114" i="13"/>
  <c r="E114" i="13" s="1"/>
  <c r="C115" i="13"/>
  <c r="F115" i="13" s="1"/>
  <c r="C116" i="13"/>
  <c r="E116" i="13" s="1"/>
  <c r="C117" i="13"/>
  <c r="F117" i="13" s="1"/>
  <c r="C118" i="13"/>
  <c r="E118" i="13" s="1"/>
  <c r="C119" i="13"/>
  <c r="G119" i="13" s="1"/>
  <c r="C120" i="13"/>
  <c r="D120" i="13" s="1"/>
  <c r="C121" i="13"/>
  <c r="G121" i="13" s="1"/>
  <c r="C122" i="13"/>
  <c r="E122" i="13" s="1"/>
  <c r="C123" i="13"/>
  <c r="D123" i="13" s="1"/>
  <c r="C124" i="13"/>
  <c r="E124" i="13" s="1"/>
  <c r="C125" i="13"/>
  <c r="F125" i="13" s="1"/>
  <c r="C126" i="13"/>
  <c r="E126" i="13" s="1"/>
  <c r="C127" i="13"/>
  <c r="D127" i="13" s="1"/>
  <c r="C128" i="13"/>
  <c r="D128" i="13" s="1"/>
  <c r="C129" i="13"/>
  <c r="E129" i="13" s="1"/>
  <c r="C130" i="13"/>
  <c r="E130" i="13" s="1"/>
  <c r="C131" i="13"/>
  <c r="E131" i="13" s="1"/>
  <c r="C132" i="13"/>
  <c r="E132" i="13" s="1"/>
  <c r="C133" i="13"/>
  <c r="F133" i="13" s="1"/>
  <c r="C134" i="13"/>
  <c r="E134" i="13" s="1"/>
  <c r="C135" i="13"/>
  <c r="F135" i="13" s="1"/>
  <c r="C136" i="13"/>
  <c r="F136" i="13" s="1"/>
  <c r="C137" i="13"/>
  <c r="E137" i="13" s="1"/>
  <c r="C138" i="13"/>
  <c r="E138" i="13" s="1"/>
  <c r="C139" i="13"/>
  <c r="G139" i="13" s="1"/>
  <c r="C140" i="13"/>
  <c r="G140" i="13" s="1"/>
  <c r="C141" i="13"/>
  <c r="E141" i="13" s="1"/>
  <c r="C142" i="13"/>
  <c r="E142" i="13" s="1"/>
  <c r="C143" i="13"/>
  <c r="E143" i="13" s="1"/>
  <c r="C144" i="13"/>
  <c r="F144" i="13" s="1"/>
  <c r="C145" i="13"/>
  <c r="G145" i="13" s="1"/>
  <c r="C146" i="13"/>
  <c r="E146" i="13" s="1"/>
  <c r="C147" i="13"/>
  <c r="G147" i="13" s="1"/>
  <c r="C148" i="13"/>
  <c r="E148" i="13" s="1"/>
  <c r="C149" i="13"/>
  <c r="E149" i="13" s="1"/>
  <c r="C150" i="13"/>
  <c r="E150" i="13" s="1"/>
  <c r="C151" i="13"/>
  <c r="G151" i="13" s="1"/>
  <c r="C152" i="13"/>
  <c r="G152" i="13" s="1"/>
  <c r="C153" i="13"/>
  <c r="G153" i="13" s="1"/>
  <c r="C154" i="13"/>
  <c r="E154" i="13" s="1"/>
  <c r="C155" i="13"/>
  <c r="F155" i="13" s="1"/>
  <c r="C156" i="13"/>
  <c r="E156" i="13" s="1"/>
  <c r="C13" i="13"/>
  <c r="D13" i="13" s="1"/>
  <c r="C14" i="13"/>
  <c r="D14" i="13" s="1"/>
  <c r="C15" i="13"/>
  <c r="G15" i="13" s="1"/>
  <c r="C16" i="13"/>
  <c r="D16" i="13" s="1"/>
  <c r="C17" i="13"/>
  <c r="D17" i="13" s="1"/>
  <c r="C18" i="13"/>
  <c r="D18" i="13" s="1"/>
  <c r="C19" i="13"/>
  <c r="G19" i="13" s="1"/>
  <c r="C20" i="13"/>
  <c r="D20" i="13" s="1"/>
  <c r="C21" i="13"/>
  <c r="D21" i="13" s="1"/>
  <c r="C22" i="13"/>
  <c r="D22" i="13" s="1"/>
  <c r="C23" i="13"/>
  <c r="F23" i="13" s="1"/>
  <c r="C24" i="13"/>
  <c r="D24" i="13" s="1"/>
  <c r="C25" i="13"/>
  <c r="D25" i="13" s="1"/>
  <c r="C26" i="13"/>
  <c r="D26" i="13" s="1"/>
  <c r="C27" i="13"/>
  <c r="E27" i="13" s="1"/>
  <c r="C28" i="13"/>
  <c r="E28" i="13" s="1"/>
  <c r="C29" i="13"/>
  <c r="D29" i="13" s="1"/>
  <c r="C30" i="13"/>
  <c r="D30" i="13" s="1"/>
  <c r="C31" i="13"/>
  <c r="F31" i="13" s="1"/>
  <c r="C32" i="13"/>
  <c r="F32" i="13" s="1"/>
  <c r="C33" i="13"/>
  <c r="D33" i="13" s="1"/>
  <c r="C34" i="13"/>
  <c r="D34" i="13" s="1"/>
  <c r="C35" i="13"/>
  <c r="F35" i="13" s="1"/>
  <c r="C36" i="13"/>
  <c r="G36" i="13" s="1"/>
  <c r="C37" i="13"/>
  <c r="D37" i="13" s="1"/>
  <c r="C38" i="13"/>
  <c r="D38" i="13" s="1"/>
  <c r="C39" i="13"/>
  <c r="F39" i="13" s="1"/>
  <c r="C40" i="13"/>
  <c r="D40" i="13" s="1"/>
  <c r="C41" i="13"/>
  <c r="D41" i="13" s="1"/>
  <c r="C42" i="13"/>
  <c r="D42" i="13" s="1"/>
  <c r="C43" i="13"/>
  <c r="D43" i="13" s="1"/>
  <c r="C44" i="13"/>
  <c r="D44" i="13" s="1"/>
  <c r="C45" i="13"/>
  <c r="D45" i="13" s="1"/>
  <c r="C7" i="13"/>
  <c r="E7" i="13" s="1"/>
  <c r="C8" i="13"/>
  <c r="D8" i="13" s="1"/>
  <c r="C9" i="13"/>
  <c r="F9" i="13" s="1"/>
  <c r="C10" i="13"/>
  <c r="G10" i="13" s="1"/>
  <c r="C11" i="13"/>
  <c r="E11" i="13" s="1"/>
  <c r="C12" i="13"/>
  <c r="F12" i="13" s="1"/>
  <c r="C6" i="13"/>
  <c r="G6" i="13" s="1"/>
  <c r="H162" i="13"/>
  <c r="I162" i="13" s="1"/>
  <c r="O162" i="13"/>
  <c r="H163" i="13"/>
  <c r="O163" i="13"/>
  <c r="B69" i="11"/>
  <c r="D117" i="13" l="1"/>
  <c r="F151" i="13"/>
  <c r="D95" i="13"/>
  <c r="D133" i="13"/>
  <c r="D23" i="13"/>
  <c r="D149" i="13"/>
  <c r="D79" i="13"/>
  <c r="E23" i="13"/>
  <c r="D148" i="13"/>
  <c r="D53" i="13"/>
  <c r="E35" i="13"/>
  <c r="F130" i="13"/>
  <c r="D130" i="13"/>
  <c r="E34" i="13"/>
  <c r="E20" i="13"/>
  <c r="D156" i="13"/>
  <c r="D7" i="13"/>
  <c r="D56" i="13"/>
  <c r="D104" i="13"/>
  <c r="D105" i="13"/>
  <c r="F88" i="13"/>
  <c r="E87" i="13"/>
  <c r="D87" i="13"/>
  <c r="D99" i="13"/>
  <c r="F65" i="13"/>
  <c r="D36" i="13"/>
  <c r="D114" i="13"/>
  <c r="D77" i="13"/>
  <c r="D31" i="13"/>
  <c r="D141" i="13"/>
  <c r="D125" i="13"/>
  <c r="E64" i="13"/>
  <c r="D64" i="13"/>
  <c r="F105" i="13"/>
  <c r="D121" i="13"/>
  <c r="E105" i="13"/>
  <c r="G40" i="13"/>
  <c r="F40" i="13"/>
  <c r="F26" i="13"/>
  <c r="G63" i="13"/>
  <c r="E40" i="13"/>
  <c r="E26" i="13"/>
  <c r="F92" i="13"/>
  <c r="E77" i="13"/>
  <c r="F63" i="13"/>
  <c r="E63" i="13"/>
  <c r="E144" i="13"/>
  <c r="D131" i="13"/>
  <c r="G87" i="13"/>
  <c r="D76" i="13"/>
  <c r="D144" i="13"/>
  <c r="E155" i="13"/>
  <c r="D155" i="13"/>
  <c r="G141" i="13"/>
  <c r="D98" i="13"/>
  <c r="D59" i="13"/>
  <c r="F141" i="13"/>
  <c r="E85" i="13"/>
  <c r="D85" i="13"/>
  <c r="D138" i="13"/>
  <c r="D97" i="13"/>
  <c r="F85" i="13"/>
  <c r="D73" i="13"/>
  <c r="F42" i="13"/>
  <c r="G146" i="13"/>
  <c r="F121" i="13"/>
  <c r="D84" i="13"/>
  <c r="F70" i="13"/>
  <c r="E42" i="13"/>
  <c r="D146" i="13"/>
  <c r="F134" i="13"/>
  <c r="E121" i="13"/>
  <c r="F104" i="13"/>
  <c r="F84" i="13"/>
  <c r="G84" i="13"/>
  <c r="G20" i="13"/>
  <c r="F20" i="13"/>
  <c r="D116" i="13"/>
  <c r="E104" i="13"/>
  <c r="F91" i="13"/>
  <c r="F71" i="13"/>
  <c r="E140" i="13"/>
  <c r="E91" i="13"/>
  <c r="D140" i="13"/>
  <c r="E115" i="13"/>
  <c r="D91" i="13"/>
  <c r="G70" i="13"/>
  <c r="E59" i="13"/>
  <c r="D147" i="13"/>
  <c r="F138" i="13"/>
  <c r="E125" i="13"/>
  <c r="F38" i="13"/>
  <c r="E113" i="13"/>
  <c r="D11" i="13"/>
  <c r="E38" i="13"/>
  <c r="G155" i="13"/>
  <c r="F145" i="13"/>
  <c r="D136" i="13"/>
  <c r="D124" i="13"/>
  <c r="D113" i="13"/>
  <c r="E101" i="13"/>
  <c r="D35" i="13"/>
  <c r="D112" i="13"/>
  <c r="D153" i="13"/>
  <c r="E133" i="13"/>
  <c r="D100" i="13"/>
  <c r="D12" i="13"/>
  <c r="G120" i="13"/>
  <c r="F120" i="13"/>
  <c r="G99" i="13"/>
  <c r="E120" i="13"/>
  <c r="F99" i="13"/>
  <c r="E12" i="13"/>
  <c r="D27" i="13"/>
  <c r="D129" i="13"/>
  <c r="G88" i="13"/>
  <c r="F10" i="13"/>
  <c r="E19" i="13"/>
  <c r="E152" i="13"/>
  <c r="D134" i="13"/>
  <c r="D115" i="13"/>
  <c r="D88" i="13"/>
  <c r="F82" i="13"/>
  <c r="E71" i="13"/>
  <c r="F19" i="13"/>
  <c r="F152" i="13"/>
  <c r="G82" i="13"/>
  <c r="E10" i="13"/>
  <c r="D39" i="13"/>
  <c r="D28" i="13"/>
  <c r="D19" i="13"/>
  <c r="D152" i="13"/>
  <c r="E97" i="13"/>
  <c r="D82" i="13"/>
  <c r="E60" i="13"/>
  <c r="F7" i="13"/>
  <c r="E103" i="13"/>
  <c r="G7" i="13"/>
  <c r="F36" i="13"/>
  <c r="F140" i="13"/>
  <c r="E112" i="13"/>
  <c r="D103" i="13"/>
  <c r="D94" i="13"/>
  <c r="G86" i="13"/>
  <c r="D78" i="13"/>
  <c r="D57" i="13"/>
  <c r="F64" i="13"/>
  <c r="E56" i="13"/>
  <c r="E162" i="13"/>
  <c r="G160" i="13"/>
  <c r="D54" i="13"/>
  <c r="F160" i="13"/>
  <c r="E160" i="13"/>
  <c r="D71" i="13"/>
  <c r="D52" i="13"/>
  <c r="G159" i="13"/>
  <c r="F159" i="13"/>
  <c r="D51" i="13"/>
  <c r="E159" i="13"/>
  <c r="D10" i="13"/>
  <c r="D101" i="13"/>
  <c r="D93" i="13"/>
  <c r="G78" i="13"/>
  <c r="D70" i="13"/>
  <c r="D60" i="13"/>
  <c r="F50" i="13"/>
  <c r="G144" i="13"/>
  <c r="D9" i="13"/>
  <c r="E39" i="13"/>
  <c r="E136" i="13"/>
  <c r="D126" i="13"/>
  <c r="D118" i="13"/>
  <c r="E100" i="13"/>
  <c r="G92" i="13"/>
  <c r="F78" i="13"/>
  <c r="D50" i="13"/>
  <c r="E151" i="13"/>
  <c r="E65" i="13"/>
  <c r="E36" i="13"/>
  <c r="D151" i="13"/>
  <c r="D143" i="13"/>
  <c r="D135" i="13"/>
  <c r="D119" i="13"/>
  <c r="D111" i="13"/>
  <c r="D102" i="13"/>
  <c r="G95" i="13"/>
  <c r="F83" i="13"/>
  <c r="D65" i="13"/>
  <c r="G58" i="13"/>
  <c r="G157" i="13"/>
  <c r="F157" i="13"/>
  <c r="G125" i="13"/>
  <c r="F95" i="13"/>
  <c r="E83" i="13"/>
  <c r="F58" i="13"/>
  <c r="D150" i="13"/>
  <c r="G134" i="13"/>
  <c r="F118" i="13"/>
  <c r="F101" i="13"/>
  <c r="D83" i="13"/>
  <c r="D58" i="13"/>
  <c r="E157" i="13"/>
  <c r="G109" i="13"/>
  <c r="G75" i="13"/>
  <c r="G61" i="13"/>
  <c r="E145" i="13"/>
  <c r="F139" i="13"/>
  <c r="G116" i="13"/>
  <c r="F109" i="13"/>
  <c r="E92" i="13"/>
  <c r="F86" i="13"/>
  <c r="F75" i="13"/>
  <c r="G66" i="13"/>
  <c r="F61" i="13"/>
  <c r="G46" i="13"/>
  <c r="G23" i="13"/>
  <c r="E15" i="13"/>
  <c r="D145" i="13"/>
  <c r="E139" i="13"/>
  <c r="D132" i="13"/>
  <c r="F116" i="13"/>
  <c r="E109" i="13"/>
  <c r="G103" i="13"/>
  <c r="D86" i="13"/>
  <c r="E81" i="13"/>
  <c r="E75" i="13"/>
  <c r="F66" i="13"/>
  <c r="E61" i="13"/>
  <c r="G54" i="13"/>
  <c r="F46" i="13"/>
  <c r="F34" i="13"/>
  <c r="D139" i="13"/>
  <c r="F98" i="13"/>
  <c r="D81" i="13"/>
  <c r="D66" i="13"/>
  <c r="F54" i="13"/>
  <c r="D46" i="13"/>
  <c r="G108" i="13"/>
  <c r="G163" i="13"/>
  <c r="G156" i="13"/>
  <c r="F108" i="13"/>
  <c r="G79" i="13"/>
  <c r="G53" i="13"/>
  <c r="F163" i="13"/>
  <c r="F156" i="13"/>
  <c r="E108" i="13"/>
  <c r="G102" i="13"/>
  <c r="F79" i="13"/>
  <c r="F53" i="13"/>
  <c r="E163" i="13"/>
  <c r="E9" i="13"/>
  <c r="E31" i="13"/>
  <c r="G150" i="13"/>
  <c r="D137" i="13"/>
  <c r="F102" i="13"/>
  <c r="D72" i="13"/>
  <c r="F59" i="13"/>
  <c r="G8" i="13"/>
  <c r="G24" i="13"/>
  <c r="G67" i="13"/>
  <c r="F8" i="13"/>
  <c r="F24" i="13"/>
  <c r="G142" i="13"/>
  <c r="G137" i="13"/>
  <c r="G124" i="13"/>
  <c r="F80" i="13"/>
  <c r="F67" i="13"/>
  <c r="G57" i="13"/>
  <c r="G158" i="13"/>
  <c r="G12" i="13"/>
  <c r="E8" i="13"/>
  <c r="G39" i="13"/>
  <c r="E32" i="13"/>
  <c r="E24" i="13"/>
  <c r="F18" i="13"/>
  <c r="F147" i="13"/>
  <c r="F142" i="13"/>
  <c r="F137" i="13"/>
  <c r="F124" i="13"/>
  <c r="F119" i="13"/>
  <c r="G113" i="13"/>
  <c r="E80" i="13"/>
  <c r="E67" i="13"/>
  <c r="F57" i="13"/>
  <c r="G162" i="13"/>
  <c r="F158" i="13"/>
  <c r="D32" i="13"/>
  <c r="E18" i="13"/>
  <c r="E153" i="13"/>
  <c r="E147" i="13"/>
  <c r="D142" i="13"/>
  <c r="G130" i="13"/>
  <c r="E119" i="13"/>
  <c r="D80" i="13"/>
  <c r="G50" i="13"/>
  <c r="F162" i="13"/>
  <c r="E158" i="13"/>
  <c r="G123" i="13"/>
  <c r="G161" i="13"/>
  <c r="F49" i="13"/>
  <c r="F161" i="13"/>
  <c r="F129" i="13"/>
  <c r="E123" i="13"/>
  <c r="G100" i="13"/>
  <c r="E49" i="13"/>
  <c r="E161" i="13"/>
  <c r="G11" i="13"/>
  <c r="G129" i="13"/>
  <c r="F123" i="13"/>
  <c r="F11" i="13"/>
  <c r="F30" i="13"/>
  <c r="E30" i="13"/>
  <c r="E14" i="13"/>
  <c r="E135" i="13"/>
  <c r="E117" i="13"/>
  <c r="D49" i="13"/>
  <c r="E96" i="13"/>
  <c r="G96" i="13"/>
  <c r="D96" i="13"/>
  <c r="G74" i="13"/>
  <c r="F74" i="13"/>
  <c r="D74" i="13"/>
  <c r="G62" i="13"/>
  <c r="F62" i="13"/>
  <c r="D62" i="13"/>
  <c r="D55" i="13"/>
  <c r="D15" i="13"/>
  <c r="F15" i="13"/>
  <c r="G16" i="13"/>
  <c r="F16" i="13"/>
  <c r="G143" i="13"/>
  <c r="G106" i="13"/>
  <c r="G9" i="13"/>
  <c r="F28" i="13"/>
  <c r="E16" i="13"/>
  <c r="F143" i="13"/>
  <c r="G28" i="13"/>
  <c r="G122" i="13"/>
  <c r="G35" i="13"/>
  <c r="F22" i="13"/>
  <c r="G133" i="13"/>
  <c r="G126" i="13"/>
  <c r="F122" i="13"/>
  <c r="G117" i="13"/>
  <c r="G112" i="13"/>
  <c r="F106" i="13"/>
  <c r="E22" i="13"/>
  <c r="F153" i="13"/>
  <c r="G138" i="13"/>
  <c r="F126" i="13"/>
  <c r="D122" i="13"/>
  <c r="D106" i="13"/>
  <c r="F81" i="13"/>
  <c r="E76" i="13"/>
  <c r="F60" i="13"/>
  <c r="E55" i="13"/>
  <c r="G44" i="13"/>
  <c r="G128" i="13"/>
  <c r="G107" i="13"/>
  <c r="G69" i="13"/>
  <c r="G48" i="13"/>
  <c r="F44" i="13"/>
  <c r="G27" i="13"/>
  <c r="G149" i="13"/>
  <c r="G132" i="13"/>
  <c r="F128" i="13"/>
  <c r="G111" i="13"/>
  <c r="F107" i="13"/>
  <c r="G90" i="13"/>
  <c r="G73" i="13"/>
  <c r="F69" i="13"/>
  <c r="G52" i="13"/>
  <c r="F48" i="13"/>
  <c r="E44" i="13"/>
  <c r="G32" i="13"/>
  <c r="F27" i="13"/>
  <c r="F149" i="13"/>
  <c r="G136" i="13"/>
  <c r="F132" i="13"/>
  <c r="E128" i="13"/>
  <c r="G115" i="13"/>
  <c r="F111" i="13"/>
  <c r="E107" i="13"/>
  <c r="G94" i="13"/>
  <c r="F90" i="13"/>
  <c r="G77" i="13"/>
  <c r="F73" i="13"/>
  <c r="E69" i="13"/>
  <c r="G56" i="13"/>
  <c r="F52" i="13"/>
  <c r="E48" i="13"/>
  <c r="G98" i="13"/>
  <c r="F94" i="13"/>
  <c r="D90" i="13"/>
  <c r="D6" i="13"/>
  <c r="G127" i="13"/>
  <c r="E6" i="13"/>
  <c r="F43" i="13"/>
  <c r="G131" i="13"/>
  <c r="F127" i="13"/>
  <c r="G93" i="13"/>
  <c r="F89" i="13"/>
  <c r="G51" i="13"/>
  <c r="F47" i="13"/>
  <c r="F6" i="13"/>
  <c r="E43" i="13"/>
  <c r="F148" i="13"/>
  <c r="G135" i="13"/>
  <c r="F131" i="13"/>
  <c r="E127" i="13"/>
  <c r="G114" i="13"/>
  <c r="F110" i="13"/>
  <c r="G97" i="13"/>
  <c r="F93" i="13"/>
  <c r="E89" i="13"/>
  <c r="G76" i="13"/>
  <c r="F72" i="13"/>
  <c r="E68" i="13"/>
  <c r="G55" i="13"/>
  <c r="F51" i="13"/>
  <c r="E47" i="13"/>
  <c r="G43" i="13"/>
  <c r="G89" i="13"/>
  <c r="G68" i="13"/>
  <c r="G47" i="13"/>
  <c r="G148" i="13"/>
  <c r="G110" i="13"/>
  <c r="G72" i="13"/>
  <c r="F68" i="13"/>
  <c r="G31" i="13"/>
  <c r="F14" i="13"/>
  <c r="G118" i="13"/>
  <c r="F114" i="13"/>
  <c r="D110" i="13"/>
  <c r="D154" i="13"/>
  <c r="G154" i="13"/>
  <c r="F154" i="13"/>
  <c r="F150" i="13"/>
  <c r="F146" i="13"/>
  <c r="G42" i="13"/>
  <c r="G38" i="13"/>
  <c r="G34" i="13"/>
  <c r="G30" i="13"/>
  <c r="G26" i="13"/>
  <c r="G22" i="13"/>
  <c r="G18" i="13"/>
  <c r="G14" i="13"/>
  <c r="G45" i="13"/>
  <c r="G41" i="13"/>
  <c r="G37" i="13"/>
  <c r="G33" i="13"/>
  <c r="G29" i="13"/>
  <c r="G25" i="13"/>
  <c r="G21" i="13"/>
  <c r="G17" i="13"/>
  <c r="G13" i="13"/>
  <c r="F45" i="13"/>
  <c r="F41" i="13"/>
  <c r="F37" i="13"/>
  <c r="F33" i="13"/>
  <c r="F29" i="13"/>
  <c r="F25" i="13"/>
  <c r="F21" i="13"/>
  <c r="F17" i="13"/>
  <c r="F13" i="13"/>
  <c r="E45" i="13"/>
  <c r="E41" i="13"/>
  <c r="E37" i="13"/>
  <c r="E33" i="13"/>
  <c r="E29" i="13"/>
  <c r="E25" i="13"/>
  <c r="E21" i="13"/>
  <c r="E17" i="13"/>
  <c r="E13" i="13"/>
  <c r="K163" i="13"/>
  <c r="L163" i="13" s="1"/>
  <c r="K161" i="13"/>
  <c r="H161" i="13"/>
  <c r="O161" i="13"/>
  <c r="I163" i="13" l="1"/>
  <c r="L161" i="13"/>
  <c r="I161" i="13"/>
  <c r="B68" i="11" l="1"/>
  <c r="H158" i="13" l="1"/>
  <c r="O158" i="13"/>
  <c r="H159" i="13"/>
  <c r="O159" i="13"/>
  <c r="K160" i="13"/>
  <c r="L160" i="13" s="1"/>
  <c r="H160" i="13"/>
  <c r="I160" i="13" s="1"/>
  <c r="O160" i="13"/>
  <c r="I159" i="13" l="1"/>
  <c r="I158" i="13"/>
  <c r="K158" i="13"/>
  <c r="L158" i="13" s="1"/>
  <c r="K159" i="13" l="1"/>
  <c r="L159" i="13" s="1"/>
  <c r="B67" i="11"/>
  <c r="B66" i="11"/>
  <c r="B65" i="11"/>
  <c r="K157" i="13"/>
  <c r="L157" i="13" s="1"/>
  <c r="H157" i="13"/>
  <c r="I157" i="13" s="1"/>
  <c r="O156" i="13"/>
  <c r="K156" i="13"/>
  <c r="L156" i="13" s="1"/>
  <c r="H156" i="13"/>
  <c r="I156" i="13" l="1"/>
  <c r="B64" i="11"/>
  <c r="B63" i="11"/>
  <c r="J34" i="9"/>
  <c r="K34" i="9"/>
  <c r="I31" i="9"/>
  <c r="I32" i="9"/>
  <c r="J31" i="9"/>
  <c r="K31" i="9" s="1"/>
  <c r="J32" i="9"/>
  <c r="K32" i="9" s="1"/>
  <c r="I33" i="9"/>
  <c r="J33" i="9"/>
  <c r="K33" i="9" s="1"/>
  <c r="B62" i="11"/>
  <c r="O155" i="13"/>
  <c r="K155" i="13"/>
  <c r="L155" i="13" s="1"/>
  <c r="H155" i="13"/>
  <c r="I155" i="13" s="1"/>
  <c r="B61" i="11"/>
  <c r="O154" i="13"/>
  <c r="K154" i="13"/>
  <c r="H154" i="13"/>
  <c r="I154" i="13" s="1"/>
  <c r="B60" i="11"/>
  <c r="O153" i="13"/>
  <c r="K153" i="13"/>
  <c r="H153" i="13"/>
  <c r="I153" i="13" s="1"/>
  <c r="H151" i="13"/>
  <c r="O151" i="13"/>
  <c r="K152" i="13"/>
  <c r="L152" i="13" s="1"/>
  <c r="H152" i="13"/>
  <c r="I152" i="13" s="1"/>
  <c r="O152" i="13"/>
  <c r="B59" i="11"/>
  <c r="L153" i="13" l="1"/>
  <c r="L154" i="13"/>
  <c r="I151" i="13"/>
  <c r="K151" i="13"/>
  <c r="L151" i="13" s="1"/>
  <c r="B58" i="11"/>
  <c r="B57" i="11"/>
  <c r="K149" i="13" l="1"/>
  <c r="H149" i="13"/>
  <c r="O149" i="13"/>
  <c r="H150" i="13"/>
  <c r="O150" i="13"/>
  <c r="B56" i="11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I150" i="13" l="1"/>
  <c r="K150" i="13"/>
  <c r="L150" i="13" s="1"/>
  <c r="I149" i="13"/>
  <c r="L149" i="13"/>
  <c r="D92" i="9" l="1"/>
  <c r="D93" i="9"/>
  <c r="D94" i="9"/>
  <c r="D95" i="9"/>
  <c r="D96" i="9"/>
  <c r="D97" i="9"/>
  <c r="D98" i="9"/>
  <c r="D99" i="9"/>
  <c r="D100" i="9"/>
  <c r="D101" i="9"/>
  <c r="D102" i="9"/>
  <c r="D103" i="9"/>
  <c r="D104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B55" i="11"/>
  <c r="B54" i="11"/>
  <c r="B53" i="11"/>
  <c r="B52" i="11"/>
  <c r="O148" i="13"/>
  <c r="K148" i="13"/>
  <c r="L148" i="13" s="1"/>
  <c r="H148" i="13"/>
  <c r="I148" i="13" s="1"/>
  <c r="O147" i="13"/>
  <c r="K147" i="13"/>
  <c r="L147" i="13" s="1"/>
  <c r="H147" i="13"/>
  <c r="I147" i="13" s="1"/>
  <c r="H146" i="13"/>
  <c r="I146" i="13" s="1"/>
  <c r="O146" i="13"/>
  <c r="B51" i="11"/>
  <c r="K143" i="13"/>
  <c r="L143" i="13" s="1"/>
  <c r="H143" i="13"/>
  <c r="I143" i="13" s="1"/>
  <c r="O143" i="13"/>
  <c r="H144" i="13"/>
  <c r="I144" i="13" s="1"/>
  <c r="O144" i="13"/>
  <c r="K145" i="13"/>
  <c r="L145" i="13" s="1"/>
  <c r="H145" i="13"/>
  <c r="I145" i="13" s="1"/>
  <c r="O145" i="13"/>
  <c r="B50" i="11"/>
  <c r="B49" i="11"/>
  <c r="B48" i="11"/>
  <c r="B47" i="11"/>
  <c r="O142" i="13"/>
  <c r="B46" i="11"/>
  <c r="B45" i="11"/>
  <c r="B44" i="11"/>
  <c r="B43" i="11"/>
  <c r="O141" i="13"/>
  <c r="H141" i="13"/>
  <c r="I141" i="13" s="1"/>
  <c r="J104" i="9" l="1"/>
  <c r="K104" i="9" s="1"/>
  <c r="J103" i="9"/>
  <c r="K103" i="9" s="1"/>
  <c r="J102" i="9"/>
  <c r="K102" i="9" s="1"/>
  <c r="J101" i="9"/>
  <c r="K101" i="9" s="1"/>
  <c r="J100" i="9"/>
  <c r="K100" i="9" s="1"/>
  <c r="J99" i="9"/>
  <c r="K99" i="9" s="1"/>
  <c r="J98" i="9"/>
  <c r="K98" i="9" s="1"/>
  <c r="J97" i="9"/>
  <c r="K97" i="9" s="1"/>
  <c r="J96" i="9"/>
  <c r="K96" i="9" s="1"/>
  <c r="J95" i="9"/>
  <c r="K95" i="9" s="1"/>
  <c r="J94" i="9"/>
  <c r="K94" i="9" s="1"/>
  <c r="J93" i="9"/>
  <c r="K93" i="9" s="1"/>
  <c r="J92" i="9"/>
  <c r="K92" i="9" s="1"/>
  <c r="K144" i="13"/>
  <c r="L144" i="13" s="1"/>
  <c r="K146" i="13"/>
  <c r="L146" i="13" s="1"/>
  <c r="K141" i="13"/>
  <c r="L141" i="13" s="1"/>
  <c r="K142" i="13" l="1"/>
  <c r="L142" i="13" s="1"/>
  <c r="I142" i="13"/>
  <c r="B42" i="11"/>
  <c r="B41" i="11"/>
  <c r="B40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6" i="11"/>
  <c r="H139" i="13"/>
  <c r="I139" i="13" s="1"/>
  <c r="O139" i="13"/>
  <c r="H140" i="13"/>
  <c r="I140" i="13" s="1"/>
  <c r="O140" i="13"/>
  <c r="K138" i="13"/>
  <c r="L138" i="13" s="1"/>
  <c r="H138" i="13"/>
  <c r="I138" i="13" s="1"/>
  <c r="O138" i="13"/>
  <c r="H137" i="13"/>
  <c r="I137" i="13" s="1"/>
  <c r="O137" i="13"/>
  <c r="H136" i="13"/>
  <c r="O136" i="13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E39" i="9"/>
  <c r="D39" i="9"/>
  <c r="C39" i="9"/>
  <c r="H7" i="13"/>
  <c r="I7" i="13" s="1"/>
  <c r="H8" i="13"/>
  <c r="I8" i="13" s="1"/>
  <c r="H9" i="13"/>
  <c r="I9" i="13" s="1"/>
  <c r="H10" i="13"/>
  <c r="H11" i="13"/>
  <c r="I11" i="13" s="1"/>
  <c r="K12" i="13"/>
  <c r="L12" i="13" s="1"/>
  <c r="H12" i="13"/>
  <c r="I12" i="13" s="1"/>
  <c r="H13" i="13"/>
  <c r="H14" i="13"/>
  <c r="I14" i="13" s="1"/>
  <c r="K15" i="13"/>
  <c r="L15" i="13" s="1"/>
  <c r="H15" i="13"/>
  <c r="H16" i="13"/>
  <c r="H17" i="13"/>
  <c r="I17" i="13" s="1"/>
  <c r="H18" i="13"/>
  <c r="I18" i="13" s="1"/>
  <c r="H19" i="13"/>
  <c r="H20" i="13"/>
  <c r="H21" i="13"/>
  <c r="H22" i="13"/>
  <c r="I22" i="13" s="1"/>
  <c r="H23" i="13"/>
  <c r="I23" i="13" s="1"/>
  <c r="H24" i="13"/>
  <c r="H25" i="13"/>
  <c r="H26" i="13"/>
  <c r="I26" i="13" s="1"/>
  <c r="K27" i="13"/>
  <c r="L27" i="13" s="1"/>
  <c r="H27" i="13"/>
  <c r="I27" i="13" s="1"/>
  <c r="H29" i="13"/>
  <c r="I29" i="13" s="1"/>
  <c r="H31" i="13"/>
  <c r="I31" i="13" s="1"/>
  <c r="H32" i="13"/>
  <c r="I32" i="13" s="1"/>
  <c r="H33" i="13"/>
  <c r="H34" i="13"/>
  <c r="H35" i="13"/>
  <c r="I35" i="13" s="1"/>
  <c r="H36" i="13"/>
  <c r="H37" i="13"/>
  <c r="H38" i="13"/>
  <c r="K39" i="13"/>
  <c r="L39" i="13" s="1"/>
  <c r="H39" i="13"/>
  <c r="I39" i="13" s="1"/>
  <c r="H40" i="13"/>
  <c r="I40" i="13" s="1"/>
  <c r="K41" i="13"/>
  <c r="L41" i="13" s="1"/>
  <c r="H41" i="13"/>
  <c r="H42" i="13"/>
  <c r="H43" i="13"/>
  <c r="H45" i="13"/>
  <c r="I45" i="13" s="1"/>
  <c r="K46" i="13"/>
  <c r="L46" i="13" s="1"/>
  <c r="H46" i="13"/>
  <c r="I46" i="13" s="1"/>
  <c r="K47" i="13"/>
  <c r="L47" i="13" s="1"/>
  <c r="H47" i="13"/>
  <c r="H48" i="13"/>
  <c r="H49" i="13"/>
  <c r="H50" i="13"/>
  <c r="H51" i="13"/>
  <c r="K52" i="13"/>
  <c r="L52" i="13" s="1"/>
  <c r="H52" i="13"/>
  <c r="I52" i="13" s="1"/>
  <c r="K53" i="13"/>
  <c r="L53" i="13" s="1"/>
  <c r="H53" i="13"/>
  <c r="I53" i="13" s="1"/>
  <c r="H54" i="13"/>
  <c r="I54" i="13" s="1"/>
  <c r="H55" i="13"/>
  <c r="I55" i="13" s="1"/>
  <c r="H56" i="13"/>
  <c r="K57" i="13"/>
  <c r="L57" i="13" s="1"/>
  <c r="H57" i="13"/>
  <c r="I57" i="13" s="1"/>
  <c r="H58" i="13"/>
  <c r="I58" i="13" s="1"/>
  <c r="H59" i="13"/>
  <c r="I59" i="13" s="1"/>
  <c r="K61" i="13"/>
  <c r="L61" i="13" s="1"/>
  <c r="H61" i="13"/>
  <c r="I61" i="13" s="1"/>
  <c r="K62" i="13"/>
  <c r="L62" i="13" s="1"/>
  <c r="H62" i="13"/>
  <c r="H63" i="13"/>
  <c r="H64" i="13"/>
  <c r="H65" i="13"/>
  <c r="K66" i="13"/>
  <c r="L66" i="13" s="1"/>
  <c r="H66" i="13"/>
  <c r="I66" i="13" s="1"/>
  <c r="H67" i="13"/>
  <c r="K68" i="13"/>
  <c r="L68" i="13" s="1"/>
  <c r="H68" i="13"/>
  <c r="I68" i="13" s="1"/>
  <c r="H69" i="13"/>
  <c r="H70" i="13"/>
  <c r="H71" i="13"/>
  <c r="I71" i="13" s="1"/>
  <c r="H72" i="13"/>
  <c r="H73" i="13"/>
  <c r="H74" i="13"/>
  <c r="I74" i="13" s="1"/>
  <c r="H75" i="13"/>
  <c r="H76" i="13"/>
  <c r="K77" i="13"/>
  <c r="L77" i="13" s="1"/>
  <c r="H77" i="13"/>
  <c r="I77" i="13" s="1"/>
  <c r="H78" i="13"/>
  <c r="I78" i="13" s="1"/>
  <c r="H79" i="13"/>
  <c r="H82" i="13"/>
  <c r="H83" i="13"/>
  <c r="H84" i="13"/>
  <c r="H85" i="13"/>
  <c r="I85" i="13" s="1"/>
  <c r="H86" i="13"/>
  <c r="I86" i="13" s="1"/>
  <c r="K87" i="13"/>
  <c r="L87" i="13" s="1"/>
  <c r="H87" i="13"/>
  <c r="I87" i="13" s="1"/>
  <c r="H89" i="13"/>
  <c r="H90" i="13"/>
  <c r="H91" i="13"/>
  <c r="H92" i="13"/>
  <c r="K93" i="13"/>
  <c r="L93" i="13" s="1"/>
  <c r="H93" i="13"/>
  <c r="H94" i="13"/>
  <c r="I94" i="13" s="1"/>
  <c r="K95" i="13"/>
  <c r="L95" i="13" s="1"/>
  <c r="H95" i="13"/>
  <c r="I95" i="13" s="1"/>
  <c r="K96" i="13"/>
  <c r="L96" i="13" s="1"/>
  <c r="H96" i="13"/>
  <c r="I96" i="13" s="1"/>
  <c r="K97" i="13"/>
  <c r="L97" i="13" s="1"/>
  <c r="H97" i="13"/>
  <c r="I97" i="13" s="1"/>
  <c r="I98" i="13"/>
  <c r="H99" i="13"/>
  <c r="H101" i="13"/>
  <c r="H102" i="13"/>
  <c r="H103" i="13"/>
  <c r="K104" i="13"/>
  <c r="L104" i="13" s="1"/>
  <c r="H104" i="13"/>
  <c r="I104" i="13" s="1"/>
  <c r="H105" i="13"/>
  <c r="I105" i="13" s="1"/>
  <c r="H106" i="13"/>
  <c r="I106" i="13" s="1"/>
  <c r="K107" i="13"/>
  <c r="L107" i="13" s="1"/>
  <c r="K108" i="13"/>
  <c r="L108" i="13" s="1"/>
  <c r="H108" i="13"/>
  <c r="H109" i="13"/>
  <c r="I109" i="13" s="1"/>
  <c r="H111" i="13"/>
  <c r="K112" i="13"/>
  <c r="L112" i="13" s="1"/>
  <c r="H112" i="13"/>
  <c r="I112" i="13" s="1"/>
  <c r="K113" i="13"/>
  <c r="L113" i="13" s="1"/>
  <c r="H114" i="13"/>
  <c r="H115" i="13"/>
  <c r="I115" i="13" s="1"/>
  <c r="H116" i="13"/>
  <c r="K117" i="13"/>
  <c r="L117" i="13" s="1"/>
  <c r="H117" i="13"/>
  <c r="I117" i="13" s="1"/>
  <c r="K118" i="13"/>
  <c r="L118" i="13" s="1"/>
  <c r="H118" i="13"/>
  <c r="I118" i="13" s="1"/>
  <c r="H119" i="13"/>
  <c r="H120" i="13"/>
  <c r="H121" i="13"/>
  <c r="I121" i="13" s="1"/>
  <c r="H122" i="13"/>
  <c r="H123" i="13"/>
  <c r="K124" i="13"/>
  <c r="L124" i="13" s="1"/>
  <c r="H124" i="13"/>
  <c r="I124" i="13" s="1"/>
  <c r="K125" i="13"/>
  <c r="L125" i="13" s="1"/>
  <c r="H125" i="13"/>
  <c r="I125" i="13" s="1"/>
  <c r="H126" i="13"/>
  <c r="K127" i="13"/>
  <c r="L127" i="13" s="1"/>
  <c r="H127" i="13"/>
  <c r="I127" i="13" s="1"/>
  <c r="H128" i="13"/>
  <c r="I128" i="13" s="1"/>
  <c r="H129" i="13"/>
  <c r="I129" i="13" s="1"/>
  <c r="K130" i="13"/>
  <c r="L130" i="13" s="1"/>
  <c r="H130" i="13"/>
  <c r="I130" i="13" s="1"/>
  <c r="H131" i="13"/>
  <c r="I131" i="13" s="1"/>
  <c r="K132" i="13"/>
  <c r="L132" i="13" s="1"/>
  <c r="H132" i="13"/>
  <c r="I132" i="13" s="1"/>
  <c r="H133" i="13"/>
  <c r="I133" i="13" s="1"/>
  <c r="H134" i="13"/>
  <c r="I134" i="13" s="1"/>
  <c r="H135" i="13"/>
  <c r="H6" i="13"/>
  <c r="I6" i="13" s="1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I63" i="13" l="1"/>
  <c r="I13" i="13"/>
  <c r="I91" i="13"/>
  <c r="I34" i="13"/>
  <c r="I120" i="13"/>
  <c r="I64" i="13"/>
  <c r="I90" i="13"/>
  <c r="I70" i="13"/>
  <c r="I79" i="13"/>
  <c r="I108" i="13"/>
  <c r="I107" i="13"/>
  <c r="K139" i="13"/>
  <c r="L139" i="13" s="1"/>
  <c r="I47" i="13"/>
  <c r="K140" i="13"/>
  <c r="L140" i="13" s="1"/>
  <c r="I38" i="13"/>
  <c r="I28" i="13"/>
  <c r="I56" i="13"/>
  <c r="I75" i="13"/>
  <c r="I50" i="13"/>
  <c r="I30" i="13"/>
  <c r="I99" i="13"/>
  <c r="I88" i="13"/>
  <c r="I93" i="13"/>
  <c r="I136" i="13"/>
  <c r="I67" i="13"/>
  <c r="I126" i="13"/>
  <c r="I24" i="13"/>
  <c r="I21" i="13"/>
  <c r="K137" i="13"/>
  <c r="L137" i="13" s="1"/>
  <c r="I72" i="13"/>
  <c r="I113" i="13"/>
  <c r="K131" i="13"/>
  <c r="L131" i="13" s="1"/>
  <c r="I92" i="13"/>
  <c r="I101" i="13"/>
  <c r="I16" i="13"/>
  <c r="I41" i="13"/>
  <c r="K115" i="13"/>
  <c r="L115" i="13" s="1"/>
  <c r="I15" i="13"/>
  <c r="I62" i="13"/>
  <c r="K34" i="13"/>
  <c r="L34" i="13" s="1"/>
  <c r="K51" i="13"/>
  <c r="L51" i="13" s="1"/>
  <c r="K20" i="13"/>
  <c r="L20" i="13" s="1"/>
  <c r="I84" i="13"/>
  <c r="K55" i="13"/>
  <c r="L55" i="13" s="1"/>
  <c r="K136" i="13"/>
  <c r="L136" i="13" s="1"/>
  <c r="K121" i="13"/>
  <c r="L121" i="13" s="1"/>
  <c r="I69" i="13"/>
  <c r="K133" i="13"/>
  <c r="L133" i="13" s="1"/>
  <c r="I83" i="13"/>
  <c r="I60" i="13"/>
  <c r="K128" i="13"/>
  <c r="L128" i="13" s="1"/>
  <c r="K122" i="13"/>
  <c r="L122" i="13" s="1"/>
  <c r="K116" i="13"/>
  <c r="L116" i="13" s="1"/>
  <c r="K103" i="13"/>
  <c r="L103" i="13" s="1"/>
  <c r="K65" i="13"/>
  <c r="L65" i="13" s="1"/>
  <c r="I102" i="13"/>
  <c r="I81" i="13"/>
  <c r="K22" i="13"/>
  <c r="L22" i="13" s="1"/>
  <c r="K73" i="13"/>
  <c r="L73" i="13" s="1"/>
  <c r="I49" i="13"/>
  <c r="K106" i="13"/>
  <c r="L106" i="13" s="1"/>
  <c r="I76" i="13"/>
  <c r="I10" i="13"/>
  <c r="K120" i="13"/>
  <c r="L120" i="13" s="1"/>
  <c r="K33" i="13"/>
  <c r="L33" i="13" s="1"/>
  <c r="K105" i="13"/>
  <c r="L105" i="13" s="1"/>
  <c r="I42" i="13"/>
  <c r="K91" i="13"/>
  <c r="L91" i="13" s="1"/>
  <c r="I80" i="13"/>
  <c r="I48" i="13"/>
  <c r="I36" i="13"/>
  <c r="K134" i="13"/>
  <c r="L134" i="13" s="1"/>
  <c r="K119" i="13"/>
  <c r="L119" i="13" s="1"/>
  <c r="K85" i="13"/>
  <c r="L85" i="13" s="1"/>
  <c r="I110" i="13"/>
  <c r="K90" i="13"/>
  <c r="L90" i="13" s="1"/>
  <c r="I44" i="13"/>
  <c r="K9" i="13"/>
  <c r="L9" i="13" s="1"/>
  <c r="K109" i="13"/>
  <c r="L109" i="13" s="1"/>
  <c r="I43" i="13"/>
  <c r="I37" i="13"/>
  <c r="K29" i="13"/>
  <c r="L29" i="13" s="1"/>
  <c r="K13" i="13"/>
  <c r="L13" i="13" s="1"/>
  <c r="K75" i="13"/>
  <c r="L75" i="13" s="1"/>
  <c r="K45" i="13"/>
  <c r="L45" i="13" s="1"/>
  <c r="K123" i="13"/>
  <c r="L123" i="13" s="1"/>
  <c r="K89" i="13"/>
  <c r="L89" i="13" s="1"/>
  <c r="K70" i="13"/>
  <c r="L70" i="13" s="1"/>
  <c r="K26" i="13"/>
  <c r="L26" i="13" s="1"/>
  <c r="I111" i="13"/>
  <c r="I82" i="13"/>
  <c r="K71" i="13"/>
  <c r="L71" i="13" s="1"/>
  <c r="K135" i="13"/>
  <c r="L135" i="13" s="1"/>
  <c r="K114" i="13"/>
  <c r="L114" i="13" s="1"/>
  <c r="K74" i="13"/>
  <c r="L74" i="13" s="1"/>
  <c r="I19" i="13"/>
  <c r="I100" i="13"/>
  <c r="K63" i="13"/>
  <c r="L63" i="13" s="1"/>
  <c r="K11" i="13"/>
  <c r="L11" i="13" s="1"/>
  <c r="K129" i="13"/>
  <c r="L129" i="13" s="1"/>
  <c r="I25" i="13"/>
  <c r="I81" i="9"/>
  <c r="J81" i="9" s="1"/>
  <c r="I82" i="9"/>
  <c r="J82" i="9" s="1"/>
  <c r="J83" i="9"/>
  <c r="I84" i="9"/>
  <c r="J84" i="9" s="1"/>
  <c r="I85" i="9"/>
  <c r="J85" i="9" s="1"/>
  <c r="I86" i="9"/>
  <c r="J86" i="9" s="1"/>
  <c r="I87" i="9"/>
  <c r="J87" i="9" s="1"/>
  <c r="I88" i="9"/>
  <c r="J88" i="9" s="1"/>
  <c r="I89" i="9"/>
  <c r="J89" i="9" s="1"/>
  <c r="I90" i="9"/>
  <c r="J90" i="9" s="1"/>
  <c r="I91" i="9"/>
  <c r="J91" i="9" s="1"/>
  <c r="I89" i="13" l="1"/>
  <c r="I103" i="13"/>
  <c r="I73" i="13"/>
  <c r="I119" i="13"/>
  <c r="I135" i="13"/>
  <c r="K126" i="13"/>
  <c r="L126" i="13" s="1"/>
  <c r="I65" i="13"/>
  <c r="I20" i="13"/>
  <c r="I114" i="13"/>
  <c r="I122" i="13"/>
  <c r="I123" i="13"/>
  <c r="I51" i="13"/>
  <c r="I116" i="13"/>
  <c r="I33" i="13"/>
  <c r="K110" i="13"/>
  <c r="L110" i="13" s="1"/>
  <c r="K36" i="13"/>
  <c r="L36" i="13" s="1"/>
  <c r="K111" i="13"/>
  <c r="L111" i="13" s="1"/>
  <c r="K25" i="13"/>
  <c r="L25" i="13" s="1"/>
  <c r="K88" i="9"/>
  <c r="K31" i="13" l="1"/>
  <c r="L31" i="13" s="1"/>
  <c r="K81" i="9"/>
  <c r="K86" i="13"/>
  <c r="L86" i="13" s="1"/>
  <c r="K82" i="9"/>
  <c r="K80" i="13"/>
  <c r="L80" i="13" s="1"/>
  <c r="K90" i="9"/>
  <c r="K94" i="13"/>
  <c r="L94" i="13" s="1"/>
  <c r="K84" i="9"/>
  <c r="K56" i="13"/>
  <c r="L56" i="13" s="1"/>
  <c r="K85" i="9"/>
  <c r="K102" i="13"/>
  <c r="L102" i="13" s="1"/>
  <c r="K91" i="9"/>
  <c r="K100" i="13"/>
  <c r="L100" i="13" s="1"/>
  <c r="K83" i="9"/>
  <c r="K83" i="13"/>
  <c r="L83" i="13" s="1"/>
  <c r="K86" i="9"/>
  <c r="K98" i="13"/>
  <c r="L98" i="13" s="1"/>
  <c r="K87" i="9"/>
  <c r="K101" i="13"/>
  <c r="L101" i="13" s="1"/>
  <c r="K89" i="9"/>
  <c r="K38" i="13"/>
  <c r="L38" i="13" s="1"/>
  <c r="I37" i="9"/>
  <c r="J37" i="9" s="1"/>
  <c r="K37" i="9" s="1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J70" i="9" l="1"/>
  <c r="J73" i="9"/>
  <c r="J72" i="9"/>
  <c r="J74" i="9"/>
  <c r="J67" i="9"/>
  <c r="J66" i="9"/>
  <c r="J65" i="9"/>
  <c r="J71" i="9"/>
  <c r="J80" i="9"/>
  <c r="J64" i="9"/>
  <c r="J63" i="9"/>
  <c r="J78" i="9"/>
  <c r="K78" i="9" s="1"/>
  <c r="J77" i="9"/>
  <c r="J79" i="9"/>
  <c r="J62" i="9"/>
  <c r="J76" i="9"/>
  <c r="J69" i="9"/>
  <c r="J75" i="9"/>
  <c r="J68" i="9"/>
  <c r="J61" i="9"/>
  <c r="K61" i="9" l="1"/>
  <c r="K72" i="13"/>
  <c r="L72" i="13" s="1"/>
  <c r="K68" i="9"/>
  <c r="K84" i="13"/>
  <c r="L84" i="13" s="1"/>
  <c r="K75" i="9"/>
  <c r="K99" i="13"/>
  <c r="L99" i="13" s="1"/>
  <c r="K69" i="9"/>
  <c r="K44" i="13"/>
  <c r="L44" i="13" s="1"/>
  <c r="K76" i="9"/>
  <c r="K23" i="13"/>
  <c r="L23" i="13" s="1"/>
  <c r="K62" i="9"/>
  <c r="K21" i="13"/>
  <c r="L21" i="13" s="1"/>
  <c r="K77" i="9"/>
  <c r="K54" i="13"/>
  <c r="L54" i="13" s="1"/>
  <c r="K63" i="9"/>
  <c r="K64" i="13"/>
  <c r="L64" i="13" s="1"/>
  <c r="K64" i="9"/>
  <c r="K69" i="13"/>
  <c r="L69" i="13" s="1"/>
  <c r="K80" i="9"/>
  <c r="K59" i="13"/>
  <c r="L59" i="13" s="1"/>
  <c r="K71" i="9"/>
  <c r="K78" i="13"/>
  <c r="L78" i="13" s="1"/>
  <c r="K65" i="9"/>
  <c r="K43" i="13"/>
  <c r="L43" i="13" s="1"/>
  <c r="K66" i="9"/>
  <c r="K79" i="13"/>
  <c r="L79" i="13" s="1"/>
  <c r="K67" i="9"/>
  <c r="K81" i="13"/>
  <c r="L81" i="13" s="1"/>
  <c r="K74" i="9"/>
  <c r="K92" i="13"/>
  <c r="L92" i="13" s="1"/>
  <c r="K72" i="9"/>
  <c r="K88" i="13"/>
  <c r="L88" i="13" s="1"/>
  <c r="K73" i="9"/>
  <c r="K82" i="13"/>
  <c r="L82" i="13" s="1"/>
  <c r="K70" i="9"/>
  <c r="K67" i="13"/>
  <c r="L67" i="13" s="1"/>
  <c r="K79" i="9"/>
  <c r="K58" i="13"/>
  <c r="L58" i="13" s="1"/>
  <c r="H15" i="9"/>
  <c r="I15" i="9" l="1"/>
  <c r="J15" i="9" s="1"/>
  <c r="K15" i="9" s="1"/>
  <c r="I7" i="9"/>
  <c r="I8" i="9"/>
  <c r="I11" i="9"/>
  <c r="I12" i="9"/>
  <c r="I13" i="9"/>
  <c r="J13" i="9" s="1"/>
  <c r="K13" i="9" s="1"/>
  <c r="I14" i="9"/>
  <c r="J14" i="9" s="1"/>
  <c r="K14" i="9" s="1"/>
  <c r="I18" i="9"/>
  <c r="J18" i="9" s="1"/>
  <c r="K18" i="9" s="1"/>
  <c r="I19" i="9"/>
  <c r="I20" i="9"/>
  <c r="I21" i="9"/>
  <c r="I22" i="9"/>
  <c r="I39" i="9"/>
  <c r="I48" i="9"/>
  <c r="I49" i="9"/>
  <c r="I50" i="9"/>
  <c r="I51" i="9"/>
  <c r="I52" i="9"/>
  <c r="I53" i="9"/>
  <c r="I54" i="9"/>
  <c r="I55" i="9"/>
  <c r="I56" i="9"/>
  <c r="I57" i="9"/>
  <c r="I41" i="9"/>
  <c r="I42" i="9"/>
  <c r="I45" i="9"/>
  <c r="I46" i="9"/>
  <c r="I47" i="9"/>
  <c r="I58" i="9"/>
  <c r="I10" i="9"/>
  <c r="I16" i="9"/>
  <c r="J16" i="9" s="1"/>
  <c r="K16" i="9" s="1"/>
  <c r="I17" i="9"/>
  <c r="J17" i="9" s="1"/>
  <c r="K17" i="9" s="1"/>
  <c r="I27" i="9"/>
  <c r="I28" i="9"/>
  <c r="I29" i="9"/>
  <c r="I30" i="9"/>
  <c r="I40" i="9"/>
  <c r="I43" i="9"/>
  <c r="I44" i="9"/>
  <c r="I59" i="9"/>
  <c r="I60" i="9"/>
  <c r="I9" i="9"/>
  <c r="I23" i="9"/>
  <c r="I24" i="9"/>
  <c r="I25" i="9"/>
  <c r="I26" i="9"/>
  <c r="I3" i="9" l="1"/>
  <c r="C6" i="9"/>
  <c r="C38" i="9"/>
  <c r="J20" i="9"/>
  <c r="K20" i="9" s="1"/>
  <c r="J21" i="9"/>
  <c r="K21" i="9" s="1"/>
  <c r="J19" i="9"/>
  <c r="K19" i="9" s="1"/>
  <c r="J23" i="9"/>
  <c r="K23" i="9" s="1"/>
  <c r="J29" i="9"/>
  <c r="K29" i="9" s="1"/>
  <c r="J27" i="9"/>
  <c r="K27" i="9" s="1"/>
  <c r="J25" i="9"/>
  <c r="K25" i="9" s="1"/>
  <c r="J24" i="9"/>
  <c r="K24" i="9" s="1"/>
  <c r="J30" i="9"/>
  <c r="K30" i="9" s="1"/>
  <c r="J28" i="9"/>
  <c r="K28" i="9" s="1"/>
  <c r="J22" i="9"/>
  <c r="K22" i="9" s="1"/>
  <c r="J26" i="9"/>
  <c r="K26" i="9" s="1"/>
  <c r="J41" i="9"/>
  <c r="J9" i="9"/>
  <c r="K9" i="9" s="1"/>
  <c r="J10" i="9"/>
  <c r="K10" i="9" s="1"/>
  <c r="J11" i="9"/>
  <c r="K11" i="9" s="1"/>
  <c r="J7" i="9"/>
  <c r="K7" i="9" s="1"/>
  <c r="J8" i="9"/>
  <c r="K8" i="9" s="1"/>
  <c r="J12" i="9"/>
  <c r="K12" i="9" s="1"/>
  <c r="J53" i="9"/>
  <c r="J44" i="9"/>
  <c r="J58" i="9"/>
  <c r="J42" i="9"/>
  <c r="J40" i="9"/>
  <c r="J57" i="9"/>
  <c r="J39" i="9"/>
  <c r="J56" i="9"/>
  <c r="J45" i="9"/>
  <c r="J52" i="9"/>
  <c r="J60" i="9"/>
  <c r="J47" i="9"/>
  <c r="J59" i="9"/>
  <c r="J46" i="9"/>
  <c r="J43" i="9"/>
  <c r="J55" i="9"/>
  <c r="J54" i="9"/>
  <c r="J49" i="9"/>
  <c r="J51" i="9"/>
  <c r="J50" i="9"/>
  <c r="J48" i="9"/>
  <c r="K49" i="9" l="1"/>
  <c r="K42" i="13"/>
  <c r="L42" i="13" s="1"/>
  <c r="K54" i="9"/>
  <c r="K24" i="13"/>
  <c r="L24" i="13" s="1"/>
  <c r="K55" i="9"/>
  <c r="K48" i="13"/>
  <c r="L48" i="13" s="1"/>
  <c r="K43" i="9"/>
  <c r="K7" i="13"/>
  <c r="L7" i="13" s="1"/>
  <c r="K46" i="9"/>
  <c r="K30" i="13"/>
  <c r="L30" i="13" s="1"/>
  <c r="K59" i="9"/>
  <c r="K60" i="13"/>
  <c r="L60" i="13" s="1"/>
  <c r="K41" i="9"/>
  <c r="K14" i="13"/>
  <c r="L14" i="13" s="1"/>
  <c r="K47" i="9"/>
  <c r="K32" i="13"/>
  <c r="L32" i="13" s="1"/>
  <c r="K60" i="9"/>
  <c r="K76" i="13"/>
  <c r="L76" i="13" s="1"/>
  <c r="K52" i="9"/>
  <c r="K50" i="13"/>
  <c r="L50" i="13" s="1"/>
  <c r="K45" i="9"/>
  <c r="K28" i="13"/>
  <c r="L28" i="13" s="1"/>
  <c r="K56" i="9"/>
  <c r="K10" i="13"/>
  <c r="L10" i="13" s="1"/>
  <c r="K39" i="9"/>
  <c r="K17" i="13"/>
  <c r="L17" i="13" s="1"/>
  <c r="K57" i="9"/>
  <c r="K6" i="13"/>
  <c r="L6" i="13" s="1"/>
  <c r="K40" i="9"/>
  <c r="K16" i="13"/>
  <c r="L16" i="13" s="1"/>
  <c r="K42" i="9"/>
  <c r="K8" i="13"/>
  <c r="L8" i="13" s="1"/>
  <c r="K58" i="9"/>
  <c r="K35" i="13"/>
  <c r="L35" i="13" s="1"/>
  <c r="K44" i="9"/>
  <c r="K19" i="13"/>
  <c r="L19" i="13" s="1"/>
  <c r="K48" i="9"/>
  <c r="K40" i="13"/>
  <c r="L40" i="13" s="1"/>
  <c r="K53" i="9"/>
  <c r="K49" i="13"/>
  <c r="L49" i="13" s="1"/>
  <c r="K50" i="9"/>
  <c r="K18" i="13"/>
  <c r="L18" i="13" s="1"/>
  <c r="K51" i="9"/>
  <c r="K37" i="13"/>
  <c r="L37" i="13" s="1"/>
  <c r="K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tc={3E9A029C-8DD9-4828-8FC9-D3A811F6B220}</author>
  </authors>
  <commentList>
    <comment ref="C34" authorId="0" shapeId="0" xr:uid="{3E9A029C-8DD9-4828-8FC9-D3A811F6B2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apunto como media porque ya estamos en contacto con ellos para que nos expliquen lo que necesitan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E0B74-3B54-4C47-B433-1B09395F45AA}" keepAlive="1" name="Consulta - Tabla_GENERAL7" description="Conexión a la consulta 'Tabla_GENERAL7' en el libro." type="5" refreshedVersion="8" background="1" saveData="1">
    <dbPr connection="Provider=Microsoft.Mashup.OleDb.1;Data Source=$Workbook$;Location=Tabla_GENERAL7;Extended Properties=&quot;&quot;" command="SELECT * FROM [Tabla_GENERAL7]"/>
  </connection>
</connections>
</file>

<file path=xl/sharedStrings.xml><?xml version="1.0" encoding="utf-8"?>
<sst xmlns="http://schemas.openxmlformats.org/spreadsheetml/2006/main" count="2307" uniqueCount="745">
  <si>
    <t xml:space="preserve"> </t>
  </si>
  <si>
    <t>DYNAMICS 365</t>
  </si>
  <si>
    <t>ESTADO</t>
  </si>
  <si>
    <t>PRIORIDAD</t>
  </si>
  <si>
    <t>FECHA SOLICITUD</t>
  </si>
  <si>
    <t>PERSONA DE CONTACTO</t>
  </si>
  <si>
    <t>EMPRESA</t>
  </si>
  <si>
    <t>DESCRIPCIÓN</t>
  </si>
  <si>
    <t>INTRANET</t>
  </si>
  <si>
    <t>CRM</t>
  </si>
  <si>
    <t>CÓDIGO</t>
  </si>
  <si>
    <r>
      <t xml:space="preserve">FECHA INICIO </t>
    </r>
    <r>
      <rPr>
        <sz val="9"/>
        <color theme="1"/>
        <rFont val="Calibri"/>
        <family val="2"/>
      </rPr>
      <t>(estimado)</t>
    </r>
  </si>
  <si>
    <r>
      <t xml:space="preserve">FECHA FIN </t>
    </r>
    <r>
      <rPr>
        <sz val="8"/>
        <color theme="1"/>
        <rFont val="Calibri"/>
        <family val="2"/>
      </rPr>
      <t>(estimado)</t>
    </r>
  </si>
  <si>
    <t>IMPORTE APROX</t>
  </si>
  <si>
    <t>OTRAS OBSERVACIONES / COMENTARIOS</t>
  </si>
  <si>
    <t>EN ESPERA</t>
  </si>
  <si>
    <t>ADIX</t>
  </si>
  <si>
    <t>FEM PRESION MAXIMA CONDUCTO MOLINO CARBON</t>
  </si>
  <si>
    <t>BAJA</t>
  </si>
  <si>
    <t>AGROMETAL CARRIÓN, S.L.</t>
  </si>
  <si>
    <t>CALCULO MARQUESINA</t>
  </si>
  <si>
    <t>ALTA</t>
  </si>
  <si>
    <t>ALBERTO PERIS</t>
  </si>
  <si>
    <t>INFORME CALCULO ESTRUCTURA Y CIMENTACION VIVIENDA UNIFAMILIAR</t>
  </si>
  <si>
    <t>FCP250410</t>
  </si>
  <si>
    <t>MEDIA</t>
  </si>
  <si>
    <t>JUAN CARLOS VIOLERO</t>
  </si>
  <si>
    <t>TSD</t>
  </si>
  <si>
    <t xml:space="preserve">NAVE DESMONTABLE ENTREMEDIANERAS CAMPA </t>
  </si>
  <si>
    <t>FCP250339</t>
  </si>
  <si>
    <t>DIVISEGUR, S.L.</t>
  </si>
  <si>
    <t>CALCULO VIGA PARA POLIPASTO EN NAVES PINTO10-12-14</t>
  </si>
  <si>
    <t>II DEMASIA CALCULO DINAMICOS SOPORTES REF. BMOT 158-20043876 (VINCULADO A FCP250069)</t>
  </si>
  <si>
    <t>FCP250350</t>
  </si>
  <si>
    <t xml:space="preserve">POLIPASTOS EN LA ÚLTIMA PARTE DE PERIODISTAS 10,12,14 (donde no llegan las oficinas) </t>
  </si>
  <si>
    <t>NURIA HERRERO</t>
  </si>
  <si>
    <t>LEGALIZACION AMPLIACION BT CENTRO MECANIZADO</t>
  </si>
  <si>
    <t>FCP250453</t>
  </si>
  <si>
    <t>ETD INOX INDUSTRIES, S.L.</t>
  </si>
  <si>
    <t>CALCULO + INFORME PLATAFORMA PRES 382-2024-4.3</t>
  </si>
  <si>
    <t>FCP250340</t>
  </si>
  <si>
    <t>FERNANDEZ PEÑO</t>
  </si>
  <si>
    <t>RENOVACION ISO9001_45001_1090 EXC4 AÑO 2025</t>
  </si>
  <si>
    <t>GOMEZ MADRID SOLUCIONES INDUSTRIALES (J-TEC)</t>
  </si>
  <si>
    <t>DEMASIA PLAFORMA +SILO AUTOPORTANTE (VINCULADO A FCP250076)</t>
  </si>
  <si>
    <t>CALCULO DE ESTRUCTURA PARA POLIPASTO</t>
  </si>
  <si>
    <t>CALCULO DEPOSITO AGUA CALIENTE</t>
  </si>
  <si>
    <t>DEMASIA COCEDERO (VINCULADO A FCP250177) -INFORME DE CALCULO (REVISAR SI ES EQUIPO A PRESION)</t>
  </si>
  <si>
    <t>FCP250348</t>
  </si>
  <si>
    <t>6h + 4h demasia</t>
  </si>
  <si>
    <t>GRUPO JOH</t>
  </si>
  <si>
    <t>INFORME CALCULO DE SOPORTES DE ANDAMIO</t>
  </si>
  <si>
    <t>FCP250424</t>
  </si>
  <si>
    <t>AG INGENIEROS - INGENIA SERVICIOS DE INGENIERÍA S.L.</t>
  </si>
  <si>
    <t>CALCULO CIMENTACION PARA DEPOSITOS</t>
  </si>
  <si>
    <t>ALTILLO Y ASEOS VISITANTES CARLOS BELMONTE</t>
  </si>
  <si>
    <t>APROX. 16H</t>
  </si>
  <si>
    <t>DEMASÍA AGROPTIMUM PORCHE Y CIMENTACIÓN MEDIANERA Y FOSO</t>
  </si>
  <si>
    <t>FCP250333</t>
  </si>
  <si>
    <t>CANCELADO</t>
  </si>
  <si>
    <t>INVENTIA KINETICS</t>
  </si>
  <si>
    <t>CALCULO CARRO TRANSPORTE FUSELAJE</t>
  </si>
  <si>
    <t>MEZGAR</t>
  </si>
  <si>
    <t>CALCULO DE ESTRUCTURA Y VISADO</t>
  </si>
  <si>
    <t>PRECALCULO ESTRUCTURA CON PORTICO Y VIGA CARRIL PARA POLIPASTO</t>
  </si>
  <si>
    <t>PARCITANK</t>
  </si>
  <si>
    <t>INFORMES DE CALCULO A SISMO TRES DEPOSITOS CHILE</t>
  </si>
  <si>
    <t>FCP250341</t>
  </si>
  <si>
    <t>PROMINOX VILLARROBLEDO, S.L.L.</t>
  </si>
  <si>
    <t>CALCULOS DEL TANQUE HERVIDOR (VINCULADO A FCP250308)</t>
  </si>
  <si>
    <t>PRECALCULO DEPOSITO DRENAJE ACEITE TERMICO</t>
  </si>
  <si>
    <t>SEPPELEC, S.L.</t>
  </si>
  <si>
    <t>CALCULO VENTEOS CON CONDICIONES TERMICAS</t>
  </si>
  <si>
    <t>SIMALGA</t>
  </si>
  <si>
    <t>CALCULO BANCADA CUBIERTA - ITE</t>
  </si>
  <si>
    <t>PACO CRESPO</t>
  </si>
  <si>
    <t>TECNOVE, S.L.</t>
  </si>
  <si>
    <t>INFORMES MODIFICACIONES CONTENEDORES CSC 10325004C1</t>
  </si>
  <si>
    <t>FCP250378</t>
  </si>
  <si>
    <t>TOLSAN S.A.</t>
  </si>
  <si>
    <t>ESTUDIO CARGAS TECHO ZUCCHERO</t>
  </si>
  <si>
    <t>TOMCISA</t>
  </si>
  <si>
    <t>INFORME CALCULO TRAVESAÑO REMOLQUE EN CHASIS CISTERNA</t>
  </si>
  <si>
    <t>FCP250342</t>
  </si>
  <si>
    <t>INFORME DE REPARACION DE PUENTE GRUA</t>
  </si>
  <si>
    <t>TSD RAIL</t>
  </si>
  <si>
    <t>PROYECTO ACTIVIDAD NAVES 1 Y 2 C/ COSTURERAS/LECHERAS (VINCULADO A FCP250121)</t>
  </si>
  <si>
    <t>PROYECTO ACTIVIDAD NAVES 3 Y 4 C/ COSTURERAS (VINCULADO A FCP250122)</t>
  </si>
  <si>
    <t>VICENTE FERNANDEZ</t>
  </si>
  <si>
    <t>PLEGADOS LACON</t>
  </si>
  <si>
    <t>INFORME BASICO CALCULO PERFIL DECK PL56 DETSUN</t>
  </si>
  <si>
    <t>FCP250336</t>
  </si>
  <si>
    <t>400 EUR</t>
  </si>
  <si>
    <t>PEDRO M. PLANTON</t>
  </si>
  <si>
    <t>PEDRO MIGUEL PLANTON</t>
  </si>
  <si>
    <t>INFORME VIABILIDAD ESTRUCTURAL PISTA PADEL MARRUECOS</t>
  </si>
  <si>
    <t>FCP250363</t>
  </si>
  <si>
    <t>SERVICIOS INOXIDABLES ALBACETE, S.L. - SIETE INOX</t>
  </si>
  <si>
    <t>DEMASIA CALCULO UNIONES BASE DE LOS LLANOS</t>
  </si>
  <si>
    <t>FCP250352</t>
  </si>
  <si>
    <t>MIGUEL CAPUCHINO</t>
  </si>
  <si>
    <t>PERINOX</t>
  </si>
  <si>
    <t>CALCULO ESTRUCTURAL DE PLATAFORMA PARA EQUIPO CIP EN CHILE</t>
  </si>
  <si>
    <t>FCP250344</t>
  </si>
  <si>
    <t>ANGEL CALERO</t>
  </si>
  <si>
    <t>PRECALCULO PARA DETERMINACION DE ESPESORES Y PLANO DE DEPOSITO DF030100</t>
  </si>
  <si>
    <t>FCP250357</t>
  </si>
  <si>
    <t xml:space="preserve">CASETAS IZADO </t>
  </si>
  <si>
    <t>FCP250090</t>
  </si>
  <si>
    <t>FRAN BUENO</t>
  </si>
  <si>
    <t>HIERROS BUENO, S.A.L.</t>
  </si>
  <si>
    <t>CALCULO UNIONES PASARELA SAN CUGAT</t>
  </si>
  <si>
    <t>FCP250349</t>
  </si>
  <si>
    <t>FCO. BOLAÑOS</t>
  </si>
  <si>
    <t>REVISION INSPECCIÓN VISTUAL CELOSIA NAVE DE CORTE</t>
  </si>
  <si>
    <t>PINTO PERIODISTAS 10-8: ABRIR HUECO ENTRE NAVES</t>
  </si>
  <si>
    <t>CARMEN FDEZ. LOZANO</t>
  </si>
  <si>
    <t>FIMEPA</t>
  </si>
  <si>
    <t>CALCULO PLATAFORMA</t>
  </si>
  <si>
    <t>ANEXO A FCP250326 INFORME BASICO CALCULO PERFIL DECK 56 0,8</t>
  </si>
  <si>
    <t>FCP250367</t>
  </si>
  <si>
    <t>DAVID DIAGO</t>
  </si>
  <si>
    <t>SITRA</t>
  </si>
  <si>
    <t>CALCULOS ESPESORES Y CIMENTACION DEPOSITO 22000L</t>
  </si>
  <si>
    <t>FCP250459</t>
  </si>
  <si>
    <t>32h</t>
  </si>
  <si>
    <t>CALCULO FEM DEPOSITOS PARA EQUIPO CIP EN CHILE</t>
  </si>
  <si>
    <t>FCP250354</t>
  </si>
  <si>
    <t>SIMULACION CARGADOR-DESCARGADOR</t>
  </si>
  <si>
    <t>FCP250356</t>
  </si>
  <si>
    <t>(Nos tiene que pasar datos AGM)</t>
  </si>
  <si>
    <t>PERICIAL INCENDIO EN VIVIENDA RATIFICACION TELEMATICA</t>
  </si>
  <si>
    <t>FCP250370</t>
  </si>
  <si>
    <t>QUADRO</t>
  </si>
  <si>
    <t>AMPLIACIÓN DE LA NAVE (DERIVA DE LOS ESCANEOS DE DISEÑO)</t>
  </si>
  <si>
    <t>EUSEBIO SERRANO</t>
  </si>
  <si>
    <t>EUROCALDER</t>
  </si>
  <si>
    <t>CALCULO ESTRUCTURA PARA LINEA DE VIDA HORIZONTAL</t>
  </si>
  <si>
    <t>FCP250388</t>
  </si>
  <si>
    <t xml:space="preserve">PROYECTO CONSTRUCCION 3 NAVES </t>
  </si>
  <si>
    <t>FCP250404</t>
  </si>
  <si>
    <t>INFORME BASICO CALCULO PERFIL DECK PL56 MERLIN PROPERTIES BETERA</t>
  </si>
  <si>
    <t>FCP250380</t>
  </si>
  <si>
    <t>PLANO DEPOSITO PLANTA DISOLVENTES CON AISLAMIENTO DF035200</t>
  </si>
  <si>
    <t>FCP250381</t>
  </si>
  <si>
    <t>VICENTE CORREAS</t>
  </si>
  <si>
    <t>TUBYTANK</t>
  </si>
  <si>
    <t xml:space="preserve">INFORME CALCULO JUSTIFICATIVO DEPOSITOS 30000 Y 15000 L </t>
  </si>
  <si>
    <t>FCP250383</t>
  </si>
  <si>
    <t>GUILLERMO ESCOBAR</t>
  </si>
  <si>
    <t>TECALSA</t>
  </si>
  <si>
    <t>CALCULO ESTRUCTURAL BASTIDOR</t>
  </si>
  <si>
    <t>GONZALO NUÑEZ</t>
  </si>
  <si>
    <t>SERVICIOS INOXIDABLES ALBACETE - SIETE</t>
  </si>
  <si>
    <t>AUDITORIA EN-1090 EXC-2 AÑO 2025</t>
  </si>
  <si>
    <t>FCP250405</t>
  </si>
  <si>
    <t>JOSE ANTONIO DEL REY</t>
  </si>
  <si>
    <t>COMTEL HISPANICA</t>
  </si>
  <si>
    <t>AUDITORIA EN-1090 EXC-3 AÑO 2025</t>
  </si>
  <si>
    <t>FCP250390</t>
  </si>
  <si>
    <t>ENRIQUE SANCHEZ SANCHEZ</t>
  </si>
  <si>
    <t>EIFFAGE ENERGIA</t>
  </si>
  <si>
    <t>INFORME DE ESTADO DE EJECUCIÓN DE OBRA PFV EN TABERNAS</t>
  </si>
  <si>
    <t>FCP250393</t>
  </si>
  <si>
    <t>INFORME TÉCNICO DE CALCULO CIT PARA PISTA DE PADEL EN SUIZA</t>
  </si>
  <si>
    <t>FCP250397</t>
  </si>
  <si>
    <t>ANEXO AL CALCULO PERFIL DECK 56 ESP.0.8 DETSUN (VINCULADO A FCP250336)</t>
  </si>
  <si>
    <t>FCP250395</t>
  </si>
  <si>
    <t>300-400</t>
  </si>
  <si>
    <t>PROMINOX</t>
  </si>
  <si>
    <t>PRECALCULO  ESPESORES CALDERA DESTILACION (VINCULADO A FCP250307)</t>
  </si>
  <si>
    <t>PRECALCULO ESPESORES DEPOSITO PLANTA DISOLVENTES DF035200 (VINCULADO FCP250381)</t>
  </si>
  <si>
    <t>MIHAIL SURGENT</t>
  </si>
  <si>
    <t>ETD-INOX AMPHORA</t>
  </si>
  <si>
    <t>CALCULO + INFORME ESTRUCTURA PARA FERMENTADORES PR395-24 SEVILLA</t>
  </si>
  <si>
    <t>FCP250399</t>
  </si>
  <si>
    <t>INFORME CALCULO ESTRUCTURA PORCHE PATIO YESEROS,41</t>
  </si>
  <si>
    <t>FCP250406</t>
  </si>
  <si>
    <t>600-800</t>
  </si>
  <si>
    <t>PERFILADOS ALVAREZ ARAGONES</t>
  </si>
  <si>
    <t>RENOVACION EN1090</t>
  </si>
  <si>
    <t>FCP250415</t>
  </si>
  <si>
    <t>!!</t>
  </si>
  <si>
    <t>SIETE - ADIANTE - ONATE FIGUEREZ ¿?</t>
  </si>
  <si>
    <t>RECALCULO PUERTAS HANGAR</t>
  </si>
  <si>
    <t>FCP250448</t>
  </si>
  <si>
    <t>LACON</t>
  </si>
  <si>
    <t>ANEXO II Y REVISION CALCULO PERFIL DECK 56 ESP.0.7 (VINCULADO A FCP250326)</t>
  </si>
  <si>
    <t>FCP250414</t>
  </si>
  <si>
    <t>VICENTE IZQUIERDO</t>
  </si>
  <si>
    <t>ELS</t>
  </si>
  <si>
    <t>PRECALCULO FEM PLATAFORMA</t>
  </si>
  <si>
    <t>FCP250426</t>
  </si>
  <si>
    <t>JOSE LUIS PINILLA</t>
  </si>
  <si>
    <t>MARE INGENIERIA</t>
  </si>
  <si>
    <t xml:space="preserve">CALCULOS TREN </t>
  </si>
  <si>
    <t>ARACELI DIAZ</t>
  </si>
  <si>
    <t>INFORME CALCULO ESTRUCTURA DESHIDRATADOR BSF</t>
  </si>
  <si>
    <t>FCP250421</t>
  </si>
  <si>
    <t>TALLERES ESTESO</t>
  </si>
  <si>
    <t>SIMULACION CHASIS</t>
  </si>
  <si>
    <t>JULIAN BALLESTEROS</t>
  </si>
  <si>
    <t>CEDINOX</t>
  </si>
  <si>
    <t>3 TANQUE ATMOSFÉRICOS</t>
  </si>
  <si>
    <t>FCP250460</t>
  </si>
  <si>
    <t>RAGOGALL</t>
  </si>
  <si>
    <t>NAVE BURGOS</t>
  </si>
  <si>
    <t>JESUS ALARCON</t>
  </si>
  <si>
    <t>JMSF - ORANGETRIANGLE PROCESS</t>
  </si>
  <si>
    <t>INFORME CALCULO ESTRUCTURAL DE PLATAFORMA PARA DEPOSITOS Y REACTOR EN CHESTE</t>
  </si>
  <si>
    <t>FCP250438</t>
  </si>
  <si>
    <t>AYUNTAMIENTO</t>
  </si>
  <si>
    <t xml:space="preserve">REVISION CIMENTACION </t>
  </si>
  <si>
    <t>INFORME CALCULO VALIDACION ESTRUCTURA RACK BSF</t>
  </si>
  <si>
    <t>FCP250446</t>
  </si>
  <si>
    <t>SANTIAGO GONZALEZ</t>
  </si>
  <si>
    <t>CAMETO</t>
  </si>
  <si>
    <t>DEPOSITO ACIDO SULFURICO</t>
  </si>
  <si>
    <t>FCP250461</t>
  </si>
  <si>
    <t>NEOCENTRO S.L.U.</t>
  </si>
  <si>
    <t>CALCULO ESTRUCTURA DBS</t>
  </si>
  <si>
    <t>CARMEN PEÑALVO</t>
  </si>
  <si>
    <t>GESINOM</t>
  </si>
  <si>
    <t>CALCULO PILOTES Y ENCEPADOS FERTIBERIA</t>
  </si>
  <si>
    <t>IRHUALCA SOUGENEN - TECNOVE</t>
  </si>
  <si>
    <t>CONTENEDORES CSC MODIFICACIONES IZADO</t>
  </si>
  <si>
    <t>FCP250464</t>
  </si>
  <si>
    <t>FRANCISCO FRANCES</t>
  </si>
  <si>
    <t>ETD INOX</t>
  </si>
  <si>
    <t>CALCULO PLATAFORMA JUMEL PRES 167-2025-00</t>
  </si>
  <si>
    <t>LOSA PARA MAQUINARIA</t>
  </si>
  <si>
    <t>FCP250463</t>
  </si>
  <si>
    <t>1500 + visados</t>
  </si>
  <si>
    <t>CALCULO SOLDADURA FONDO DEPOSITO (FCP250175 CANCELADO)</t>
  </si>
  <si>
    <t>CALCULO OREJETAS TANQUE 4m3</t>
  </si>
  <si>
    <t>ACRYNOX, S.L.L.</t>
  </si>
  <si>
    <t>ADIMEC DESARROLLOS TÉCNICOS, S.L.</t>
  </si>
  <si>
    <t>ADIX INGENIERIA, S.L.U.</t>
  </si>
  <si>
    <t>AGN CERRAJERIA Y ESTRUCTURAS TOMELLOSO 2003, S.L.</t>
  </si>
  <si>
    <t>AGRICOLAS SANTOS DIAZ</t>
  </si>
  <si>
    <t>AGROPTIMUM DESARROLLOS GLOBALES, S.L.</t>
  </si>
  <si>
    <t>AISCALICER, S.L.</t>
  </si>
  <si>
    <t>AKKO BUILDING PROCESS, S.L.U.</t>
  </si>
  <si>
    <t>ALSTOM TRANSPORT, S.A.</t>
  </si>
  <si>
    <t>ANGEL RUIZ E HIJOS, S.L.</t>
  </si>
  <si>
    <t>APODACA CCG INVEST, S.L.</t>
  </si>
  <si>
    <t>ARQUITECTO FERNANDO ARIAS</t>
  </si>
  <si>
    <t>ART OBRAS, S.L.</t>
  </si>
  <si>
    <t>BIBARCH DESIGN, S.L.P. (ALBERTO PERIS)</t>
  </si>
  <si>
    <t>CALDERERIA Y MECANIZADOS TOMELLOSO, S.L.</t>
  </si>
  <si>
    <t>CAMETO - CALDERERÍA Y MECANIZADOS TOMELLOSO, S.L.</t>
  </si>
  <si>
    <t>CAMPOS CORPORACIÓN SOLUCIONES INTEGRALES, S.L.</t>
  </si>
  <si>
    <t>CEDINOX - CONSTRUCCIONES EUROPEAS DE INOXIDABLES, S.L.</t>
  </si>
  <si>
    <t>CERAMICAS DE MIRA, S.L.</t>
  </si>
  <si>
    <t>CERRAJERIA HNOS GALLEGO COLORADO, S.L.</t>
  </si>
  <si>
    <t>COBRA - MANCHASOL</t>
  </si>
  <si>
    <t>COMBO BUILDING SYSTEM, S.L.</t>
  </si>
  <si>
    <t>CONMETAD, S.L.</t>
  </si>
  <si>
    <t>CONSTRUCCIONES LOPEZ QUINTANAR, S.L.</t>
  </si>
  <si>
    <t>DESCALTOM - DESTILACIÓN Y CALDERERIA DE TOMELLOSO, S.L.L.</t>
  </si>
  <si>
    <t>DEYMA LA MANCHA, S.L.</t>
  </si>
  <si>
    <t>EIFFAGE ENERGIA, S.L.</t>
  </si>
  <si>
    <t>EIFFAGE METAL ESPAÑA, S.L.U.</t>
  </si>
  <si>
    <t>ELECNOR</t>
  </si>
  <si>
    <t>ESTRUCTURAS Y MONTAJES TECNOMETAL, S.L.</t>
  </si>
  <si>
    <t>EXCMO AYTO DE TOMELLOSO</t>
  </si>
  <si>
    <t xml:space="preserve">FAIGES </t>
  </si>
  <si>
    <t>FERROAL GRUPO EMPRESARIAL, S.L.</t>
  </si>
  <si>
    <t>GEMETCON CONSULTORES, S.L.</t>
  </si>
  <si>
    <t>GESINOM PUERTOLLANO, S.L.</t>
  </si>
  <si>
    <t>GESPROMAN - GESTION Y PROYECTOS LA MANCHA, S.L.</t>
  </si>
  <si>
    <t>GOMEZ MADRID SOLUCIONES INDUSTRIALES</t>
  </si>
  <si>
    <t>H2 DE ACERO, S.L.</t>
  </si>
  <si>
    <t>HAROLUX DECORACIÓN, S.L.</t>
  </si>
  <si>
    <t>HIERROS Y TRANSFORMADOS, S.A.</t>
  </si>
  <si>
    <t>HNOS. FERNANDEZ PEÑO</t>
  </si>
  <si>
    <t>IANUS</t>
  </si>
  <si>
    <t>IGISA - INGENIERIA DE GESTIÓN Y SERVICIOS ADMINISTRATIVOS, S.L.</t>
  </si>
  <si>
    <t>I-MADE GLOBAL SPAIN, S.L.</t>
  </si>
  <si>
    <t>INDUSTRIAS MERINO</t>
  </si>
  <si>
    <t>INDUSTRIAS ZAMARBU, S.L.</t>
  </si>
  <si>
    <t>INGENIERIA CABALLERO, S.L.</t>
  </si>
  <si>
    <t>INSTALACIONES FRIGORIFICAS Y SOLARES S.L.U - INFRYSOL</t>
  </si>
  <si>
    <t>INSTOM</t>
  </si>
  <si>
    <t>JESÚS ALMOROX CASTELLANOS, S.L.</t>
  </si>
  <si>
    <t>JOSE MANUEL BENAVENTE CANALEJO</t>
  </si>
  <si>
    <t>JUAN RUIZ HERRERO</t>
  </si>
  <si>
    <t>LIFTECHNIK</t>
  </si>
  <si>
    <t>LIZAR CERRAJEROS 2006, S.L.</t>
  </si>
  <si>
    <t>LOW COST RAIL, S.A.</t>
  </si>
  <si>
    <t>LUIS VICENTE GOMEZ RICO ROMERO</t>
  </si>
  <si>
    <t>LUVIMETAL</t>
  </si>
  <si>
    <t>MAXMETAL CR, S.L.</t>
  </si>
  <si>
    <t>METALICAS TARANCON</t>
  </si>
  <si>
    <t>METALURGICAS HEFESTO, S.L.</t>
  </si>
  <si>
    <t>MEZGAR - MONTAJES INDUSTRIALES MEZCUA Y GARCIA, S.L.</t>
  </si>
  <si>
    <t>MIBERICO, S.L.</t>
  </si>
  <si>
    <t>MONTAJES INDUSTRIALES MEZCUA Y GARCÍA S.L. </t>
  </si>
  <si>
    <t>PARCISA, S.L.U.</t>
  </si>
  <si>
    <t>PARCITANK, S.A.</t>
  </si>
  <si>
    <t>PERINOX, S.A.</t>
  </si>
  <si>
    <t>PLEGADOS LACON, S.L.L.</t>
  </si>
  <si>
    <t>POLYAVI - POLIÉSTER Y ACERO VILLARROBLEDO, S.L.</t>
  </si>
  <si>
    <t>PONCE TECNOLOGÍA INDUSTRIAL, S.L.</t>
  </si>
  <si>
    <t>PRAMAR INDUSTRIAL FACILITIES, S.L.</t>
  </si>
  <si>
    <t>PROMINOX VILLARROBLEDO, S.L.</t>
  </si>
  <si>
    <t>PROMOCIONES AGRAUR, S.L.</t>
  </si>
  <si>
    <t>PROTECCIONES TOLEDO, S.L.</t>
  </si>
  <si>
    <t>PROYTEC, ENERGÍA Y TECNOLOGÍA S.L.</t>
  </si>
  <si>
    <t>QUADRO PREFABRICADOS DE HORMIGÓN, S.L.</t>
  </si>
  <si>
    <t>RAGONOR</t>
  </si>
  <si>
    <t>REPETCO INNOVATIONS, S. L.</t>
  </si>
  <si>
    <t>REPSOL QUÍMICAS, S.A.</t>
  </si>
  <si>
    <t>RIARSAN, S.L.</t>
  </si>
  <si>
    <t>SAGAFLUID, S.L.</t>
  </si>
  <si>
    <t>SAINT-GOBAIN TRANSFORMADOS S.A.U.</t>
  </si>
  <si>
    <t>SIC PLUS NEWCO ENTRERIVER</t>
  </si>
  <si>
    <t>SIETE-INOX - SERVICIOS INOXIDABLES ALBACETE, S. L.</t>
  </si>
  <si>
    <t>SIMALGA, S.L. - SERVICIOS INTEGRALES DE MANTENIMIENTO ALGA</t>
  </si>
  <si>
    <t>SITRA - SOLUCIONES INDUSTRIALES Y TRATAMIENTOS AMBIENTALES, S.L.</t>
  </si>
  <si>
    <t>TALLER DE ARTE RELIGIOSO SALMERÓN, S.L.</t>
  </si>
  <si>
    <t>TALLERES PRADILLOS, S.L.</t>
  </si>
  <si>
    <t>TECNOIL, S.L.</t>
  </si>
  <si>
    <t>TECNOSEÑAL INSTALACIONES Y SERVICIOS, S.L.U.</t>
  </si>
  <si>
    <t>TMM - TALLERES Y MONTAJES METALICOS, S.L.</t>
  </si>
  <si>
    <t>TOARCO ARGAMASILLA, S.L.</t>
  </si>
  <si>
    <t>TOLSAN</t>
  </si>
  <si>
    <t>TRAMITACION Y GESTION DE OBRAS JMC S.L.</t>
  </si>
  <si>
    <t>TSD - TECHNOLOGY AND SECURITY DEVELOPMENTS, S.L.</t>
  </si>
  <si>
    <t>TSD RAIL, S.L.</t>
  </si>
  <si>
    <t>TUBYTANK GRUP, S.L.L.</t>
  </si>
  <si>
    <t>UNION CAMPESINA INIESTENSE S.COOP CLM</t>
  </si>
  <si>
    <t>UTE MONTECARMELO</t>
  </si>
  <si>
    <t xml:space="preserve">UTE SANEAMIENTO CYII LOTE3 </t>
  </si>
  <si>
    <t>MARCAR EN VERDE LOS PPTO ACEPTADOS</t>
  </si>
  <si>
    <t>Sí</t>
  </si>
  <si>
    <t>PROCESO</t>
  </si>
  <si>
    <t>Fecha prespuesto</t>
  </si>
  <si>
    <t>Importe presupuesto</t>
  </si>
  <si>
    <t>Horas presupuestadas</t>
  </si>
  <si>
    <t>VISADO</t>
  </si>
  <si>
    <t>Importe visado</t>
  </si>
  <si>
    <t>Fecha de envío</t>
  </si>
  <si>
    <t>Técnico que envia</t>
  </si>
  <si>
    <t>ACEPTADO</t>
  </si>
  <si>
    <t>Fecha aceptación</t>
  </si>
  <si>
    <t>FCP250007</t>
  </si>
  <si>
    <t>CALCULO DE ESPESORES TANQUE 46700</t>
  </si>
  <si>
    <t>No</t>
  </si>
  <si>
    <t>RBT</t>
  </si>
  <si>
    <t>FCP250008</t>
  </si>
  <si>
    <t>CALCULO DE ESPESORES TOLVA A DEPRESION</t>
  </si>
  <si>
    <t>FCP250005</t>
  </si>
  <si>
    <t>CALCULO JUSTIFICATIVO PLATAFORMAS VT719851_VT719873</t>
  </si>
  <si>
    <t>NO OFERTAR</t>
  </si>
  <si>
    <t>MURO CONTENCION NAVE CHESTE</t>
  </si>
  <si>
    <t>FCP250045</t>
  </si>
  <si>
    <t>CALCULO PRESION MAX ADMISIBLE - PRES 439-2024-00</t>
  </si>
  <si>
    <t>PERICIAL INSTALACIONES VARIAS EN PROMOCION VVDAS</t>
  </si>
  <si>
    <t>INFORME LIQUIDOS</t>
  </si>
  <si>
    <t>FCP250033</t>
  </si>
  <si>
    <t>TUBULADURA DEPOSITOS SOBRE PLATAFORMAS FRUIT/HARMONY</t>
  </si>
  <si>
    <t>FCP250022</t>
  </si>
  <si>
    <t>CALCULO FEM CHASIS HIDRAULICO 5000 KG</t>
  </si>
  <si>
    <t>FCP250051</t>
  </si>
  <si>
    <t>CIT ESTRUCTURA Y CIMENTACION FV16 Y 7 PLACAS</t>
  </si>
  <si>
    <t>Caducado</t>
  </si>
  <si>
    <t>FCP250029</t>
  </si>
  <si>
    <t>PROYECTO NAVE ALMACEN AUTOPORTANTE</t>
  </si>
  <si>
    <t>FCP250023</t>
  </si>
  <si>
    <t>CALCULO DE SKIDS Y VIGA DE ELEVACION</t>
  </si>
  <si>
    <t>FCP250046</t>
  </si>
  <si>
    <t>PRE-CALCULO DEPOSITOS HALLE ALEMANIA</t>
  </si>
  <si>
    <t>FCP250030</t>
  </si>
  <si>
    <t>DEMASIA DE ESTUDIO DE SEGURIDAD Y SALUD (VINCULADO A FCP240599)</t>
  </si>
  <si>
    <t>FCP250024</t>
  </si>
  <si>
    <t>INFORME CALCULO FEM DE APOYOS INTERCAMBIADOR</t>
  </si>
  <si>
    <t>FCP250038</t>
  </si>
  <si>
    <t>INFORME CALCULO CANOPY Y BUNGALOW TRAINSCANNER KIEL (ALEMANIA)</t>
  </si>
  <si>
    <t>FCP250043</t>
  </si>
  <si>
    <t>CALCULO UNIONES ATORNILLADAS Y INGENIERIA DETALLE ESTRUCTURA</t>
  </si>
  <si>
    <t>FCP250039</t>
  </si>
  <si>
    <t>DEMASIA CALCULO RUEDA PROYECTO ARHUS (VINCULADO A  FCP240390 )</t>
  </si>
  <si>
    <t>FCP250042_1</t>
  </si>
  <si>
    <t>PROYECTO ESTRUCTURA NAVE 14.75 x 19.30 MOTILLA DEL PALANCAR (CUENCA)</t>
  </si>
  <si>
    <t>FCP250040</t>
  </si>
  <si>
    <t>CALCULO CIT ESCALERAS SILOS DE SAL</t>
  </si>
  <si>
    <t>CRISTINA DEL CAMPO MORENO</t>
  </si>
  <si>
    <t>PROYECTO DE REHABILITACION/RECONSTRUCCION DE MURO DE CONTENCIÓN MEDIANERO EN DESNIVEL ENTRE PARCELAS C/ POLAN, 2 Y C/ CAZALEGAS, 5</t>
  </si>
  <si>
    <t>FCP250055</t>
  </si>
  <si>
    <t>SIMULACION DE SOMBRAS INST. AUTOCONSUMO</t>
  </si>
  <si>
    <t>FCP250057</t>
  </si>
  <si>
    <t>PEDRO MIGUEL PLANTON AMADOR</t>
  </si>
  <si>
    <t>MEMORIA DE CALCULO NAVE BIAR</t>
  </si>
  <si>
    <t>FCP250060</t>
  </si>
  <si>
    <t>CALCULO PRELIMINAR PARA DIMENSIONAMIENTO Y VIABILIDAD ESTRUCTURAL</t>
  </si>
  <si>
    <t>FCP250058</t>
  </si>
  <si>
    <t>CERTIFICADO CAPACIDAD CARGA REMANENTE CUBIERTA FV LEGANES</t>
  </si>
  <si>
    <t>FCP250061</t>
  </si>
  <si>
    <t>RENOVACION UNE-EN 1090 EXC3</t>
  </si>
  <si>
    <t>FCP250069</t>
  </si>
  <si>
    <t>ESTUDIO DINAMICO ADAPTADORES PARA TRANSPORTE</t>
  </si>
  <si>
    <t>FCP250070</t>
  </si>
  <si>
    <t>CALCULO DE UNIONES ATORNILLADAS ESCALERAS FABRICA CERVEZA MAHOU ALOVERA</t>
  </si>
  <si>
    <t>FCP250236</t>
  </si>
  <si>
    <t>INCIDENCIA DEPOSITO POR ELEVACION DE TEMPERATURA INQUIBA</t>
  </si>
  <si>
    <t>FCP250114</t>
  </si>
  <si>
    <t>CALCULO ESTRUCTURA EDIFICIO C/DOCTOR ESQUERDO</t>
  </si>
  <si>
    <t>FCP250073</t>
  </si>
  <si>
    <t xml:space="preserve">RECALCULO 2 PASARELAS ATORNILLADAS CONDUCCIONES DE LA JARA </t>
  </si>
  <si>
    <t>AGM</t>
  </si>
  <si>
    <t>FCP250071</t>
  </si>
  <si>
    <t>INFORME CALCULO JUSTIFICATIVO EFECTO TORSION ELASTO-PLASTICA EN PILARES PFV BARAJAS</t>
  </si>
  <si>
    <t>FCP250072</t>
  </si>
  <si>
    <t>CIT VIVIENDA MODULAR</t>
  </si>
  <si>
    <t>IRHUALCA SOUGENEN, S.L. - TECNOVE</t>
  </si>
  <si>
    <t>CALCULOS DE IZADO 5 TIPOS DE CONTENEDORES</t>
  </si>
  <si>
    <t>FCP250075</t>
  </si>
  <si>
    <t>PRE-CALCULO NAVE EN MARANCHON (GUADALAJARA)</t>
  </si>
  <si>
    <t>FCP250077</t>
  </si>
  <si>
    <t>CALCULO NAVE AVICOLA EN ACEBRON (CUENCA)</t>
  </si>
  <si>
    <t>FCP250076</t>
  </si>
  <si>
    <t>INFORME CALCULO PLATAFORMA CON SILO AUTOPORTANTE</t>
  </si>
  <si>
    <t>FCP250151</t>
  </si>
  <si>
    <t>CALCULO Y DISEÑO BASICO DE ACOPLAMIENTO DE GATOS DE IZADO PLEGABLES</t>
  </si>
  <si>
    <t>FCP250179</t>
  </si>
  <si>
    <t>INFORME Y PRECALCULO 120L Y 4200 L PLANTA LODOSA TIMAC + INFORME FERMENTADORES F4000 Y F1200</t>
  </si>
  <si>
    <t>FCP250126</t>
  </si>
  <si>
    <t>ESTUDIO PISTA PADEL  ZONA VIENTOS HURACANES</t>
  </si>
  <si>
    <t>FCP250091</t>
  </si>
  <si>
    <t>PRE-CALCULO ESPESORES CALDERA AGUA OSMOTIZADA</t>
  </si>
  <si>
    <t>FCP250089</t>
  </si>
  <si>
    <t>AKKO BUILIDING PROCESS, S.L.U.</t>
  </si>
  <si>
    <t>CALCULO VISADO VIVIENDA MODULAR</t>
  </si>
  <si>
    <t>FCP250042_2</t>
  </si>
  <si>
    <t>DIRECCION DE OBRA Y DIRECCION DE EJECUCION DE OBRAS PARA FCP250042_1</t>
  </si>
  <si>
    <t>FCP250087</t>
  </si>
  <si>
    <t>INSPECCION TECNICA ESTRUCTURA AGROPTIMUM</t>
  </si>
  <si>
    <t>FCP250088</t>
  </si>
  <si>
    <t>INFORME PERICIAL SOBRE ESTRUCTURA AGROPTIMUM</t>
  </si>
  <si>
    <t>FCP250287</t>
  </si>
  <si>
    <t>INGENIERA Y PROYECTOS SILOS/TOLVAS ALMACENAMIENTO Y PROYECTO ELECTRICO</t>
  </si>
  <si>
    <t>MMS</t>
  </si>
  <si>
    <t>FCP250112</t>
  </si>
  <si>
    <t>IMPLANTACION MARCADO CE UNE EN-1090 EXC2</t>
  </si>
  <si>
    <t>UNIONES ATORNILLADAS NAVE CHESTE</t>
  </si>
  <si>
    <t>FCP250111</t>
  </si>
  <si>
    <t>CALCULO VIBRACIONES NATURALES RUEDA (VINCULADO A FCP240390)</t>
  </si>
  <si>
    <t>FCP250125</t>
  </si>
  <si>
    <t>UNIONES ATORNILLADAS BASE AEREA ZARAGOZA</t>
  </si>
  <si>
    <t>FCP250121</t>
  </si>
  <si>
    <t>PROYECTO EJECUCION NAVES 1 Y 2 C COSTURERAS LECHERAS</t>
  </si>
  <si>
    <t>FCP250129</t>
  </si>
  <si>
    <t>PLANO DEPOSITO ACIDO NITRICO 100M3</t>
  </si>
  <si>
    <t>FCP250128</t>
  </si>
  <si>
    <t>PRECALCULO ESPESORES CALDERINES</t>
  </si>
  <si>
    <t>FCP250131</t>
  </si>
  <si>
    <t>PRECALCULO ESPESORES DEPOSITO ISOTERMO 40M3</t>
  </si>
  <si>
    <t>FCP250116</t>
  </si>
  <si>
    <t>PROYECTO EJECUCION AMPLIACION NAVE 1 A 27X43M (ANTERIOR FCP21464)</t>
  </si>
  <si>
    <t>FCP250147</t>
  </si>
  <si>
    <t>ANALISIS COMPORTAMIENTO JUNTA SEPARADOR P-MS-1052/2052 POLI II</t>
  </si>
  <si>
    <t>FCP250143</t>
  </si>
  <si>
    <t>ADECUACION BARANDILLAS MANCHASOL 1</t>
  </si>
  <si>
    <t>INFORMES DE LIQUIDOS SIN VISITA</t>
  </si>
  <si>
    <t>FCP250135</t>
  </si>
  <si>
    <t>INFORME PERICIAL VIGA CARRIL</t>
  </si>
  <si>
    <t>FCP250137</t>
  </si>
  <si>
    <t>CALCULO DEPOSITO CON AGITADOR (EEUU)</t>
  </si>
  <si>
    <t>INFORME PERICIAL PROYECTOS VALLADOLID</t>
  </si>
  <si>
    <t>FCP250145</t>
  </si>
  <si>
    <t>NUEVO PORCHE  JUNTO A NAVE DE LA CAMPA (VINCULADO A FCP240058/FCP240124)</t>
  </si>
  <si>
    <t>FCP250139</t>
  </si>
  <si>
    <t>INFORME BASICO CALCULO PLATAFORMA Y PASARELA DE ACCESO</t>
  </si>
  <si>
    <t>FCP250159</t>
  </si>
  <si>
    <t>DEMASIA 2 NAVE SETAS (VINCULADO A FCP240599/FCP250030)</t>
  </si>
  <si>
    <t>FCP250164</t>
  </si>
  <si>
    <t>CALCULO DEPOSITO 100M3 (VINCULADO A FCP250129)</t>
  </si>
  <si>
    <t>DESPLIEGUE DE CHAPA EN CONOS INFERIORES</t>
  </si>
  <si>
    <t>FCP250153</t>
  </si>
  <si>
    <t>CUELGUES FRIVALL OPCION2 DEL FCP240632</t>
  </si>
  <si>
    <t>LMBR</t>
  </si>
  <si>
    <t>FCP250163</t>
  </si>
  <si>
    <t>CALCULO ESTUDIO DILATACION TUBERIAS (LIRAS) RV PG_CFS9_05058</t>
  </si>
  <si>
    <t>FCP250141</t>
  </si>
  <si>
    <t>PRECALCULO NAVE TOLOUSE</t>
  </si>
  <si>
    <t>FCP250162</t>
  </si>
  <si>
    <t>CALCULO BANCADA EQUIPOS FRIO</t>
  </si>
  <si>
    <t>FCP250127</t>
  </si>
  <si>
    <t>CALCULO UNIONES Y OPTIMIZACION DE ESTRUCTURA BASE DE LOS LLANOS</t>
  </si>
  <si>
    <t>FCP250175</t>
  </si>
  <si>
    <t>CALCULO SOLDADURA FONDO DEPOSITO 40M3</t>
  </si>
  <si>
    <t>FCP250176</t>
  </si>
  <si>
    <t>PLAN DE TRABAJO ESPECIFICO PARA INSTALACION DE ENTIBADO DE REFUERZO</t>
  </si>
  <si>
    <t>FCP250158</t>
  </si>
  <si>
    <t>CALCULO DE UNIONES ATORNILLADAS PISTA DE PADEL SORIA</t>
  </si>
  <si>
    <t>FCP250202</t>
  </si>
  <si>
    <t>CALCULO CONTENEDOR CSC</t>
  </si>
  <si>
    <t>FCP250160</t>
  </si>
  <si>
    <t>CEDINOX, S.L.</t>
  </si>
  <si>
    <t xml:space="preserve">CALCULO DEPOSITO BIODIESEL 4000L ATM AGITADOR </t>
  </si>
  <si>
    <t>FCP250177</t>
  </si>
  <si>
    <t>CALCULO CAMISA COCEDERO PEQUEÑO</t>
  </si>
  <si>
    <t>FCP250178</t>
  </si>
  <si>
    <t>DEMASIA 2 CALCULO RUEDA (VINCULADO A FCP240390 / FCP250111)</t>
  </si>
  <si>
    <t>FCP250172</t>
  </si>
  <si>
    <t>CALCULO PORTICOS RACK HALLE</t>
  </si>
  <si>
    <t>FCP250198</t>
  </si>
  <si>
    <t>PLANO CALDERA DE AGUA OSMOTIZADA (VINCULADO A FCP250091)</t>
  </si>
  <si>
    <t>FCP250180</t>
  </si>
  <si>
    <t>DEMASIA CALCULO DINAMICOS SOPORTES REF. BMOT 158-20043876 (VINCULADO A FCP250069)</t>
  </si>
  <si>
    <t>FCP250195</t>
  </si>
  <si>
    <t>CALCULO DE CIMENTACION Y MURO DE CONTENCION TALLERES MANCHEGOS</t>
  </si>
  <si>
    <t>FCP250192</t>
  </si>
  <si>
    <t>RECALCULO DE ESTRUCTURA POR MODIFICADO A PROYECTO PISTAS PADEL</t>
  </si>
  <si>
    <t>FCP250203</t>
  </si>
  <si>
    <t>CUBIERTA DEPOSITOS HUELVA PETROQUIMICA</t>
  </si>
  <si>
    <t>CALCULO EDIFICIO VIVIENDAS C/ARTURO SORIA 66</t>
  </si>
  <si>
    <t>COSCOLLOLA ENGINEERING</t>
  </si>
  <si>
    <t>CALCULO DE PATAS DEPOSITO MURCIA</t>
  </si>
  <si>
    <t>FCP250199</t>
  </si>
  <si>
    <t>PROYECTO DE EJECUCION NAVE  LAVADEROS OLMO MAZCUÑAN</t>
  </si>
  <si>
    <t>FCP250200</t>
  </si>
  <si>
    <t>PROYECTO DE ACTIVIDAD NAVE  LAVADEROS OLMO MAZCUÑAN</t>
  </si>
  <si>
    <t>FCP250220</t>
  </si>
  <si>
    <t>PLANO TANQUE 25M3 PARA ACEITE VEGETAL</t>
  </si>
  <si>
    <t>OFITECA</t>
  </si>
  <si>
    <t xml:space="preserve">PREINCO </t>
  </si>
  <si>
    <t>UTILLAJE PARA LEGALIZAR</t>
  </si>
  <si>
    <t>FCP250182</t>
  </si>
  <si>
    <t>RECALCULO DE AMPLIACIONES NAVE AGRICOLA EN FRIOL</t>
  </si>
  <si>
    <t>FCP250239</t>
  </si>
  <si>
    <t>SIMULACION RECIPIENTES SALMUERA</t>
  </si>
  <si>
    <t>FCP250120</t>
  </si>
  <si>
    <t>AMPLIACION DE NAVES DE TSD RAIL C/YESEROS 41-43</t>
  </si>
  <si>
    <t>FCP250207</t>
  </si>
  <si>
    <t>RECALCULO CUBIERTA MANZANARES DE RIOJA</t>
  </si>
  <si>
    <t>FCP250218</t>
  </si>
  <si>
    <t>ACTUALIZACION DE PROYECTO TENSOESTRUCTURA CALLE ANCHA (ALBACETE)</t>
  </si>
  <si>
    <t>FCP250217</t>
  </si>
  <si>
    <t>CALCULO PLATAFORMA AREA CIP</t>
  </si>
  <si>
    <t>FCP250122</t>
  </si>
  <si>
    <t xml:space="preserve">PROYECTO EJECUCION NAVES 3 Y 4 C COSTURERAS </t>
  </si>
  <si>
    <t>PERICIAL OBRA CIVIL PROYECTOS VALMOJADO Y FUENTEPELAYO (MADRID)</t>
  </si>
  <si>
    <t>FCP250228</t>
  </si>
  <si>
    <t>RENOVACION UNE-EN 1090 EXC2</t>
  </si>
  <si>
    <t>MMR</t>
  </si>
  <si>
    <t>FCP250280</t>
  </si>
  <si>
    <t>CALCULO UNIONES ATORNILLADAS TORREFARRERA</t>
  </si>
  <si>
    <t>FCP250243</t>
  </si>
  <si>
    <t>RENOVACION 1090 AÑO 2025</t>
  </si>
  <si>
    <t>FCP250300</t>
  </si>
  <si>
    <t>COMPROBACION MACIZADO ESCALERA</t>
  </si>
  <si>
    <t>FCP250201</t>
  </si>
  <si>
    <t>INFORME DE CALCULO AMPLIACION OFICINAS BOREALIS</t>
  </si>
  <si>
    <t>FCP250244</t>
  </si>
  <si>
    <t>MAXMETAL.CR, S.L.</t>
  </si>
  <si>
    <t>RENOVACION 1090 AÑO 2025 EXC4</t>
  </si>
  <si>
    <t>FCP250297</t>
  </si>
  <si>
    <t>EQUIPO EMISOR NEUMATICO</t>
  </si>
  <si>
    <t>FCP250278</t>
  </si>
  <si>
    <t>SAGAFLUID</t>
  </si>
  <si>
    <t>PROYECTO CALCULO EQUIPO A PRESION FONDOS CAP</t>
  </si>
  <si>
    <t>FCP250301</t>
  </si>
  <si>
    <t>CALCULO CONTENEDOR ESCOMBROS</t>
  </si>
  <si>
    <t>FCP250310</t>
  </si>
  <si>
    <t>INFORME CALCULO EQUIPO A PRESION SHOE FEEDER</t>
  </si>
  <si>
    <t>FCP250312</t>
  </si>
  <si>
    <t>INFORME CALCULO PEDESTAL EQUIPOS LASER</t>
  </si>
  <si>
    <t>FCP250279</t>
  </si>
  <si>
    <t>CALCULO BRIDA CIEGA REACTOR</t>
  </si>
  <si>
    <t>FCP250302</t>
  </si>
  <si>
    <t>INFORME CALCULO ESTRUCTURAL TECHO FIJO VIDING VLL</t>
  </si>
  <si>
    <t>FCP250288</t>
  </si>
  <si>
    <t>INFORMES CALCULO ESPESORES DEPOSITOS HALLE VINCULADO A FCP250046</t>
  </si>
  <si>
    <t>FCP250321</t>
  </si>
  <si>
    <t>CALCULO AMPLIACIÓN NAVE CHESTE - FORJADO Y CIMENTACION (VINCULADO FCP21387)</t>
  </si>
  <si>
    <t>FCP250308</t>
  </si>
  <si>
    <t>PLANO TANQUE HERVIDOR 11,3M3</t>
  </si>
  <si>
    <t>//</t>
  </si>
  <si>
    <t>FCP250307</t>
  </si>
  <si>
    <t>PLANO CALDERA DESTILACION</t>
  </si>
  <si>
    <t>FCP250303</t>
  </si>
  <si>
    <t>INFORME CALCULO PROPUESTA RACK FRIVALL</t>
  </si>
  <si>
    <t>FCP250311</t>
  </si>
  <si>
    <t>PROYECTO DE ACTIVIDAD DE NAVE EN YESEROS, 41-43</t>
  </si>
  <si>
    <t>FCP250309</t>
  </si>
  <si>
    <t>CALCULO DE SOLDADURAS ROOT CRADLE</t>
  </si>
  <si>
    <t>FCP250329</t>
  </si>
  <si>
    <t>EXPEDIENTE MARCADO CE EQUIPO A PRESION</t>
  </si>
  <si>
    <t>FCP250317</t>
  </si>
  <si>
    <t>GESPROMAN</t>
  </si>
  <si>
    <t>INFORME CAPACIDAD CARGA REMANENTE CUBIERTA NOBLEJAS</t>
  </si>
  <si>
    <t>FCP250313</t>
  </si>
  <si>
    <t>AISCALICER</t>
  </si>
  <si>
    <t>RENOVACION 1090 EXC3 2025</t>
  </si>
  <si>
    <t>FCP250326</t>
  </si>
  <si>
    <t>INFORME BASICO CALCULO PERFIL DECK 56</t>
  </si>
  <si>
    <t>FCP250320</t>
  </si>
  <si>
    <t>INFORME CALCULOS MECANICOS DEPOSITO AGUA CALIENTE</t>
  </si>
  <si>
    <t>FCP250328</t>
  </si>
  <si>
    <t>PRECALCULO ESPESORES DEPOSITOS A VACIO</t>
  </si>
  <si>
    <t>FCP250332</t>
  </si>
  <si>
    <t>DEMASÍA AGROPTIMUM PORCHE, CIMENTACIÓN MEDIANERA Y FOSO TOLVA</t>
  </si>
  <si>
    <t>FCP250330</t>
  </si>
  <si>
    <t>CALCULOS TANQUE HERVIDOR 11,3M3 (VINCULADO A FCP250308)</t>
  </si>
  <si>
    <t>FCP250334</t>
  </si>
  <si>
    <t>FCP250331</t>
  </si>
  <si>
    <t>HERMANOS FERNANDEZ PEÑO S.L.</t>
  </si>
  <si>
    <t>FCP250335</t>
  </si>
  <si>
    <t>INFORME VISADO CALCULO ESPESORES DEPOSITOS A VACIO (VINCULADO A FCP250328)</t>
  </si>
  <si>
    <t>INFORME TECNICO VISADO CALCULO COCEDERO (VINCULADO A FCP250177)</t>
  </si>
  <si>
    <t>FCP250352_rev01</t>
  </si>
  <si>
    <t>DEMASIA CALCULO UNIONES Y OPTIMIZACION ESTRUCTURA BASE DE LOS LLANOS</t>
  </si>
  <si>
    <t>ANEXO AL CALCULO PERFIL DECK 56 ESP.0.8 (VINCULADO A FCP250326)</t>
  </si>
  <si>
    <t>TECNOVE</t>
  </si>
  <si>
    <t>NAVE DESMONTABLE ENTREMEDIANERAS CAMPA</t>
  </si>
  <si>
    <t>CALCULO SIMULACION CARGADOR-DESCARGADOR CHILE</t>
  </si>
  <si>
    <t>PROMINOX VILLARROBLEDO</t>
  </si>
  <si>
    <t>FCP250383_rev01</t>
  </si>
  <si>
    <t>PRECALCULO ESPESORES DEPOSITOS 30000 Y 15000 L</t>
  </si>
  <si>
    <t>INFORME ESTADO EJECUCIÓN OBRA PLANTA FOTOVOLTAICA TABERNAS</t>
  </si>
  <si>
    <t>INFORME TECNICO CALCULO CIT PARA PISTA DE PADEL EN SUIZA</t>
  </si>
  <si>
    <t>ETD INOX - AMPHORA</t>
  </si>
  <si>
    <t>PROYECTO CONSTRUCCION 3 NAVES</t>
  </si>
  <si>
    <t>INFORME VISADO CALCULO ESTRUCTURA Y CIMENTACION VIVIENDA UNIFAMILIAR</t>
  </si>
  <si>
    <t>FCP22466</t>
  </si>
  <si>
    <t>FERTIBERIA</t>
  </si>
  <si>
    <t>DISEÑO Y CALCULO SOPORTERIA NITRICO</t>
  </si>
  <si>
    <t>FCP22235</t>
  </si>
  <si>
    <t>NEW-CO ENTRERIVER</t>
  </si>
  <si>
    <t>DESARROLLO SISTEMAS SIC+FASEII</t>
  </si>
  <si>
    <t>AUDITORIA RENOVACION EN1090 EXC2 AÑO 2025</t>
  </si>
  <si>
    <t>GESTACUR - GRUPO JOH</t>
  </si>
  <si>
    <t>ELS INDUSTRIES</t>
  </si>
  <si>
    <t>CALCULO FEM VALIDACION PLATAFORMA</t>
  </si>
  <si>
    <t>ONATE FIGUEREZ</t>
  </si>
  <si>
    <t>INFORME RECALCULO PUERTAS HANGAR</t>
  </si>
  <si>
    <t>DIVISEGUR</t>
  </si>
  <si>
    <t>LEGALIZACION LINEA BT</t>
  </si>
  <si>
    <t>PRECALCULO ESPESORES Y CIMENTACION SITRA</t>
  </si>
  <si>
    <t>INFORME CALCULO 3 DEPOSITOS ATMOSFERICOS</t>
  </si>
  <si>
    <t>INFORME DISEÑO Y CALCULO DEPOSITO ACIDO SULFURICO</t>
  </si>
  <si>
    <t>PROYECTO DE  EJECUCION DE LOSA PARA MAQUINARIA</t>
  </si>
  <si>
    <t>INFORME CALCULOS DE IZADO DE 3 TIPOS DE CONTENEDORES</t>
  </si>
  <si>
    <t>TOTAL 2025</t>
  </si>
  <si>
    <t>TECNICO</t>
  </si>
  <si>
    <t>SERVICIO</t>
  </si>
  <si>
    <t>IMPORTE TOTAL</t>
  </si>
  <si>
    <t>Estado</t>
  </si>
  <si>
    <t>% FACTURADO</t>
  </si>
  <si>
    <t>IMPORTE FACTURADO</t>
  </si>
  <si>
    <t>Encuesta de satisfacción</t>
  </si>
  <si>
    <t>Fecha envio encuesta satisfacción</t>
  </si>
  <si>
    <t>Fecha límite</t>
  </si>
  <si>
    <t>Finalización de proyectos</t>
  </si>
  <si>
    <t>Finalizado</t>
  </si>
  <si>
    <t>Cancelado</t>
  </si>
  <si>
    <t>A la espera</t>
  </si>
  <si>
    <t>ARG</t>
  </si>
  <si>
    <t>Iniciado</t>
  </si>
  <si>
    <t>AAG</t>
  </si>
  <si>
    <t>-</t>
  </si>
  <si>
    <t>Pendiente</t>
  </si>
  <si>
    <t>FFH</t>
  </si>
  <si>
    <t>ESP</t>
  </si>
  <si>
    <t>TOTAL FACTURADO JUNIO 2025</t>
  </si>
  <si>
    <t>IMPORTE PPTO</t>
  </si>
  <si>
    <t xml:space="preserve">FACTURA 1 </t>
  </si>
  <si>
    <t xml:space="preserve">FACTURA 2 </t>
  </si>
  <si>
    <t>CANCELACION</t>
  </si>
  <si>
    <t>TOTAL FACTURADO</t>
  </si>
  <si>
    <t>%</t>
  </si>
  <si>
    <t>FCP240734</t>
  </si>
  <si>
    <t>RECALCULO ANCLAJES DEPOSITOS APQ (VINCULADO A FCP240332)</t>
  </si>
  <si>
    <t>FCP240704</t>
  </si>
  <si>
    <t>CALCULO NAVE CENIZATE</t>
  </si>
  <si>
    <t>FCP240390</t>
  </si>
  <si>
    <t>CALCULO SOPORTE RUEDA PROYECTO ARQUUS-DEFENSE</t>
  </si>
  <si>
    <t>FCP240726</t>
  </si>
  <si>
    <t>CALCULO CONTENEDOR CSC CPI 20HDD</t>
  </si>
  <si>
    <t>FCP240632</t>
  </si>
  <si>
    <t>INFORME REFUERZOS ESTRUCTURA CUELGUES FRIVALL OPCION 1</t>
  </si>
  <si>
    <t>FCP240583</t>
  </si>
  <si>
    <t>INFORME DE CALCULO DE ESTRUCTURA OBRA CIVIL COJOBAR</t>
  </si>
  <si>
    <t>FCP240124</t>
  </si>
  <si>
    <t>DEMASIA CALCULO ESTRUCTURA PORCHE ANEXO A NAVE CARPA</t>
  </si>
  <si>
    <t>FCP240702</t>
  </si>
  <si>
    <t>GOMEZ MADRID SOLUCIONES METALICAS</t>
  </si>
  <si>
    <t>CALCULO DE PLATAFORMAS: FRUIT PLATFORM / HARMONIC PLATFORM</t>
  </si>
  <si>
    <t>FCP240587</t>
  </si>
  <si>
    <t>CALCULO PRESION Y DEPRESION MAXIMA DEPOSITO BEONCHALES</t>
  </si>
  <si>
    <t>FCP240638</t>
  </si>
  <si>
    <t>PRECALCULO 17 DEPOSITOS</t>
  </si>
  <si>
    <t>FCP240703</t>
  </si>
  <si>
    <t>CALCULO NAVE INDUSTRAL 25X25 PEÑAS DE SAN PEDRO</t>
  </si>
  <si>
    <t>FCP240737</t>
  </si>
  <si>
    <t>LUVIMETAL, S.L.U</t>
  </si>
  <si>
    <t>CALCULO DE UNIONES PLATAFORMA INTERMODAL SAGUNTO</t>
  </si>
  <si>
    <t>FCP240514</t>
  </si>
  <si>
    <t xml:space="preserve">PRECALCULO Y PROYECTO DE DEPOSITO COCEDERO </t>
  </si>
  <si>
    <t>FCP240641</t>
  </si>
  <si>
    <t>PLANO DEPOSITO 1000L (VINCULADO A FCP240539)</t>
  </si>
  <si>
    <t>FCP240712</t>
  </si>
  <si>
    <t>INFORME LIQUIDOS PENETRANTES INSPECCION 29/11/2024</t>
  </si>
  <si>
    <t>FCP240643</t>
  </si>
  <si>
    <t>RENOVACION UNE EN ISO 1090 EXC2 2024</t>
  </si>
  <si>
    <t>FCP240278</t>
  </si>
  <si>
    <t>H2 DE ACERO, S.L. - COMVIRTUD</t>
  </si>
  <si>
    <t>IMPLANTACION MARCADO CE DE ESTRUCTURAS UNE-EN1090 EXC3</t>
  </si>
  <si>
    <t>FCP240313</t>
  </si>
  <si>
    <t>IMPLANTACION MARCADO CE DE ESTRUCTURAS UNE-EN1090</t>
  </si>
  <si>
    <t>FCP240500</t>
  </si>
  <si>
    <t>REFUERZO PARA FORMACION DE PUENTE DE CARGA DE 10M NAVE GRUPO JUVENIL</t>
  </si>
  <si>
    <t>FCP240710</t>
  </si>
  <si>
    <t>CALCULO ESTRUCTURA LUMINARIA VILLAR DE OLALLA (RV01 y RV02)</t>
  </si>
  <si>
    <t>FCP240733</t>
  </si>
  <si>
    <t>CALCULO DEPOSITOS 10M3</t>
  </si>
  <si>
    <t>FCP240146</t>
  </si>
  <si>
    <t>CALCULO BIORREACTOR 1000L (PRES 278-2023-01.2)</t>
  </si>
  <si>
    <t>FCP240601</t>
  </si>
  <si>
    <t>APODACA CCG INVEST, S.L.L. - CENTRAL TERMOSOLAR MACHASOL 1</t>
  </si>
  <si>
    <t>CALCULO SOPORTES PROVISIONAL COLECTORES CAMPO SOLAR 12" Y RAMAL 3"</t>
  </si>
  <si>
    <t>FCP240599</t>
  </si>
  <si>
    <t>SIETE-INOX-SERVICIOS INOXIDABLES ALBACETE, S.L.</t>
  </si>
  <si>
    <t>PROYECTO DE CONSTRUCCION NAVES ADOSADAS PARA SETAS</t>
  </si>
  <si>
    <t>FCP240736</t>
  </si>
  <si>
    <t>SAGAFLUID, S. L.</t>
  </si>
  <si>
    <t>PROYECTO EQUIPO MEZCLADOR SERPENTIN A PRESIÓN </t>
  </si>
  <si>
    <t>FCP240281</t>
  </si>
  <si>
    <t>EIFFAGE METAL ESPAÑ</t>
  </si>
  <si>
    <t>PLATAFORMA DE TRABAJO EN VOLADIZO EN CELOSIA NAVE 5</t>
  </si>
  <si>
    <t>FCP240337</t>
  </si>
  <si>
    <t>HAROLUX DECORACION</t>
  </si>
  <si>
    <t>CÁLCULO CIT ARCO NAVIDEÑO</t>
  </si>
  <si>
    <t>FCP240189</t>
  </si>
  <si>
    <t>CIT PISTAS SUIZA TIPO 1</t>
  </si>
  <si>
    <t>FCP240680</t>
  </si>
  <si>
    <t>INFORME VISADO EQUIPO A DEPRESION CAT III</t>
  </si>
  <si>
    <t>FCP240370</t>
  </si>
  <si>
    <t>CALCULO ESTRUCTURA SOPORTE PARAGOLPES DELANTERO</t>
  </si>
  <si>
    <t>facturado en 2024</t>
  </si>
  <si>
    <t>FPC23030_5</t>
  </si>
  <si>
    <t>horas</t>
  </si>
  <si>
    <t>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</si>
</sst>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#,##0.00;[Red]\-#,##0.00;0"/>
    <numFmt numFmtId="168" formatCode="0.00\ &quot;h&quot;"/>
    <numFmt numFmtId="169" formatCode="\F\C\P0"/>
  </numFmts>
  <fonts count="4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b/>
      <sz val="10"/>
      <color theme="5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5"/>
      <name val="Calibri"/>
      <family val="2"/>
    </font>
    <font>
      <b/>
      <u/>
      <sz val="12"/>
      <color theme="10"/>
      <name val="Calibri"/>
      <family val="2"/>
    </font>
    <font>
      <b/>
      <u/>
      <sz val="12"/>
      <color theme="4" tint="-0.74999237037263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4"/>
      <color theme="1"/>
      <name val="Calibri"/>
      <family val="2"/>
    </font>
    <font>
      <b/>
      <sz val="12"/>
      <color rgb="FFC00000"/>
      <name val="Calibri"/>
      <family val="2"/>
    </font>
    <font>
      <sz val="14"/>
      <color rgb="FFC00000"/>
      <name val="Calibri"/>
      <family val="2"/>
    </font>
    <font>
      <sz val="12"/>
      <color rgb="FFC00000"/>
      <name val="Calibri"/>
      <family val="2"/>
    </font>
    <font>
      <sz val="10"/>
      <color rgb="FFC00000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color rgb="FF242424"/>
      <name val="Aptos Narrow"/>
      <family val="2"/>
    </font>
    <font>
      <strike/>
      <sz val="12"/>
      <color theme="0" tint="-0.249977111117893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7E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49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4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27" fillId="0" borderId="0" xfId="0" applyFont="1"/>
    <xf numFmtId="166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14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5" fillId="33" borderId="0" xfId="0" applyFont="1" applyFill="1" applyAlignment="1">
      <alignment horizontal="right" vertical="center"/>
    </xf>
    <xf numFmtId="0" fontId="28" fillId="33" borderId="0" xfId="0" applyFont="1" applyFill="1" applyAlignment="1">
      <alignment horizontal="right" vertical="center"/>
    </xf>
    <xf numFmtId="0" fontId="25" fillId="33" borderId="0" xfId="0" applyFont="1" applyFill="1" applyAlignment="1">
      <alignment horizontal="center" vertical="center"/>
    </xf>
    <xf numFmtId="0" fontId="29" fillId="33" borderId="0" xfId="47" applyFont="1" applyFill="1" applyBorder="1" applyAlignment="1">
      <alignment horizontal="center" vertical="center"/>
    </xf>
    <xf numFmtId="0" fontId="30" fillId="34" borderId="0" xfId="47" applyFont="1" applyFill="1" applyBorder="1" applyAlignment="1">
      <alignment horizontal="center" vertical="center"/>
    </xf>
    <xf numFmtId="166" fontId="25" fillId="0" borderId="0" xfId="0" applyNumberFormat="1" applyFont="1" applyAlignment="1">
      <alignment horizontal="left" vertical="center" indent="1"/>
    </xf>
    <xf numFmtId="166" fontId="25" fillId="35" borderId="0" xfId="0" applyNumberFormat="1" applyFont="1" applyFill="1" applyAlignment="1">
      <alignment horizontal="center" vertical="center"/>
    </xf>
    <xf numFmtId="14" fontId="27" fillId="36" borderId="0" xfId="0" applyNumberFormat="1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right" vertical="center"/>
    </xf>
    <xf numFmtId="166" fontId="22" fillId="37" borderId="0" xfId="0" applyNumberFormat="1" applyFont="1" applyFill="1" applyAlignment="1">
      <alignment horizontal="right" vertical="center"/>
    </xf>
    <xf numFmtId="10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textRotation="90"/>
    </xf>
    <xf numFmtId="0" fontId="25" fillId="38" borderId="0" xfId="0" applyFont="1" applyFill="1" applyAlignment="1">
      <alignment horizontal="center" vertical="center"/>
    </xf>
    <xf numFmtId="166" fontId="25" fillId="38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9" fontId="27" fillId="0" borderId="0" xfId="5" applyFont="1" applyFill="1" applyAlignment="1">
      <alignment horizontal="center" vertical="center"/>
    </xf>
    <xf numFmtId="9" fontId="26" fillId="0" borderId="0" xfId="5" applyFont="1" applyFill="1" applyAlignment="1">
      <alignment textRotation="90"/>
    </xf>
    <xf numFmtId="9" fontId="25" fillId="0" borderId="0" xfId="5" applyFont="1" applyAlignment="1">
      <alignment horizontal="center" vertical="center"/>
    </xf>
    <xf numFmtId="0" fontId="20" fillId="38" borderId="0" xfId="0" applyFont="1" applyFill="1" applyAlignment="1">
      <alignment horizontal="right" vertical="center"/>
    </xf>
    <xf numFmtId="166" fontId="20" fillId="38" borderId="0" xfId="0" applyNumberFormat="1" applyFont="1" applyFill="1" applyAlignment="1">
      <alignment horizontal="right" vertical="center"/>
    </xf>
    <xf numFmtId="0" fontId="1" fillId="37" borderId="0" xfId="0" applyFont="1" applyFill="1" applyAlignment="1">
      <alignment horizontal="right" vertical="center"/>
    </xf>
    <xf numFmtId="0" fontId="0" fillId="0" borderId="0" xfId="0" quotePrefix="1" applyAlignment="1">
      <alignment horizontal="left"/>
    </xf>
    <xf numFmtId="166" fontId="0" fillId="0" borderId="0" xfId="0" applyNumberFormat="1" applyAlignment="1">
      <alignment horizontal="center"/>
    </xf>
    <xf numFmtId="166" fontId="26" fillId="0" borderId="0" xfId="0" applyNumberFormat="1" applyFont="1" applyAlignment="1">
      <alignment textRotation="90"/>
    </xf>
    <xf numFmtId="167" fontId="0" fillId="0" borderId="0" xfId="0" applyNumberFormat="1" applyAlignment="1">
      <alignment horizontal="right" vertical="center"/>
    </xf>
    <xf numFmtId="166" fontId="1" fillId="0" borderId="0" xfId="0" applyNumberFormat="1" applyFont="1" applyAlignment="1">
      <alignment horizontal="center"/>
    </xf>
    <xf numFmtId="168" fontId="27" fillId="0" borderId="0" xfId="0" applyNumberFormat="1" applyFont="1" applyAlignment="1">
      <alignment horizontal="center" vertical="center"/>
    </xf>
    <xf numFmtId="0" fontId="25" fillId="0" borderId="11" xfId="0" applyFont="1" applyBorder="1" applyAlignment="1">
      <alignment horizontal="left" vertical="center" indent="1"/>
    </xf>
    <xf numFmtId="166" fontId="27" fillId="0" borderId="11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9" fontId="25" fillId="0" borderId="11" xfId="5" applyFont="1" applyBorder="1" applyAlignment="1">
      <alignment horizontal="center" vertical="center"/>
    </xf>
    <xf numFmtId="9" fontId="25" fillId="0" borderId="0" xfId="5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47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9" fontId="27" fillId="0" borderId="0" xfId="0" applyNumberFormat="1" applyFont="1" applyAlignment="1">
      <alignment horizontal="center" vertical="center"/>
    </xf>
    <xf numFmtId="14" fontId="26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 indent="1"/>
    </xf>
    <xf numFmtId="14" fontId="27" fillId="0" borderId="0" xfId="0" quotePrefix="1" applyNumberFormat="1" applyFont="1" applyAlignment="1">
      <alignment horizontal="center" vertical="center"/>
    </xf>
    <xf numFmtId="0" fontId="26" fillId="40" borderId="0" xfId="0" applyFont="1" applyFill="1" applyAlignment="1">
      <alignment horizontal="left" vertical="center" indent="1"/>
    </xf>
    <xf numFmtId="0" fontId="0" fillId="0" borderId="12" xfId="0" quotePrefix="1" applyBorder="1" applyAlignment="1">
      <alignment horizontal="left"/>
    </xf>
    <xf numFmtId="0" fontId="25" fillId="0" borderId="10" xfId="0" applyFont="1" applyBorder="1" applyAlignment="1">
      <alignment horizontal="left" vertical="center" indent="1"/>
    </xf>
    <xf numFmtId="166" fontId="25" fillId="0" borderId="10" xfId="0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9" fontId="25" fillId="0" borderId="10" xfId="5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14" xfId="0" quotePrefix="1" applyBorder="1" applyAlignment="1">
      <alignment horizontal="left"/>
    </xf>
    <xf numFmtId="0" fontId="25" fillId="0" borderId="15" xfId="0" applyFont="1" applyBorder="1" applyAlignment="1">
      <alignment horizontal="center" vertical="center"/>
    </xf>
    <xf numFmtId="0" fontId="0" fillId="0" borderId="16" xfId="0" quotePrefix="1" applyBorder="1" applyAlignment="1">
      <alignment horizontal="left"/>
    </xf>
    <xf numFmtId="166" fontId="0" fillId="0" borderId="11" xfId="0" applyNumberFormat="1" applyBorder="1" applyAlignment="1">
      <alignment horizontal="center"/>
    </xf>
    <xf numFmtId="0" fontId="25" fillId="0" borderId="17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 indent="1"/>
    </xf>
    <xf numFmtId="166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left" vertical="center" indent="1"/>
    </xf>
    <xf numFmtId="166" fontId="26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center" vertical="center"/>
    </xf>
    <xf numFmtId="9" fontId="27" fillId="0" borderId="0" xfId="5" applyFont="1" applyAlignment="1">
      <alignment horizontal="center" vertical="center"/>
    </xf>
    <xf numFmtId="0" fontId="35" fillId="41" borderId="0" xfId="0" applyFont="1" applyFill="1" applyAlignment="1">
      <alignment horizontal="center" vertical="center"/>
    </xf>
    <xf numFmtId="0" fontId="36" fillId="41" borderId="0" xfId="0" applyFont="1" applyFill="1" applyAlignment="1">
      <alignment horizontal="center" vertical="center"/>
    </xf>
    <xf numFmtId="14" fontId="36" fillId="41" borderId="0" xfId="0" applyNumberFormat="1" applyFont="1" applyFill="1" applyAlignment="1">
      <alignment horizontal="center" vertical="center"/>
    </xf>
    <xf numFmtId="0" fontId="34" fillId="41" borderId="0" xfId="0" applyFont="1" applyFill="1" applyAlignment="1">
      <alignment horizontal="left" vertical="center" indent="1"/>
    </xf>
    <xf numFmtId="0" fontId="36" fillId="41" borderId="0" xfId="0" applyFont="1" applyFill="1" applyAlignment="1">
      <alignment horizontal="left" vertical="center" indent="1"/>
    </xf>
    <xf numFmtId="0" fontId="36" fillId="41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9" fontId="36" fillId="41" borderId="0" xfId="0" applyNumberFormat="1" applyFont="1" applyFill="1" applyAlignment="1">
      <alignment horizontal="center" vertical="center"/>
    </xf>
    <xf numFmtId="14" fontId="36" fillId="41" borderId="0" xfId="0" applyNumberFormat="1" applyFont="1" applyFill="1" applyAlignment="1">
      <alignment vertical="center"/>
    </xf>
    <xf numFmtId="0" fontId="37" fillId="0" borderId="0" xfId="0" applyFont="1" applyAlignment="1">
      <alignment horizontal="right" vertical="center" indent="1"/>
    </xf>
    <xf numFmtId="0" fontId="37" fillId="0" borderId="0" xfId="0" applyFont="1" applyAlignment="1">
      <alignment horizontal="left" vertical="center" indent="1"/>
    </xf>
    <xf numFmtId="0" fontId="37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6" fillId="41" borderId="0" xfId="0" applyFont="1" applyFill="1" applyAlignment="1">
      <alignment vertical="center" wrapText="1"/>
    </xf>
    <xf numFmtId="6" fontId="26" fillId="0" borderId="0" xfId="0" applyNumberFormat="1" applyFont="1" applyAlignment="1">
      <alignment vertical="center"/>
    </xf>
    <xf numFmtId="0" fontId="27" fillId="0" borderId="18" xfId="0" applyFont="1" applyBorder="1" applyAlignment="1">
      <alignment horizontal="left" vertical="center" indent="1"/>
    </xf>
    <xf numFmtId="166" fontId="25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/>
    </xf>
    <xf numFmtId="166" fontId="27" fillId="0" borderId="18" xfId="0" applyNumberFormat="1" applyFont="1" applyBorder="1" applyAlignment="1">
      <alignment horizontal="center" vertical="center"/>
    </xf>
    <xf numFmtId="9" fontId="25" fillId="0" borderId="18" xfId="5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center" indent="1"/>
    </xf>
    <xf numFmtId="0" fontId="25" fillId="0" borderId="18" xfId="0" applyFont="1" applyBorder="1" applyAlignment="1">
      <alignment horizontal="center" vertical="center"/>
    </xf>
    <xf numFmtId="0" fontId="0" fillId="0" borderId="19" xfId="0" quotePrefix="1" applyBorder="1" applyAlignment="1">
      <alignment horizontal="left"/>
    </xf>
    <xf numFmtId="166" fontId="36" fillId="41" borderId="0" xfId="0" applyNumberFormat="1" applyFont="1" applyFill="1" applyAlignment="1">
      <alignment vertical="center"/>
    </xf>
    <xf numFmtId="166" fontId="27" fillId="0" borderId="0" xfId="5" applyNumberFormat="1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39" borderId="0" xfId="0" applyFont="1" applyFill="1" applyAlignment="1">
      <alignment horizontal="center" vertical="center"/>
    </xf>
    <xf numFmtId="0" fontId="39" fillId="0" borderId="0" xfId="0" applyFont="1"/>
    <xf numFmtId="166" fontId="27" fillId="0" borderId="0" xfId="5" applyNumberFormat="1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6" fillId="0" borderId="0" xfId="0" applyFont="1" applyAlignment="1">
      <alignment vertical="top" wrapText="1"/>
    </xf>
    <xf numFmtId="0" fontId="25" fillId="0" borderId="20" xfId="0" applyFont="1" applyBorder="1" applyAlignment="1">
      <alignment horizontal="center" vertical="center"/>
    </xf>
    <xf numFmtId="166" fontId="0" fillId="0" borderId="0" xfId="0" applyNumberFormat="1"/>
    <xf numFmtId="166" fontId="40" fillId="0" borderId="0" xfId="0" applyNumberFormat="1" applyFont="1" applyAlignment="1">
      <alignment horizontal="center" vertical="center"/>
    </xf>
    <xf numFmtId="0" fontId="1" fillId="39" borderId="0" xfId="0" applyFont="1" applyFill="1" applyAlignment="1">
      <alignment vertical="center"/>
    </xf>
    <xf numFmtId="166" fontId="27" fillId="38" borderId="0" xfId="0" applyNumberFormat="1" applyFont="1" applyFill="1" applyAlignment="1">
      <alignment horizontal="center" vertical="center"/>
    </xf>
    <xf numFmtId="9" fontId="27" fillId="36" borderId="0" xfId="5" applyFont="1" applyFill="1" applyAlignment="1">
      <alignment horizontal="center" vertical="center"/>
    </xf>
    <xf numFmtId="0" fontId="29" fillId="33" borderId="0" xfId="47" applyFont="1" applyFill="1" applyBorder="1" applyAlignment="1">
      <alignment horizontal="center" vertical="center"/>
    </xf>
    <xf numFmtId="0" fontId="0" fillId="0" borderId="0" xfId="0" applyNumberFormat="1"/>
  </cellXfs>
  <cellStyles count="49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Hipervínculo" xfId="47" builtinId="8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rmal 3" xfId="48" xr:uid="{A048A5EB-F7A7-4492-80A9-7204A88E3A95}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231">
    <dxf>
      <numFmt numFmtId="166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strike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b/>
        <i val="0"/>
        <color theme="0" tint="-0.499984740745262"/>
      </font>
    </dxf>
    <dxf>
      <font>
        <b/>
        <i val="0"/>
        <color rgb="FF588824"/>
      </font>
    </dxf>
    <dxf>
      <font>
        <b/>
        <i val="0"/>
        <strike val="0"/>
        <u val="none"/>
        <color theme="4" tint="-0.749961851863155"/>
      </font>
      <fill>
        <patternFill>
          <bgColor rgb="FFFFEAA7"/>
        </patternFill>
      </fill>
    </dxf>
    <dxf>
      <font>
        <b/>
        <i val="0"/>
        <color rgb="FF588824"/>
      </font>
      <fill>
        <patternFill>
          <bgColor rgb="FFDCF0C6"/>
        </patternFill>
      </fill>
    </dxf>
    <dxf>
      <font>
        <strike/>
        <color rgb="FFC00000"/>
      </font>
      <fill>
        <patternFill>
          <bgColor rgb="FFFFC9C9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b/>
        <i val="0"/>
        <color theme="0" tint="-0.499984740745262"/>
      </font>
    </dxf>
    <dxf>
      <font>
        <b/>
        <i val="0"/>
        <color rgb="FF588824"/>
      </font>
    </dxf>
    <dxf>
      <font>
        <b/>
        <i val="0"/>
        <strike val="0"/>
        <u val="none"/>
        <color theme="4" tint="-0.749961851863155"/>
      </font>
      <fill>
        <patternFill>
          <bgColor rgb="FFFFEAA7"/>
        </patternFill>
      </fill>
    </dxf>
    <dxf>
      <font>
        <b/>
        <i val="0"/>
        <color rgb="FF588824"/>
      </font>
      <fill>
        <patternFill>
          <bgColor rgb="FFDCF0C6"/>
        </patternFill>
      </fill>
    </dxf>
    <dxf>
      <font>
        <strike/>
        <color rgb="FFC00000"/>
      </font>
      <fill>
        <patternFill>
          <bgColor rgb="FFFFC9C9"/>
        </patternFill>
      </fill>
    </dxf>
    <dxf>
      <font>
        <color theme="0" tint="-0.34998626667073579"/>
      </font>
      <fill>
        <patternFill patternType="lightUp">
          <fgColor theme="0" tint="-0.1499679555650502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color theme="2" tint="-0.499984740745262"/>
      </font>
      <fill>
        <patternFill patternType="darkGray">
          <fgColor theme="4"/>
          <bgColor auto="1"/>
        </patternFill>
      </fill>
    </dxf>
    <dxf>
      <font>
        <color rgb="FFC00000"/>
      </font>
      <fill>
        <patternFill patternType="darkUp">
          <fgColor rgb="FFFFD5D5"/>
          <bgColor auto="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 val="0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 val="0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rgb="FFA27B00"/>
      </font>
      <fill>
        <patternFill>
          <bgColor rgb="FFFFDE75"/>
        </patternFill>
      </fill>
    </dxf>
    <dxf>
      <font>
        <color rgb="FF538022"/>
      </font>
      <fill>
        <patternFill>
          <bgColor rgb="FFE3F3D1"/>
        </patternFill>
      </fill>
    </dxf>
    <dxf>
      <font>
        <color theme="0" tint="-0.499984740745262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3" formatCode="0%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8" formatCode="0.00\ &quot;h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9" formatCode="\F\C\P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30"/>
      <tableStyleElement type="headerRow" dxfId="229"/>
      <tableStyleElement type="secondRowStripe" dxfId="228"/>
    </tableStyle>
  </tableStyles>
  <colors>
    <mruColors>
      <color rgb="FFFFEEB7"/>
      <color rgb="FFFABE00"/>
      <color rgb="FFFFD03B"/>
      <color rgb="FFFFEAA7"/>
      <color rgb="FFFFD5D5"/>
      <color rgb="FFFFD1D1"/>
      <color rgb="FFFFA3A3"/>
      <color rgb="FFFFE7E7"/>
      <color rgb="FFFFC9C9"/>
      <color rgb="FFED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2/11/relationships/FeaturePropertyBag" Target="featurePropertyBag/featurePropertyBag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566056</xdr:colOff>
      <xdr:row>0</xdr:row>
      <xdr:rowOff>130629</xdr:rowOff>
    </xdr:from>
    <xdr:to>
      <xdr:col>14</xdr:col>
      <xdr:colOff>2176</xdr:colOff>
      <xdr:row>0</xdr:row>
      <xdr:rowOff>1449933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14519D47-64DC-4246-8FF4-D9FFCAC8E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01685" y="130629"/>
          <a:ext cx="21531943" cy="1319304"/>
        </a:xfrm>
        <a:prstGeom prst="rect">
          <a:avLst/>
        </a:prstGeom>
      </xdr:spPr>
    </xdr:pic>
    <xdr:clientData/>
  </xdr:twoCellAnchor>
  <xdr:twoCellAnchor>
    <xdr:from>
      <xdr:col>3</xdr:col>
      <xdr:colOff>601164</xdr:colOff>
      <xdr:row>0</xdr:row>
      <xdr:rowOff>476250</xdr:rowOff>
    </xdr:from>
    <xdr:to>
      <xdr:col>6</xdr:col>
      <xdr:colOff>490675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D132A35C-C65C-481B-BE5C-0D756FDA97EF}"/>
            </a:ext>
          </a:extLst>
        </xdr:cNvPr>
        <xdr:cNvSpPr txBox="1"/>
      </xdr:nvSpPr>
      <xdr:spPr>
        <a:xfrm>
          <a:off x="2658564" y="476250"/>
          <a:ext cx="4809854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OPORTUNIDADES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3</xdr:col>
      <xdr:colOff>450469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AFFA5A-5AD8-4AB5-8BDF-C61402C1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" y="285751"/>
          <a:ext cx="1911604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</xdr:colOff>
      <xdr:row>0</xdr:row>
      <xdr:rowOff>476250</xdr:rowOff>
    </xdr:from>
    <xdr:to>
      <xdr:col>5</xdr:col>
      <xdr:colOff>933450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CADAF12F-E94D-4AD0-A44B-62608730746D}"/>
            </a:ext>
          </a:extLst>
        </xdr:cNvPr>
        <xdr:cNvSpPr txBox="1"/>
      </xdr:nvSpPr>
      <xdr:spPr>
        <a:xfrm>
          <a:off x="2272664" y="476250"/>
          <a:ext cx="5099686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PRESUPUESTOS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272144</xdr:colOff>
      <xdr:row>0</xdr:row>
      <xdr:rowOff>130629</xdr:rowOff>
    </xdr:from>
    <xdr:to>
      <xdr:col>15</xdr:col>
      <xdr:colOff>54430</xdr:colOff>
      <xdr:row>1</xdr:row>
      <xdr:rowOff>34790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5E121517-7449-4543-8948-4264B34CA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01" y="130629"/>
          <a:ext cx="19561629" cy="1319304"/>
        </a:xfrm>
        <a:prstGeom prst="rect">
          <a:avLst/>
        </a:prstGeom>
      </xdr:spPr>
    </xdr:pic>
    <xdr:clientData/>
  </xdr:twoCellAnchor>
  <xdr:twoCellAnchor>
    <xdr:from>
      <xdr:col>3</xdr:col>
      <xdr:colOff>316504</xdr:colOff>
      <xdr:row>0</xdr:row>
      <xdr:rowOff>476250</xdr:rowOff>
    </xdr:from>
    <xdr:to>
      <xdr:col>4</xdr:col>
      <xdr:colOff>2721429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584F4060-E1EC-4AB7-BFFB-F32B374D1127}"/>
            </a:ext>
          </a:extLst>
        </xdr:cNvPr>
        <xdr:cNvSpPr txBox="1"/>
      </xdr:nvSpPr>
      <xdr:spPr>
        <a:xfrm>
          <a:off x="2330361" y="476250"/>
          <a:ext cx="3961582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PRESUPUESTOS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3</xdr:col>
      <xdr:colOff>145197</xdr:colOff>
      <xdr:row>1</xdr:row>
      <xdr:rowOff>34235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E58B76-D454-41CC-B935-64BAA7FAE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" y="285751"/>
          <a:ext cx="1900374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3808</xdr:colOff>
      <xdr:row>0</xdr:row>
      <xdr:rowOff>152400</xdr:rowOff>
    </xdr:from>
    <xdr:to>
      <xdr:col>16</xdr:col>
      <xdr:colOff>27709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C2B81DA0-58C7-4209-9F0B-52C0288A5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34935" y="152400"/>
          <a:ext cx="27829974" cy="1318315"/>
        </a:xfrm>
        <a:prstGeom prst="rect">
          <a:avLst/>
        </a:prstGeom>
      </xdr:spPr>
    </xdr:pic>
    <xdr:clientData/>
  </xdr:twoCellAnchor>
  <xdr:twoCellAnchor>
    <xdr:from>
      <xdr:col>3</xdr:col>
      <xdr:colOff>55244</xdr:colOff>
      <xdr:row>0</xdr:row>
      <xdr:rowOff>476250</xdr:rowOff>
    </xdr:from>
    <xdr:to>
      <xdr:col>4</xdr:col>
      <xdr:colOff>933450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6D6AE9FE-3481-487E-BF87-A9F2EB4E389E}"/>
            </a:ext>
          </a:extLst>
        </xdr:cNvPr>
        <xdr:cNvSpPr txBox="1"/>
      </xdr:nvSpPr>
      <xdr:spPr>
        <a:xfrm>
          <a:off x="3659504" y="476250"/>
          <a:ext cx="4977766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SERVICIOS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2</xdr:col>
      <xdr:colOff>943495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4B2E84-76A0-4654-BF64-866A6315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" y="285751"/>
          <a:ext cx="1888549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1195186</xdr:colOff>
      <xdr:row>0</xdr:row>
      <xdr:rowOff>152400</xdr:rowOff>
    </xdr:from>
    <xdr:to>
      <xdr:col>10</xdr:col>
      <xdr:colOff>606136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927F8F36-8578-4B83-82AF-48F00BBDD2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11610" y="152400"/>
          <a:ext cx="15147472" cy="1319945"/>
        </a:xfrm>
        <a:prstGeom prst="rect">
          <a:avLst/>
        </a:prstGeom>
      </xdr:spPr>
    </xdr:pic>
    <xdr:clientData/>
  </xdr:twoCellAnchor>
  <xdr:twoCellAnchor>
    <xdr:from>
      <xdr:col>2</xdr:col>
      <xdr:colOff>1189264</xdr:colOff>
      <xdr:row>0</xdr:row>
      <xdr:rowOff>176893</xdr:rowOff>
    </xdr:from>
    <xdr:to>
      <xdr:col>3</xdr:col>
      <xdr:colOff>2067470</xdr:colOff>
      <xdr:row>0</xdr:row>
      <xdr:rowOff>1388473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EEC722FB-3CCD-4143-ACE1-5791FE7E7367}"/>
            </a:ext>
          </a:extLst>
        </xdr:cNvPr>
        <xdr:cNvSpPr txBox="1"/>
      </xdr:nvSpPr>
      <xdr:spPr>
        <a:xfrm>
          <a:off x="2509157" y="176893"/>
          <a:ext cx="3558813" cy="12115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algn="l" rtl="0"/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FACTURACIÓN ECO-FIN</a:t>
          </a:r>
        </a:p>
      </xdr:txBody>
    </xdr:sp>
    <xdr:clientData/>
  </xdr:twoCellAnchor>
  <xdr:twoCellAnchor editAs="oneCell">
    <xdr:from>
      <xdr:col>1</xdr:col>
      <xdr:colOff>0</xdr:colOff>
      <xdr:row>0</xdr:row>
      <xdr:rowOff>285751</xdr:rowOff>
    </xdr:from>
    <xdr:to>
      <xdr:col>2</xdr:col>
      <xdr:colOff>742132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102DAB-6EBA-400B-A28A-B63258754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1941"/>
          <a:ext cx="1904184" cy="1167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9F87BEE7-1094-4315-B3C4-398AE73B3155}">
    <nsvFilter filterId="{00000000-0009-0000-0100-000001000000}" ref="B5:P180" tableId="6"/>
  </namedSheetView>
  <namedSheetView name="Vista 2" id="{F5EE8D06-E1F0-4520-A1C4-9FC4B4420D63}">
    <nsvFilter filterId="{00000000-0009-0000-0100-000001000000}" ref="B5:P180" tableId="6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aría Medina" id="{EEDD9197-68E2-49A6-881C-89E1CB88D51F}" userId="S::maria.medina@itecam.com::34f8e643-5672-46a4-8064-4e600f97fd7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C80E5A8-9966-4564-838C-1CB99D4E124B}" autoFormatId="16" applyNumberFormats="0" applyBorderFormats="0" applyFontFormats="0" applyPatternFormats="0" applyAlignmentFormats="0" applyWidthHeightFormats="0">
  <queryTableRefresh nextId="8">
    <queryTableFields count="7">
      <queryTableField id="1" name="TECNICO" tableColumnId="1"/>
      <queryTableField id="2" name="SERVICIO" tableColumnId="2"/>
      <queryTableField id="3" name="CÓDIGO" tableColumnId="3"/>
      <queryTableField id="4" name="EMPRESA" tableColumnId="4"/>
      <queryTableField id="5" name="DESCRIPCIÓN" tableColumnId="5"/>
      <queryTableField id="6" name="IMPORTE TOTAL" tableColumnId="6"/>
      <queryTableField id="7" name="horas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75E7A1-5E4F-4484-A263-F21B408CA3AF}" name="Tabla_OPORTUNIDADES" displayName="Tabla_OPORTUNIDADES" ref="B5:N88" totalsRowShown="0" headerRowDxfId="227">
  <autoFilter ref="B5:N88" xr:uid="{00000000-0009-0000-0100-000001000000}"/>
  <sortState xmlns:xlrd2="http://schemas.microsoft.com/office/spreadsheetml/2017/richdata2" ref="B6:N37">
    <sortCondition ref="F5:F37"/>
  </sortState>
  <tableColumns count="13">
    <tableColumn id="1" xr3:uid="{6EBC5BAC-9845-4A2A-A546-4AA20F4735F6}" name="ESTADO" dataDxfId="226">
      <calculatedColumnFormula>IF(Tabla_OPORTUNIDADES[[#This Row],[PRIORIDAD]]="CANCELADO",0,IF(AND(H6=TRUE,I6=TRUE,J6&lt;&gt;""),2,1))</calculatedColumnFormula>
    </tableColumn>
    <tableColumn id="12" xr3:uid="{12E4BC00-65AD-4176-A2E7-36E6291D84DD}" name="PRIORIDAD" dataDxfId="225"/>
    <tableColumn id="14" xr3:uid="{5CAF468B-19B9-4CF0-8E06-0479E81BC665}" name="FECHA SOLICITUD" dataDxfId="224"/>
    <tableColumn id="16" xr3:uid="{DBEEF29E-620B-461C-89B0-294D03598DEF}" name="PERSONA DE CONTACTO" dataDxfId="223"/>
    <tableColumn id="3" xr3:uid="{B45C5B4D-4BF0-44F0-9756-C4147E606C58}" name="EMPRESA" dataDxfId="222"/>
    <tableColumn id="4" xr3:uid="{C191DF5A-DD2E-455F-B1ED-369013D59ABC}" name="DESCRIPCIÓN" dataDxfId="221"/>
    <tableColumn id="17" xr3:uid="{3B4EF05D-B029-4A2D-AE86-2A3471393D2C}" name="INTRANET" dataDxfId="220"/>
    <tableColumn id="15" xr3:uid="{8C42B57C-6B1F-421A-AE32-61C20A7C5E6F}" name="CRM" dataDxfId="219"/>
    <tableColumn id="5" xr3:uid="{7625891D-A564-4507-9192-FE948747C78A}" name="CÓDIGO" dataDxfId="218"/>
    <tableColumn id="6" xr3:uid="{12A9179A-6FBB-484C-A71A-B0BB6431BD91}" name="FECHA INICIO (estimado)" dataDxfId="217"/>
    <tableColumn id="13" xr3:uid="{6F4CE3F9-D1E0-4BA5-A887-1896FE470F2C}" name="FECHA FIN (estimado)" dataDxfId="216"/>
    <tableColumn id="19" xr3:uid="{86AE6292-5689-4816-96D2-A2E67A631DDD}" name="IMPORTE APROX" dataDxfId="215"/>
    <tableColumn id="18" xr3:uid="{BED974ED-9DBD-48DE-A7B3-25387F8BB608}" name="OTRAS OBSERVACIONES / COMENTARIOS" dataDxfId="214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D46A3C-BF35-4AB5-9718-A36BB61CE948}" name="Tabla_presupuestados" displayName="Tabla_presupuestados" ref="B5:O180" totalsRowShown="0" headerRowDxfId="213">
  <autoFilter ref="B5:O180" xr:uid="{00000000-0009-0000-0100-000001000000}"/>
  <tableColumns count="14">
    <tableColumn id="1" xr3:uid="{F6480FF0-35D0-43F9-B3FD-767061D646AB}" name="ESTADO" dataDxfId="212">
      <calculatedColumnFormula>IFERROR((Tabla_presupuestados[[#This Row],[ACEPTADO]]="Sí")*valHighlight,0)</calculatedColumnFormula>
    </tableColumn>
    <tableColumn id="10" xr3:uid="{92421799-291C-4DDB-BAF7-14E4C2E0BE4C}" name="PROCESO" dataDxfId="211"/>
    <tableColumn id="2" xr3:uid="{F5CE0934-A3D4-4C19-B4A9-5906E3DB558D}" name="CÓDIGO" dataDxfId="210"/>
    <tableColumn id="3" xr3:uid="{51D7B3DD-3EC1-45C4-AFCA-941AEA375277}" name="EMPRESA" dataDxfId="209"/>
    <tableColumn id="4" xr3:uid="{A071F57C-81B3-45FE-94B9-D953EFE54753}" name="DESCRIPCIÓN" dataDxfId="208"/>
    <tableColumn id="5" xr3:uid="{BC023982-3E9F-4473-A2DD-2D3BF05A4BD4}" name="Fecha prespuesto" dataDxfId="207"/>
    <tableColumn id="6" xr3:uid="{B39DCEFD-2331-4493-BF84-3BDFA742395B}" name="Importe presupuesto" dataDxfId="206"/>
    <tableColumn id="8" xr3:uid="{E0DD4949-47DD-4930-9B48-D3C8F4AC7382}" name="Horas presupuestadas" dataDxfId="205"/>
    <tableColumn id="7" xr3:uid="{D04C43BC-20E9-42B9-8D32-6AA8CB6D77D0}" name="VISADO" dataDxfId="204"/>
    <tableColumn id="17" xr3:uid="{EF60F3E6-22AC-477E-A3F8-BA6C6C159FFC}" name="Importe visado" dataDxfId="203"/>
    <tableColumn id="9" xr3:uid="{1430C242-4D84-4918-BE59-F4F92E9FDCD1}" name="Fecha de envío" dataDxfId="202"/>
    <tableColumn id="15" xr3:uid="{F0BBCAE6-57AA-485F-B10D-CB10B4187E66}" name="Técnico que envia" dataDxfId="201"/>
    <tableColumn id="11" xr3:uid="{24D35871-E00C-4A47-960A-054348DE6F9C}" name="ACEPTADO" dataDxfId="200"/>
    <tableColumn id="14" xr3:uid="{94175158-955F-4E4D-A4D0-40BFA8FE289E}" name="Fecha aceptación" dataDxfId="199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266A3-B2A7-4596-89C0-BF9728BC41CD}" name="Tabla_GENERAL7_1" displayName="Tabla_GENERAL7_1" ref="A1:G31" tableType="queryTable" totalsRowShown="0">
  <autoFilter ref="A1:G31" xr:uid="{E16266A3-B2A7-4596-89C0-BF9728BC41CD}"/>
  <tableColumns count="7">
    <tableColumn id="1" xr3:uid="{72580BC0-3A75-4AF4-9044-6795798264E5}" uniqueName="1" name="TECNICO" queryTableFieldId="1" dataDxfId="5"/>
    <tableColumn id="2" xr3:uid="{26B59954-31D6-48C3-9E8A-3BB3BC6F2715}" uniqueName="2" name="SERVICIO" queryTableFieldId="2" dataDxfId="4"/>
    <tableColumn id="3" xr3:uid="{56F6220C-05D7-49DD-9285-B936E54A699B}" uniqueName="3" name="CÓDIGO" queryTableFieldId="3" dataDxfId="3"/>
    <tableColumn id="4" xr3:uid="{BB39C48B-0FF1-489F-871B-02BC58546B19}" uniqueName="4" name="EMPRESA" queryTableFieldId="4" dataDxfId="2"/>
    <tableColumn id="5" xr3:uid="{33007282-A9AB-4294-90AC-A16F9964A3CF}" uniqueName="5" name="DESCRIPCIÓN" queryTableFieldId="5" dataDxfId="1"/>
    <tableColumn id="6" xr3:uid="{BEFFEEA7-0A8C-49D8-8D37-FBF0E34A949A}" uniqueName="6" name="IMPORTE TOTAL" queryTableFieldId="6" dataDxfId="0"/>
    <tableColumn id="7" xr3:uid="{81CFEE91-1410-463C-88DF-2DD74374A46B}" uniqueName="7" name="hora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73769F-0817-4DC0-807E-92959B6B5307}" name="Tabla_GENERAL7" displayName="Tabla_GENERAL7" ref="B5:P180" totalsRowShown="0" headerRowDxfId="198" dataDxfId="197">
  <autoFilter ref="B5:P180" xr:uid="{00000000-0009-0000-0100-000001000000}">
    <filterColumn colId="1">
      <filters>
        <filter val="ACEPTADO"/>
        <filter val="EJECUCIÓN"/>
      </filters>
    </filterColumn>
  </autoFilter>
  <tableColumns count="15">
    <tableColumn id="11" xr3:uid="{E245C291-3955-447D-AC76-FAAF54BD0324}" name="TECNICO" dataDxfId="196"/>
    <tableColumn id="1" xr3:uid="{21A7204D-2917-4BAF-8EBF-868D66B6CE4E}" name="SERVICIO" dataDxfId="195">
      <calculatedColumnFormula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calculatedColumnFormula>
    </tableColumn>
    <tableColumn id="2" xr3:uid="{E189968E-5E2B-4247-A8F9-94DA5B3EB217}" name="CÓDIGO" dataDxfId="194">
      <calculatedColumnFormula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calculatedColumnFormula>
    </tableColumn>
    <tableColumn id="3" xr3:uid="{DFD748DC-7565-4179-8596-E26E07918AAD}" name="EMPRESA" dataDxfId="193">
      <calculatedColumnFormula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calculatedColumnFormula>
    </tableColumn>
    <tableColumn id="4" xr3:uid="{8D119DC2-65FA-42C5-9B92-682250A1439D}" name="DESCRIPCIÓN" dataDxfId="192">
      <calculatedColumnFormula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calculatedColumnFormula>
    </tableColumn>
    <tableColumn id="6" xr3:uid="{B531EE4C-F61B-496F-9680-DC3A80F1B8BD}" name="IMPORTE TOTAL" dataDxfId="191">
      <calculatedColumnFormula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calculatedColumnFormula>
    </tableColumn>
    <tableColumn id="17" xr3:uid="{49D0B012-B7C6-4D1F-99A8-82283DA5AE27}" name="VISADO" dataDxfId="190">
      <calculatedColumnFormula>IF(Tabla_presupuestados[[#This Row],[VISADO]]="Sí", "Pendiente", "No")</calculatedColumnFormula>
    </tableColumn>
    <tableColumn id="13" xr3:uid="{BF76BFD9-0A3B-4ACB-9808-A563E5E7ECA4}" name="Importe visado" dataDxfId="189">
      <calculatedColumnFormula>IF(Tabla_GENERAL7[[#This Row],[VISADO]]="No",0,(INDEX(Tabla_presupuestados[#Data],MATCH(D6,Tabla_presupuestados[CÓDIGO],0),10)))</calculatedColumnFormula>
    </tableColumn>
    <tableColumn id="9" xr3:uid="{1A337504-E36D-47EA-A14D-66D272AFF615}" name="Estado" dataDxfId="188"/>
    <tableColumn id="12" xr3:uid="{0769E3A4-DF19-4F69-8577-0D5251CD55F3}" name="% FACTURADO" dataDxfId="187" dataCellStyle="Porcentaje">
      <calculatedColumnFormula>SUMIF(Tabla_facturados[CÓDIGO],Tabla_GENERAL7[[#This Row],[CÓDIGO]],Tabla_facturados[%])</calculatedColumnFormula>
    </tableColumn>
    <tableColumn id="5" xr3:uid="{941270FB-893E-45C6-845F-7F894429D94B}" name="IMPORTE FACTURADO" dataDxfId="186" dataCellStyle="Porcentaje">
      <calculatedColumnFormula>Tabla_presupuestados[[#This Row],[Importe presupuesto]]*Tabla_GENERAL7[[#This Row],[% FACTURADO]]</calculatedColumnFormula>
    </tableColumn>
    <tableColumn id="10" xr3:uid="{F21E14B2-ABA7-46FA-9D2F-5CCC72676045}" name="Encuesta de satisfacción" dataDxfId="185"/>
    <tableColumn id="14" xr3:uid="{FBBC9CC5-B253-473A-A20C-001C8D519D42}" name="Fecha envio encuesta satisfacción" dataDxfId="184"/>
    <tableColumn id="15" xr3:uid="{768650A2-6FA2-4AD5-BCAF-BC531A004D07}" name="Fecha límite" dataDxfId="183">
      <calculatedColumnFormula>IF(Tabla_GENERAL7[[#This Row],[Fecha envio encuesta satisfacción]]=0,"",(WORKDAY.INTL(Tabla_GENERAL7[[#This Row],[Fecha envio encuesta satisfacción]],7,1,0)))</calculatedColumnFormula>
    </tableColumn>
    <tableColumn id="8" xr3:uid="{9B592D5F-32F9-4235-A843-9A8458166E33}" name="Finalización de proyectos" dataDxfId="182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E95343-7A2B-4311-9B09-EF3BD45F8A6C}" name="Tabla_facturados" displayName="Tabla_facturados" ref="B5:K125" totalsRowShown="0" headerRowDxfId="181" dataDxfId="180">
  <autoFilter ref="B5:K125" xr:uid="{00000000-0009-0000-0100-000001000000}"/>
  <tableColumns count="10">
    <tableColumn id="2" xr3:uid="{F8F61E47-767D-4D38-BC07-2000C22D4BA4}" name="CÓDIGO" dataDxfId="179"/>
    <tableColumn id="3" xr3:uid="{3DDFAC48-D717-4D4A-B280-305D270FD78A}" name="EMPRESA" dataDxfId="178"/>
    <tableColumn id="4" xr3:uid="{E3057446-E872-42F7-B4BA-10C5902EA786}" name="DESCRIPCIÓN" dataDxfId="177"/>
    <tableColumn id="6" xr3:uid="{4747AC05-4C5F-46C5-978C-3322D23A190A}" name="IMPORTE PPTO" dataDxfId="176"/>
    <tableColumn id="1" xr3:uid="{65B20A76-ED3F-4435-8005-66A606804BFB}" name="FACTURA 1 " dataDxfId="175"/>
    <tableColumn id="5" xr3:uid="{2C0C6E84-5605-4E37-92B9-4EF350707FAE}" name="FACTURA 2 " dataDxfId="174"/>
    <tableColumn id="7" xr3:uid="{60F6F4EA-62A4-4E92-876D-264ABD94039A}" name="CANCELACION" dataDxfId="173"/>
    <tableColumn id="8" xr3:uid="{0294C9C0-31B8-4360-B400-FDA387B09ADD}" name="TOTAL FACTURADO" dataDxfId="172">
      <calculatedColumnFormula>SUM(Tabla_facturados[[#This Row],[FACTURA 1 ]:[FACTURA 2 ]])</calculatedColumnFormula>
    </tableColumn>
    <tableColumn id="10" xr3:uid="{34398314-C535-4D36-A4B8-B09780C56B98}" name="%" dataDxfId="171">
      <calculatedColumnFormula>Tabla_facturados[[#This Row],[TOTAL FACTURADO]]/Tabla_facturados[[#This Row],[IMPORTE PPTO]]</calculatedColumnFormula>
    </tableColumn>
    <tableColumn id="16" xr3:uid="{797255CA-B712-4C69-B7EB-8239E1D3CD0F}" name="ESTADO" dataDxfId="170">
      <calculatedColumnFormula>IF(#REF!=#REF!,"FACTURADO", "PARCIAL")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4" dT="2025-06-03T08:54:07.95" personId="{EEDD9197-68E2-49A6-881C-89E1CB88D51F}" id="{3E9A029C-8DD9-4828-8FC9-D3A811F6B220}">
    <text>Lo apunto como media porque ya estamos en contacto con ellos para que nos expliquen lo que necesitan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192.168.15.250\d\Datos%20Intranet\ACTIVIDAD%20CONTRATACION%20PRIVADA\Z1%20PRESUPUESTADOS" TargetMode="External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192.168.15.250\d\Datos%20Intranet\ACTIVIDAD%20CONTRATACION%20PRIVADA\Z1%20PRESUPUESTADOS" TargetMode="External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6" Type="http://schemas.microsoft.com/office/2019/04/relationships/namedSheetView" Target="../namedSheetViews/namedSheetView1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192.168.15.250\d\Datos%20Intranet\ACTIVIDAD%20CONTRATACION%20PRIVADA\Z1%20PRESUPUESTADOS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3703-CE61-4758-A92F-2B1184A21917}">
  <sheetPr>
    <pageSetUpPr fitToPage="1"/>
  </sheetPr>
  <dimension ref="B1:R88"/>
  <sheetViews>
    <sheetView showGridLines="0" topLeftCell="F1" zoomScale="70" zoomScaleNormal="70" workbookViewId="0">
      <pane ySplit="5" topLeftCell="A6" activePane="bottomLeft" state="frozen"/>
      <selection activeCell="D203" sqref="D203"/>
      <selection pane="bottomLeft" activeCell="N6" sqref="N6:N88"/>
    </sheetView>
  </sheetViews>
  <sheetFormatPr baseColWidth="10" defaultColWidth="8.77734375" defaultRowHeight="24" customHeight="1" x14ac:dyDescent="0.3"/>
  <cols>
    <col min="1" max="1" width="5.88671875" style="4" customWidth="1"/>
    <col min="2" max="2" width="8.21875" style="3" customWidth="1"/>
    <col min="3" max="3" width="10.21875" style="3" customWidth="1"/>
    <col min="4" max="4" width="9.88671875" style="3" customWidth="1"/>
    <col min="5" max="5" width="22.109375" style="3" customWidth="1"/>
    <col min="6" max="6" width="34.44140625" style="6" customWidth="1"/>
    <col min="7" max="7" width="78.21875" style="6" customWidth="1"/>
    <col min="8" max="8" width="9.5546875" style="6" customWidth="1"/>
    <col min="9" max="9" width="6.77734375" style="6" customWidth="1"/>
    <col min="10" max="10" width="13.6640625" style="8" customWidth="1"/>
    <col min="11" max="11" width="11.77734375" style="8" customWidth="1"/>
    <col min="12" max="13" width="10.109375" style="8" customWidth="1"/>
    <col min="14" max="14" width="56.88671875" style="8" customWidth="1"/>
    <col min="15" max="16" width="10.33203125" style="8" customWidth="1"/>
    <col min="17" max="17" width="12.77734375" style="6" customWidth="1"/>
    <col min="18" max="18" width="11.33203125" style="4" customWidth="1"/>
    <col min="19" max="19" width="10.5546875" style="4" customWidth="1"/>
    <col min="20" max="16384" width="8.77734375" style="4"/>
  </cols>
  <sheetData>
    <row r="1" spans="2:18" s="1" customFormat="1" ht="116.25" customHeight="1" x14ac:dyDescent="0.25">
      <c r="B1" s="2"/>
      <c r="C1" s="2"/>
      <c r="D1" s="2"/>
      <c r="E1" s="2"/>
      <c r="F1" s="5"/>
      <c r="G1" s="5"/>
      <c r="H1" s="5"/>
      <c r="I1" s="5"/>
      <c r="K1" s="7"/>
      <c r="L1" s="7"/>
      <c r="M1" s="7"/>
      <c r="N1" s="7"/>
      <c r="O1" s="7"/>
      <c r="P1" s="7"/>
      <c r="R1" s="1" t="s">
        <v>0</v>
      </c>
    </row>
    <row r="2" spans="2:18" ht="23.25" customHeight="1" x14ac:dyDescent="0.3">
      <c r="B2" s="24"/>
      <c r="C2" s="24"/>
      <c r="D2" s="24"/>
      <c r="E2" s="24"/>
      <c r="F2" s="19"/>
      <c r="G2" s="19"/>
      <c r="H2" s="19"/>
      <c r="I2" s="19"/>
      <c r="J2" s="28"/>
      <c r="K2" s="29"/>
      <c r="L2" s="29"/>
      <c r="M2" s="29"/>
      <c r="N2" s="29"/>
      <c r="O2" s="63"/>
      <c r="P2" s="63"/>
      <c r="Q2" s="64"/>
      <c r="R2" s="17"/>
    </row>
    <row r="3" spans="2:18" ht="23.25" customHeight="1" x14ac:dyDescent="0.25">
      <c r="B3" s="126" t="s">
        <v>1</v>
      </c>
      <c r="C3" s="126"/>
      <c r="D3" s="65"/>
      <c r="E3" s="65"/>
      <c r="F3" s="20"/>
      <c r="G3" s="19"/>
      <c r="H3" s="19"/>
      <c r="I3" s="19"/>
      <c r="J3" s="28"/>
      <c r="K3" s="29"/>
      <c r="L3" s="29"/>
      <c r="M3" s="29"/>
      <c r="N3" s="29"/>
      <c r="O3" s="63"/>
      <c r="P3" s="63"/>
      <c r="Q3" s="64"/>
      <c r="R3" s="17"/>
    </row>
    <row r="4" spans="2:18" ht="23.25" customHeight="1" x14ac:dyDescent="0.3">
      <c r="F4"/>
      <c r="G4"/>
      <c r="H4"/>
      <c r="I4"/>
      <c r="J4" s="4"/>
      <c r="K4" s="10"/>
      <c r="L4" s="10"/>
      <c r="M4" s="10"/>
      <c r="N4" s="10"/>
      <c r="O4" s="11"/>
      <c r="P4" s="11"/>
      <c r="Q4" s="12"/>
    </row>
    <row r="5" spans="2:18" s="3" customFormat="1" ht="50.1" customHeight="1" x14ac:dyDescent="0.3">
      <c r="B5" s="23" t="s">
        <v>2</v>
      </c>
      <c r="C5" s="23" t="s">
        <v>3</v>
      </c>
      <c r="D5" s="23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9</v>
      </c>
      <c r="J5" s="23" t="s">
        <v>10</v>
      </c>
      <c r="K5" s="23" t="s">
        <v>11</v>
      </c>
      <c r="L5" s="23" t="s">
        <v>12</v>
      </c>
      <c r="M5" s="23" t="s">
        <v>13</v>
      </c>
      <c r="N5" s="23" t="s">
        <v>14</v>
      </c>
    </row>
    <row r="6" spans="2:18" s="3" customFormat="1" ht="22.9" customHeight="1" x14ac:dyDescent="0.3">
      <c r="B6" s="66">
        <f>IF(Tabla_OPORTUNIDADES[[#This Row],[PRIORIDAD]]="CANCELADO",0,IF(AND(H6=TRUE,I6=TRUE,J6&lt;&gt;""),2,1))</f>
        <v>1</v>
      </c>
      <c r="C6" s="24" t="s">
        <v>15</v>
      </c>
      <c r="D6" s="26"/>
      <c r="E6" s="26"/>
      <c r="F6" s="25" t="s">
        <v>16</v>
      </c>
      <c r="G6" s="18" t="s">
        <v>17</v>
      </c>
      <c r="H6" s="67" t="b">
        <v>0</v>
      </c>
      <c r="I6" s="67" t="b">
        <v>0</v>
      </c>
      <c r="J6" s="68"/>
      <c r="K6" s="26"/>
      <c r="L6" s="69"/>
      <c r="M6" s="69"/>
      <c r="N6" s="101"/>
    </row>
    <row r="7" spans="2:18" ht="24" customHeight="1" x14ac:dyDescent="0.3">
      <c r="B7" s="66">
        <f>IF(Tabla_OPORTUNIDADES[[#This Row],[PRIORIDAD]]="CANCELADO",0,IF(AND(H7=TRUE,I7=TRUE,J7&lt;&gt;""),2,1))</f>
        <v>1</v>
      </c>
      <c r="C7" s="24" t="s">
        <v>18</v>
      </c>
      <c r="D7" s="26"/>
      <c r="E7" s="26"/>
      <c r="F7" s="25" t="s">
        <v>19</v>
      </c>
      <c r="G7" s="18" t="s">
        <v>20</v>
      </c>
      <c r="H7" s="67" t="b">
        <v>0</v>
      </c>
      <c r="I7" s="67" t="b">
        <v>0</v>
      </c>
      <c r="J7" s="68"/>
      <c r="K7" s="26"/>
      <c r="L7" s="69"/>
      <c r="M7" s="69"/>
      <c r="N7" s="101"/>
    </row>
    <row r="8" spans="2:18" ht="24" customHeight="1" x14ac:dyDescent="0.3">
      <c r="B8" s="66">
        <f>IF(Tabla_OPORTUNIDADES[[#This Row],[PRIORIDAD]]="CANCELADO",0,IF(AND(H8=TRUE,I8=TRUE,J8&lt;&gt;""),2,1))</f>
        <v>2</v>
      </c>
      <c r="C8" s="24" t="s">
        <v>21</v>
      </c>
      <c r="D8" s="26"/>
      <c r="E8" s="26"/>
      <c r="F8" s="25" t="s">
        <v>22</v>
      </c>
      <c r="G8" s="18" t="s">
        <v>23</v>
      </c>
      <c r="H8" s="67" t="b">
        <v>1</v>
      </c>
      <c r="I8" s="67" t="b">
        <v>1</v>
      </c>
      <c r="J8" s="68" t="s">
        <v>24</v>
      </c>
      <c r="K8" s="26"/>
      <c r="L8" s="69">
        <v>45904</v>
      </c>
      <c r="M8" s="87">
        <v>2000</v>
      </c>
      <c r="N8" s="101"/>
    </row>
    <row r="9" spans="2:18" ht="48" customHeight="1" x14ac:dyDescent="0.3">
      <c r="B9" s="66">
        <f>IF(Tabla_OPORTUNIDADES[[#This Row],[PRIORIDAD]]="CANCELADO",0,IF(AND(H9=TRUE,I9=TRUE,J9&lt;&gt;""),2,1))</f>
        <v>2</v>
      </c>
      <c r="C9" s="24" t="s">
        <v>25</v>
      </c>
      <c r="D9" s="26">
        <v>45813</v>
      </c>
      <c r="E9" s="26" t="s">
        <v>26</v>
      </c>
      <c r="F9" s="25" t="s">
        <v>27</v>
      </c>
      <c r="G9" s="18" t="s">
        <v>28</v>
      </c>
      <c r="H9" s="67" t="b">
        <v>1</v>
      </c>
      <c r="I9" s="67" t="b">
        <v>1</v>
      </c>
      <c r="J9" s="68" t="s">
        <v>29</v>
      </c>
      <c r="K9" s="26"/>
      <c r="L9" s="69"/>
      <c r="M9" s="69"/>
      <c r="N9" s="101"/>
    </row>
    <row r="10" spans="2:18" ht="24" customHeight="1" x14ac:dyDescent="0.3">
      <c r="B10" s="66">
        <f>IF(Tabla_OPORTUNIDADES[[#This Row],[PRIORIDAD]]="CANCELADO",0,IF(AND(H10=TRUE,I10=TRUE,J10&lt;&gt;""),2,1))</f>
        <v>1</v>
      </c>
      <c r="C10" s="24" t="s">
        <v>18</v>
      </c>
      <c r="D10" s="26"/>
      <c r="E10" s="26"/>
      <c r="F10" s="25" t="s">
        <v>30</v>
      </c>
      <c r="G10" s="18" t="s">
        <v>31</v>
      </c>
      <c r="H10" s="67" t="b">
        <v>0</v>
      </c>
      <c r="I10" s="67" t="b">
        <v>0</v>
      </c>
      <c r="J10" s="68"/>
      <c r="K10" s="26"/>
      <c r="L10" s="69"/>
      <c r="M10" s="69"/>
      <c r="N10" s="101"/>
    </row>
    <row r="11" spans="2:18" ht="24" customHeight="1" x14ac:dyDescent="0.3">
      <c r="B11" s="66">
        <f>IF(Tabla_OPORTUNIDADES[[#This Row],[PRIORIDAD]]="CANCELADO",0,IF(AND(H11=TRUE,I11=TRUE,J11&lt;&gt;""),2,1))</f>
        <v>2</v>
      </c>
      <c r="C11" s="24" t="s">
        <v>25</v>
      </c>
      <c r="D11" s="26"/>
      <c r="E11" s="26"/>
      <c r="F11" s="25" t="s">
        <v>30</v>
      </c>
      <c r="G11" s="18" t="s">
        <v>32</v>
      </c>
      <c r="H11" s="67" t="b">
        <v>1</v>
      </c>
      <c r="I11" s="67" t="b">
        <v>1</v>
      </c>
      <c r="J11" s="68" t="s">
        <v>33</v>
      </c>
      <c r="K11" s="26"/>
      <c r="L11" s="69"/>
      <c r="M11" s="87">
        <v>3000</v>
      </c>
      <c r="N11" s="101"/>
    </row>
    <row r="12" spans="2:18" ht="32.450000000000003" customHeight="1" x14ac:dyDescent="0.3">
      <c r="B12" s="66">
        <f>IF(Tabla_OPORTUNIDADES[[#This Row],[PRIORIDAD]]="CANCELADO",0,IF(AND(H12=TRUE,I12=TRUE,J12&lt;&gt;""),2,1))</f>
        <v>1</v>
      </c>
      <c r="C12" s="24" t="s">
        <v>18</v>
      </c>
      <c r="D12" s="26"/>
      <c r="E12" s="26"/>
      <c r="F12" s="25" t="s">
        <v>30</v>
      </c>
      <c r="G12" s="18" t="s">
        <v>34</v>
      </c>
      <c r="H12" s="67" t="b">
        <v>0</v>
      </c>
      <c r="I12" s="67" t="b">
        <v>0</v>
      </c>
      <c r="J12" s="68"/>
      <c r="K12" s="26"/>
      <c r="L12" s="69"/>
      <c r="M12" s="69"/>
      <c r="N12" s="101"/>
    </row>
    <row r="13" spans="2:18" ht="24" customHeight="1" x14ac:dyDescent="0.3">
      <c r="B13" s="66">
        <f>IF(Tabla_OPORTUNIDADES[[#This Row],[PRIORIDAD]]="CANCELADO",0,IF(AND(H13=TRUE,I13=TRUE,J13&lt;&gt;""),2,1))</f>
        <v>2</v>
      </c>
      <c r="C13" s="24" t="s">
        <v>21</v>
      </c>
      <c r="D13" s="26"/>
      <c r="E13" s="26" t="s">
        <v>35</v>
      </c>
      <c r="F13" s="25" t="s">
        <v>30</v>
      </c>
      <c r="G13" s="18" t="s">
        <v>36</v>
      </c>
      <c r="H13" s="67" t="b">
        <v>1</v>
      </c>
      <c r="I13" s="67" t="b">
        <v>1</v>
      </c>
      <c r="J13" s="68" t="s">
        <v>37</v>
      </c>
      <c r="K13" s="26"/>
      <c r="L13" s="69"/>
      <c r="M13" s="69"/>
      <c r="N13" s="101"/>
    </row>
    <row r="14" spans="2:18" ht="24" customHeight="1" x14ac:dyDescent="0.3">
      <c r="B14" s="66">
        <f>IF(Tabla_OPORTUNIDADES[[#This Row],[PRIORIDAD]]="CANCELADO",0,IF(AND(H14=TRUE,I14=TRUE,J14&lt;&gt;""),2,1))</f>
        <v>2</v>
      </c>
      <c r="C14" s="24" t="s">
        <v>21</v>
      </c>
      <c r="D14" s="26"/>
      <c r="E14" s="26"/>
      <c r="F14" s="25" t="s">
        <v>38</v>
      </c>
      <c r="G14" s="18" t="s">
        <v>39</v>
      </c>
      <c r="H14" s="67" t="b">
        <v>1</v>
      </c>
      <c r="I14" s="67" t="b">
        <v>1</v>
      </c>
      <c r="J14" s="68" t="s">
        <v>40</v>
      </c>
      <c r="K14" s="26">
        <v>45831</v>
      </c>
      <c r="L14" s="69">
        <v>45930</v>
      </c>
      <c r="M14" s="69"/>
      <c r="N14" s="101"/>
    </row>
    <row r="15" spans="2:18" ht="24" customHeight="1" x14ac:dyDescent="0.3">
      <c r="B15" s="66">
        <f>IF(Tabla_OPORTUNIDADES[[#This Row],[PRIORIDAD]]="CANCELADO",0,IF(AND(H15=TRUE,I15=TRUE,J15&lt;&gt;""),2,1))</f>
        <v>2</v>
      </c>
      <c r="C15" s="24" t="s">
        <v>18</v>
      </c>
      <c r="D15" s="26"/>
      <c r="E15" s="26"/>
      <c r="F15" s="25" t="s">
        <v>41</v>
      </c>
      <c r="G15" s="18" t="s">
        <v>42</v>
      </c>
      <c r="H15" s="67" t="b">
        <v>1</v>
      </c>
      <c r="I15" s="67" t="b">
        <v>1</v>
      </c>
      <c r="J15" s="68">
        <v>250331</v>
      </c>
      <c r="K15" s="26"/>
      <c r="L15" s="69"/>
      <c r="M15" s="69"/>
      <c r="N15" s="101"/>
    </row>
    <row r="16" spans="2:18" ht="24" customHeight="1" x14ac:dyDescent="0.3">
      <c r="B16" s="66">
        <f>IF(Tabla_OPORTUNIDADES[[#This Row],[PRIORIDAD]]="CANCELADO",0,IF(AND(H16=TRUE,I16=TRUE,J16&lt;&gt;""),2,1))</f>
        <v>1</v>
      </c>
      <c r="C16" s="24" t="s">
        <v>21</v>
      </c>
      <c r="D16" s="26"/>
      <c r="E16" s="26"/>
      <c r="F16" s="25" t="s">
        <v>43</v>
      </c>
      <c r="G16" s="18" t="s">
        <v>44</v>
      </c>
      <c r="H16" s="67" t="b">
        <v>0</v>
      </c>
      <c r="I16" s="67" t="b">
        <v>0</v>
      </c>
      <c r="J16" s="68"/>
      <c r="K16" s="26"/>
      <c r="L16" s="69"/>
      <c r="M16" s="69"/>
      <c r="N16" s="101"/>
    </row>
    <row r="17" spans="2:14" ht="24" customHeight="1" x14ac:dyDescent="0.3">
      <c r="B17" s="66">
        <f>IF(Tabla_OPORTUNIDADES[[#This Row],[PRIORIDAD]]="CANCELADO",0,IF(AND(H17=TRUE,I17=TRUE,J17&lt;&gt;""),2,1))</f>
        <v>1</v>
      </c>
      <c r="C17" s="24" t="s">
        <v>18</v>
      </c>
      <c r="D17" s="26"/>
      <c r="E17" s="26"/>
      <c r="F17" s="25" t="s">
        <v>43</v>
      </c>
      <c r="G17" s="18" t="s">
        <v>45</v>
      </c>
      <c r="H17" s="67" t="b">
        <v>0</v>
      </c>
      <c r="I17" s="67" t="b">
        <v>0</v>
      </c>
      <c r="J17" s="68"/>
      <c r="K17" s="26"/>
      <c r="L17" s="69"/>
      <c r="M17" s="69"/>
      <c r="N17" s="101"/>
    </row>
    <row r="18" spans="2:14" ht="24" customHeight="1" x14ac:dyDescent="0.3">
      <c r="B18" s="66">
        <f>IF(Tabla_OPORTUNIDADES[[#This Row],[PRIORIDAD]]="CANCELADO",0,IF(AND(H18=TRUE,I18=TRUE,J18&lt;&gt;""),2,1))</f>
        <v>1</v>
      </c>
      <c r="C18" s="24" t="s">
        <v>18</v>
      </c>
      <c r="D18" s="26"/>
      <c r="E18" s="26"/>
      <c r="F18" s="25" t="s">
        <v>43</v>
      </c>
      <c r="G18" s="18" t="s">
        <v>46</v>
      </c>
      <c r="H18" s="67" t="b">
        <v>0</v>
      </c>
      <c r="I18" s="67" t="b">
        <v>0</v>
      </c>
      <c r="J18" s="68"/>
      <c r="K18" s="26"/>
      <c r="L18" s="69"/>
      <c r="M18" s="69"/>
      <c r="N18" s="101"/>
    </row>
    <row r="19" spans="2:14" ht="36.6" customHeight="1" x14ac:dyDescent="0.3">
      <c r="B19" s="66">
        <f>IF(Tabla_OPORTUNIDADES[[#This Row],[PRIORIDAD]]="CANCELADO",0,IF(AND(H19=TRUE,I19=TRUE,J19&lt;&gt;""),2,1))</f>
        <v>2</v>
      </c>
      <c r="C19" s="24" t="s">
        <v>21</v>
      </c>
      <c r="D19" s="26"/>
      <c r="E19" s="26"/>
      <c r="F19" s="25" t="s">
        <v>43</v>
      </c>
      <c r="G19" s="18" t="s">
        <v>47</v>
      </c>
      <c r="H19" s="67" t="b">
        <v>1</v>
      </c>
      <c r="I19" s="67" t="b">
        <v>1</v>
      </c>
      <c r="J19" s="68" t="s">
        <v>48</v>
      </c>
      <c r="K19" s="26"/>
      <c r="L19" s="69"/>
      <c r="M19" s="69" t="s">
        <v>49</v>
      </c>
      <c r="N19" s="101"/>
    </row>
    <row r="20" spans="2:14" ht="24" customHeight="1" x14ac:dyDescent="0.3">
      <c r="B20" s="66">
        <f>IF(Tabla_OPORTUNIDADES[[#This Row],[PRIORIDAD]]="CANCELADO",0,IF(AND(H20=TRUE,I20=TRUE,J20&lt;&gt;""),2,1))</f>
        <v>2</v>
      </c>
      <c r="C20" s="24" t="s">
        <v>21</v>
      </c>
      <c r="D20" s="26"/>
      <c r="E20" s="26"/>
      <c r="F20" s="25" t="s">
        <v>50</v>
      </c>
      <c r="G20" s="18" t="s">
        <v>51</v>
      </c>
      <c r="H20" s="67" t="b">
        <v>1</v>
      </c>
      <c r="I20" s="67" t="b">
        <v>1</v>
      </c>
      <c r="J20" s="68" t="s">
        <v>52</v>
      </c>
      <c r="K20" s="26"/>
      <c r="L20" s="69"/>
      <c r="M20" s="87">
        <v>750</v>
      </c>
      <c r="N20" s="101"/>
    </row>
    <row r="21" spans="2:14" ht="24" customHeight="1" x14ac:dyDescent="0.3">
      <c r="B21" s="66">
        <f>IF(Tabla_OPORTUNIDADES[[#This Row],[PRIORIDAD]]="CANCELADO",0,IF(AND(H21=TRUE,I21=TRUE,J21&lt;&gt;""),2,1))</f>
        <v>2</v>
      </c>
      <c r="C21" s="24" t="s">
        <v>21</v>
      </c>
      <c r="D21" s="26"/>
      <c r="E21" s="26"/>
      <c r="F21" s="25" t="s">
        <v>53</v>
      </c>
      <c r="G21" s="18" t="s">
        <v>54</v>
      </c>
      <c r="H21" s="67" t="b">
        <v>1</v>
      </c>
      <c r="I21" s="67" t="b">
        <v>1</v>
      </c>
      <c r="J21" s="68">
        <v>250334</v>
      </c>
      <c r="K21" s="26"/>
      <c r="L21" s="69"/>
      <c r="M21" s="87">
        <v>1200</v>
      </c>
      <c r="N21" s="101"/>
    </row>
    <row r="22" spans="2:14" ht="42" customHeight="1" x14ac:dyDescent="0.3">
      <c r="B22" s="66">
        <f>IF(Tabla_OPORTUNIDADES[[#This Row],[PRIORIDAD]]="CANCELADO",0,IF(AND(H22=TRUE,I22=TRUE,J22&lt;&gt;""),2,1))</f>
        <v>2</v>
      </c>
      <c r="C22" s="24" t="s">
        <v>21</v>
      </c>
      <c r="D22" s="26"/>
      <c r="E22" s="26"/>
      <c r="F22" s="25" t="s">
        <v>53</v>
      </c>
      <c r="G22" s="18" t="s">
        <v>55</v>
      </c>
      <c r="H22" s="67" t="b">
        <v>1</v>
      </c>
      <c r="I22" s="67" t="b">
        <v>1</v>
      </c>
      <c r="J22" s="68">
        <v>250332</v>
      </c>
      <c r="K22" s="26"/>
      <c r="L22" s="69"/>
      <c r="M22" s="27" t="s">
        <v>56</v>
      </c>
      <c r="N22" s="101"/>
    </row>
    <row r="23" spans="2:14" ht="36.6" customHeight="1" x14ac:dyDescent="0.3">
      <c r="B23" s="66">
        <f>IF(Tabla_OPORTUNIDADES[[#This Row],[PRIORIDAD]]="CANCELADO",0,IF(AND(H23=TRUE,I23=TRUE,J23&lt;&gt;""),2,1))</f>
        <v>2</v>
      </c>
      <c r="C23" s="24" t="s">
        <v>25</v>
      </c>
      <c r="D23" s="26"/>
      <c r="E23" s="26"/>
      <c r="F23" s="25" t="s">
        <v>53</v>
      </c>
      <c r="G23" s="18" t="s">
        <v>57</v>
      </c>
      <c r="H23" s="67" t="b">
        <v>1</v>
      </c>
      <c r="I23" s="67" t="b">
        <v>1</v>
      </c>
      <c r="J23" s="68" t="s">
        <v>58</v>
      </c>
      <c r="K23" s="26"/>
      <c r="L23" s="69"/>
      <c r="M23" s="69"/>
      <c r="N23" s="101"/>
    </row>
    <row r="24" spans="2:14" ht="24" customHeight="1" x14ac:dyDescent="0.3">
      <c r="B24" s="66">
        <f>IF(Tabla_OPORTUNIDADES[[#This Row],[PRIORIDAD]]="CANCELADO",0,IF(AND(H24=TRUE,I24=TRUE,J24&lt;&gt;""),2,1))</f>
        <v>0</v>
      </c>
      <c r="C24" s="24" t="s">
        <v>59</v>
      </c>
      <c r="D24" s="26"/>
      <c r="E24" s="26"/>
      <c r="F24" s="25" t="s">
        <v>60</v>
      </c>
      <c r="G24" s="18" t="s">
        <v>61</v>
      </c>
      <c r="H24" s="67" t="b">
        <v>0</v>
      </c>
      <c r="I24" s="67" t="b">
        <v>0</v>
      </c>
      <c r="J24" s="68"/>
      <c r="K24" s="26"/>
      <c r="L24" s="69"/>
      <c r="M24" s="88"/>
      <c r="N24" s="101"/>
    </row>
    <row r="25" spans="2:14" ht="24" customHeight="1" x14ac:dyDescent="0.3">
      <c r="B25" s="66">
        <f>IF(Tabla_OPORTUNIDADES[[#This Row],[PRIORIDAD]]="CANCELADO",0,IF(AND(H25=TRUE,I25=TRUE,J25&lt;&gt;""),2,1))</f>
        <v>0</v>
      </c>
      <c r="C25" s="24" t="s">
        <v>59</v>
      </c>
      <c r="D25" s="26"/>
      <c r="E25" s="26"/>
      <c r="F25" s="25" t="s">
        <v>62</v>
      </c>
      <c r="G25" s="18" t="s">
        <v>63</v>
      </c>
      <c r="H25" s="67" t="b">
        <v>0</v>
      </c>
      <c r="I25" s="67" t="b">
        <v>0</v>
      </c>
      <c r="J25" s="68"/>
      <c r="K25" s="26"/>
      <c r="L25" s="69"/>
      <c r="M25" s="88"/>
      <c r="N25" s="101"/>
    </row>
    <row r="26" spans="2:14" ht="24" customHeight="1" x14ac:dyDescent="0.3">
      <c r="B26" s="66">
        <f>IF(Tabla_OPORTUNIDADES[[#This Row],[PRIORIDAD]]="CANCELADO",0,IF(AND(H26=TRUE,I26=TRUE,J26&lt;&gt;""),2,1))</f>
        <v>0</v>
      </c>
      <c r="C26" s="24" t="s">
        <v>59</v>
      </c>
      <c r="D26" s="26"/>
      <c r="E26" s="26"/>
      <c r="F26" s="25" t="s">
        <v>62</v>
      </c>
      <c r="G26" s="18" t="s">
        <v>64</v>
      </c>
      <c r="H26" s="67" t="b">
        <v>0</v>
      </c>
      <c r="I26" s="67" t="b">
        <v>0</v>
      </c>
      <c r="J26" s="68"/>
      <c r="K26" s="26"/>
      <c r="L26" s="69"/>
      <c r="M26" s="88"/>
      <c r="N26" s="101"/>
    </row>
    <row r="27" spans="2:14" ht="24" customHeight="1" x14ac:dyDescent="0.3">
      <c r="B27" s="66">
        <f>IF(Tabla_OPORTUNIDADES[[#This Row],[PRIORIDAD]]="CANCELADO",0,IF(AND(H27=TRUE,I27=TRUE,J27&lt;&gt;""),2,1))</f>
        <v>2</v>
      </c>
      <c r="C27" s="24" t="s">
        <v>21</v>
      </c>
      <c r="D27" s="26"/>
      <c r="E27" s="26"/>
      <c r="F27" s="25" t="s">
        <v>65</v>
      </c>
      <c r="G27" s="18" t="s">
        <v>66</v>
      </c>
      <c r="H27" s="67" t="b">
        <v>1</v>
      </c>
      <c r="I27" s="67" t="b">
        <v>1</v>
      </c>
      <c r="J27" s="68" t="s">
        <v>67</v>
      </c>
      <c r="K27" s="26">
        <v>45838</v>
      </c>
      <c r="L27" s="69">
        <v>45930</v>
      </c>
      <c r="M27" s="88"/>
      <c r="N27" s="101"/>
    </row>
    <row r="28" spans="2:14" ht="24" customHeight="1" x14ac:dyDescent="0.3">
      <c r="B28" s="66">
        <f>IF(Tabla_OPORTUNIDADES[[#This Row],[PRIORIDAD]]="CANCELADO",0,IF(AND(H28=TRUE,I28=TRUE,J28&lt;&gt;""),2,1))</f>
        <v>2</v>
      </c>
      <c r="C28" s="24" t="s">
        <v>21</v>
      </c>
      <c r="D28" s="26"/>
      <c r="E28" s="26"/>
      <c r="F28" s="25" t="s">
        <v>68</v>
      </c>
      <c r="G28" s="18" t="s">
        <v>69</v>
      </c>
      <c r="H28" s="67" t="b">
        <v>1</v>
      </c>
      <c r="I28" s="67" t="b">
        <v>1</v>
      </c>
      <c r="J28" s="68">
        <v>250330</v>
      </c>
      <c r="K28" s="26"/>
      <c r="L28" s="69"/>
      <c r="M28" s="88"/>
      <c r="N28" s="101"/>
    </row>
    <row r="29" spans="2:14" ht="24" customHeight="1" x14ac:dyDescent="0.3">
      <c r="B29" s="66">
        <f>IF(Tabla_OPORTUNIDADES[[#This Row],[PRIORIDAD]]="CANCELADO",0,IF(AND(H29=TRUE,I29=TRUE,J29&lt;&gt;""),2,1))</f>
        <v>0</v>
      </c>
      <c r="C29" s="24" t="s">
        <v>59</v>
      </c>
      <c r="D29" s="26"/>
      <c r="E29" s="26"/>
      <c r="F29" s="25" t="s">
        <v>68</v>
      </c>
      <c r="G29" s="18" t="s">
        <v>70</v>
      </c>
      <c r="H29" s="67" t="b">
        <v>0</v>
      </c>
      <c r="I29" s="67" t="b">
        <v>0</v>
      </c>
      <c r="J29" s="68"/>
      <c r="K29" s="26"/>
      <c r="L29" s="69"/>
      <c r="M29" s="88"/>
      <c r="N29" s="101"/>
    </row>
    <row r="30" spans="2:14" ht="32.450000000000003" customHeight="1" x14ac:dyDescent="0.3">
      <c r="B30" s="66">
        <f>IF(Tabla_OPORTUNIDADES[[#This Row],[PRIORIDAD]]="CANCELADO",0,IF(AND(H30=TRUE,I30=TRUE,J30&lt;&gt;""),2,1))</f>
        <v>1</v>
      </c>
      <c r="C30" s="24" t="s">
        <v>18</v>
      </c>
      <c r="D30" s="26"/>
      <c r="E30" s="26"/>
      <c r="F30" s="25" t="s">
        <v>71</v>
      </c>
      <c r="G30" s="18" t="s">
        <v>72</v>
      </c>
      <c r="H30" s="67" t="b">
        <v>0</v>
      </c>
      <c r="I30" s="67" t="b">
        <v>0</v>
      </c>
      <c r="J30" s="68"/>
      <c r="K30" s="26"/>
      <c r="L30" s="69"/>
      <c r="M30" s="88"/>
      <c r="N30" s="101"/>
    </row>
    <row r="31" spans="2:14" ht="24" customHeight="1" x14ac:dyDescent="0.3">
      <c r="B31" s="66">
        <f>IF(Tabla_OPORTUNIDADES[[#This Row],[PRIORIDAD]]="CANCELADO",0,IF(AND(H31=TRUE,I31=TRUE,J31&lt;&gt;""),2,1))</f>
        <v>1</v>
      </c>
      <c r="C31" s="24" t="s">
        <v>18</v>
      </c>
      <c r="D31" s="26"/>
      <c r="E31" s="26"/>
      <c r="F31" s="25" t="s">
        <v>73</v>
      </c>
      <c r="G31" s="18" t="s">
        <v>74</v>
      </c>
      <c r="H31" s="67" t="b">
        <v>0</v>
      </c>
      <c r="I31" s="67" t="b">
        <v>0</v>
      </c>
      <c r="J31" s="68"/>
      <c r="K31" s="26"/>
      <c r="L31" s="69"/>
      <c r="M31" s="88"/>
      <c r="N31" s="101"/>
    </row>
    <row r="32" spans="2:14" ht="24" customHeight="1" x14ac:dyDescent="0.3">
      <c r="B32" s="66">
        <f>IF(Tabla_OPORTUNIDADES[[#This Row],[PRIORIDAD]]="CANCELADO",0,IF(AND(H32=TRUE,I32=TRUE,J32&lt;&gt;""),2,1))</f>
        <v>2</v>
      </c>
      <c r="C32" s="24" t="s">
        <v>21</v>
      </c>
      <c r="D32" s="26">
        <v>45819</v>
      </c>
      <c r="E32" s="26" t="s">
        <v>75</v>
      </c>
      <c r="F32" s="25" t="s">
        <v>76</v>
      </c>
      <c r="G32" s="18" t="s">
        <v>77</v>
      </c>
      <c r="H32" s="67" t="b">
        <v>1</v>
      </c>
      <c r="I32" s="67" t="b">
        <v>1</v>
      </c>
      <c r="J32" s="68" t="s">
        <v>78</v>
      </c>
      <c r="K32" s="26"/>
      <c r="L32" s="69"/>
      <c r="M32" s="88"/>
      <c r="N32" s="101"/>
    </row>
    <row r="33" spans="2:17" ht="24" customHeight="1" x14ac:dyDescent="0.3">
      <c r="B33" s="66">
        <f>IF(Tabla_OPORTUNIDADES[[#This Row],[PRIORIDAD]]="CANCELADO",0,IF(AND(H33=TRUE,I33=TRUE,J33&lt;&gt;""),2,1))</f>
        <v>1</v>
      </c>
      <c r="C33" s="24" t="s">
        <v>25</v>
      </c>
      <c r="D33" s="26"/>
      <c r="E33" s="26"/>
      <c r="F33" s="25" t="s">
        <v>79</v>
      </c>
      <c r="G33" s="18" t="s">
        <v>80</v>
      </c>
      <c r="H33" s="67" t="b">
        <v>0</v>
      </c>
      <c r="I33" s="67" t="b">
        <v>0</v>
      </c>
      <c r="J33" s="68"/>
      <c r="K33" s="26"/>
      <c r="L33" s="69"/>
      <c r="M33" s="88"/>
      <c r="N33" s="101"/>
    </row>
    <row r="34" spans="2:17" ht="24" customHeight="1" x14ac:dyDescent="0.3">
      <c r="B34" s="66">
        <f>IF(Tabla_OPORTUNIDADES[[#This Row],[PRIORIDAD]]="CANCELADO",0,IF(AND(H34=TRUE,I34=TRUE,J34&lt;&gt;""),2,1))</f>
        <v>0</v>
      </c>
      <c r="C34" s="24" t="s">
        <v>59</v>
      </c>
      <c r="D34" s="26"/>
      <c r="E34" s="26"/>
      <c r="F34" s="25" t="s">
        <v>81</v>
      </c>
      <c r="G34" s="18" t="s">
        <v>82</v>
      </c>
      <c r="H34" s="67" t="b">
        <v>1</v>
      </c>
      <c r="I34" s="67" t="b">
        <v>1</v>
      </c>
      <c r="J34" s="68" t="s">
        <v>83</v>
      </c>
      <c r="K34" s="26">
        <v>45838</v>
      </c>
      <c r="L34" s="69">
        <v>45930</v>
      </c>
      <c r="M34" s="88"/>
      <c r="N34" s="101"/>
    </row>
    <row r="35" spans="2:17" ht="24" customHeight="1" x14ac:dyDescent="0.3">
      <c r="B35" s="66">
        <f>IF(Tabla_OPORTUNIDADES[[#This Row],[PRIORIDAD]]="CANCELADO",0,IF(AND(H35=TRUE,I35=TRUE,J35&lt;&gt;""),2,1))</f>
        <v>1</v>
      </c>
      <c r="C35" s="24" t="s">
        <v>18</v>
      </c>
      <c r="D35" s="26"/>
      <c r="E35" s="26"/>
      <c r="F35" s="25" t="s">
        <v>27</v>
      </c>
      <c r="G35" s="18" t="s">
        <v>84</v>
      </c>
      <c r="H35" s="67" t="b">
        <v>0</v>
      </c>
      <c r="I35" s="67" t="b">
        <v>0</v>
      </c>
      <c r="J35" s="68"/>
      <c r="K35" s="26"/>
      <c r="L35" s="69"/>
      <c r="M35" s="88"/>
      <c r="N35" s="101"/>
    </row>
    <row r="36" spans="2:17" ht="24" customHeight="1" x14ac:dyDescent="0.3">
      <c r="B36" s="66">
        <f>IF(Tabla_OPORTUNIDADES[[#This Row],[PRIORIDAD]]="CANCELADO",0,IF(AND(H36=TRUE,I36=TRUE,J36&lt;&gt;""),2,1))</f>
        <v>1</v>
      </c>
      <c r="C36" s="24" t="s">
        <v>25</v>
      </c>
      <c r="D36" s="26"/>
      <c r="E36" s="26"/>
      <c r="F36" s="25" t="s">
        <v>85</v>
      </c>
      <c r="G36" s="70" t="s">
        <v>86</v>
      </c>
      <c r="H36" s="67" t="b">
        <v>0</v>
      </c>
      <c r="I36" s="67" t="b">
        <v>0</v>
      </c>
      <c r="J36" s="68"/>
      <c r="K36" s="26"/>
      <c r="L36" s="69"/>
      <c r="M36" s="88"/>
      <c r="N36" s="101"/>
    </row>
    <row r="37" spans="2:17" ht="24" customHeight="1" x14ac:dyDescent="0.3">
      <c r="B37" s="66">
        <f>IF(Tabla_OPORTUNIDADES[[#This Row],[PRIORIDAD]]="CANCELADO",0,IF(AND(H37=TRUE,I37=TRUE,J37&lt;&gt;""),2,1))</f>
        <v>1</v>
      </c>
      <c r="C37" s="24" t="s">
        <v>25</v>
      </c>
      <c r="D37" s="26"/>
      <c r="E37" s="71"/>
      <c r="F37" s="25" t="s">
        <v>85</v>
      </c>
      <c r="G37" s="72" t="s">
        <v>87</v>
      </c>
      <c r="H37" s="67" t="b">
        <v>0</v>
      </c>
      <c r="I37" s="67" t="b">
        <v>0</v>
      </c>
      <c r="J37" s="68"/>
      <c r="K37" s="26"/>
      <c r="L37" s="69"/>
      <c r="M37" s="88"/>
      <c r="N37" s="101"/>
    </row>
    <row r="38" spans="2:17" ht="24" customHeight="1" x14ac:dyDescent="0.3">
      <c r="B38" s="66">
        <f>IF(Tabla_OPORTUNIDADES[[#This Row],[PRIORIDAD]]="CANCELADO",0,IF(AND(H38=TRUE,I38=TRUE,J38&lt;&gt;""),2,1))</f>
        <v>2</v>
      </c>
      <c r="C38" s="24" t="s">
        <v>21</v>
      </c>
      <c r="D38" s="26">
        <v>45812</v>
      </c>
      <c r="E38" s="26" t="s">
        <v>88</v>
      </c>
      <c r="F38" s="25" t="s">
        <v>89</v>
      </c>
      <c r="G38" s="72" t="s">
        <v>90</v>
      </c>
      <c r="H38" s="67" t="b">
        <v>1</v>
      </c>
      <c r="I38" s="67" t="b">
        <v>1</v>
      </c>
      <c r="J38" s="68" t="s">
        <v>91</v>
      </c>
      <c r="K38" s="26"/>
      <c r="L38" s="69"/>
      <c r="M38" s="88" t="s">
        <v>92</v>
      </c>
      <c r="N38" s="101"/>
    </row>
    <row r="39" spans="2:17" ht="24" customHeight="1" x14ac:dyDescent="0.3">
      <c r="B39" s="66">
        <f>IF(Tabla_OPORTUNIDADES[[#This Row],[PRIORIDAD]]="CANCELADO",0,IF(AND(H39=TRUE,I39=TRUE,J39&lt;&gt;""),2,1))</f>
        <v>2</v>
      </c>
      <c r="C39" s="24" t="s">
        <v>21</v>
      </c>
      <c r="D39" s="26">
        <v>45806</v>
      </c>
      <c r="E39" s="26" t="s">
        <v>93</v>
      </c>
      <c r="F39" s="25" t="s">
        <v>94</v>
      </c>
      <c r="G39" s="18" t="s">
        <v>95</v>
      </c>
      <c r="H39" s="67" t="b">
        <v>1</v>
      </c>
      <c r="I39" s="67" t="b">
        <v>1</v>
      </c>
      <c r="J39" s="68" t="s">
        <v>96</v>
      </c>
      <c r="K39" s="26"/>
      <c r="L39" s="69"/>
      <c r="M39" s="69"/>
      <c r="N39" s="101"/>
    </row>
    <row r="40" spans="2:17" ht="24" customHeight="1" x14ac:dyDescent="0.3">
      <c r="B40" s="66">
        <f>IF(Tabla_OPORTUNIDADES[[#This Row],[PRIORIDAD]]="CANCELADO",0,IF(AND(H40=TRUE,I40=TRUE,J40&lt;&gt;""),2,1))</f>
        <v>2</v>
      </c>
      <c r="C40" s="24" t="s">
        <v>25</v>
      </c>
      <c r="D40" s="26"/>
      <c r="E40" s="26"/>
      <c r="F40" s="25" t="s">
        <v>97</v>
      </c>
      <c r="G40" s="18" t="s">
        <v>98</v>
      </c>
      <c r="H40" s="67" t="b">
        <v>1</v>
      </c>
      <c r="I40" s="67" t="b">
        <v>1</v>
      </c>
      <c r="J40" s="68" t="s">
        <v>99</v>
      </c>
      <c r="K40" s="26"/>
      <c r="L40" s="69"/>
      <c r="M40" s="69"/>
      <c r="N40" s="101"/>
    </row>
    <row r="41" spans="2:17" ht="37.9" customHeight="1" x14ac:dyDescent="0.3">
      <c r="B41" s="66">
        <f>IF(Tabla_OPORTUNIDADES[[#This Row],[PRIORIDAD]]="CANCELADO",0,IF(AND(H41=TRUE,I41=TRUE,J41&lt;&gt;""),2,1))</f>
        <v>2</v>
      </c>
      <c r="C41" s="24" t="s">
        <v>21</v>
      </c>
      <c r="D41" s="26">
        <v>45817</v>
      </c>
      <c r="E41" s="26" t="s">
        <v>100</v>
      </c>
      <c r="F41" s="25" t="s">
        <v>101</v>
      </c>
      <c r="G41" s="18" t="s">
        <v>102</v>
      </c>
      <c r="H41" s="67" t="b">
        <v>1</v>
      </c>
      <c r="I41" s="67" t="b">
        <v>1</v>
      </c>
      <c r="J41" s="68" t="s">
        <v>103</v>
      </c>
      <c r="K41" s="26">
        <v>45838</v>
      </c>
      <c r="L41" s="69">
        <v>45930</v>
      </c>
      <c r="M41" s="87"/>
      <c r="N41" s="101"/>
    </row>
    <row r="42" spans="2:17" ht="24" customHeight="1" x14ac:dyDescent="0.3">
      <c r="B42" s="66">
        <f>IF(Tabla_OPORTUNIDADES[[#This Row],[PRIORIDAD]]="CANCELADO",0,IF(AND(H42=TRUE,I42=TRUE,J42&lt;&gt;""),2,1))</f>
        <v>2</v>
      </c>
      <c r="C42" s="24" t="s">
        <v>25</v>
      </c>
      <c r="D42" s="26">
        <v>45814</v>
      </c>
      <c r="E42" s="26" t="s">
        <v>104</v>
      </c>
      <c r="F42" s="25" t="s">
        <v>68</v>
      </c>
      <c r="G42" s="18" t="s">
        <v>105</v>
      </c>
      <c r="H42" s="67" t="b">
        <v>1</v>
      </c>
      <c r="I42" s="67" t="b">
        <v>1</v>
      </c>
      <c r="J42" s="68" t="s">
        <v>106</v>
      </c>
      <c r="K42" s="26">
        <v>45819</v>
      </c>
      <c r="L42" s="69">
        <v>45853</v>
      </c>
      <c r="M42" s="69"/>
      <c r="N42" s="101"/>
    </row>
    <row r="43" spans="2:17" s="100" customFormat="1" ht="37.9" customHeight="1" x14ac:dyDescent="0.3">
      <c r="B43" s="90">
        <f>IF(Tabla_OPORTUNIDADES[[#This Row],[PRIORIDAD]]="CANCELADO",0,IF(AND(H43=TRUE,I43=TRUE,J43&lt;&gt;""),2,1))</f>
        <v>2</v>
      </c>
      <c r="C43" s="91" t="s">
        <v>21</v>
      </c>
      <c r="D43" s="92"/>
      <c r="E43" s="92"/>
      <c r="F43" s="93" t="s">
        <v>76</v>
      </c>
      <c r="G43" s="94" t="s">
        <v>107</v>
      </c>
      <c r="H43" s="95" t="b">
        <v>1</v>
      </c>
      <c r="I43" s="95" t="b">
        <v>1</v>
      </c>
      <c r="J43" s="96" t="s">
        <v>108</v>
      </c>
      <c r="K43" s="92"/>
      <c r="L43" s="97"/>
      <c r="M43" s="112">
        <v>2443.9499999999998</v>
      </c>
      <c r="N43" s="102"/>
      <c r="O43" s="98"/>
      <c r="P43" s="98"/>
      <c r="Q43" s="99"/>
    </row>
    <row r="44" spans="2:17" ht="37.9" customHeight="1" x14ac:dyDescent="0.3">
      <c r="B44" s="66">
        <f>IF(Tabla_OPORTUNIDADES[[#This Row],[PRIORIDAD]]="CANCELADO",0,IF(AND(H44=TRUE,I44=TRUE,J44&lt;&gt;""),2,1))</f>
        <v>2</v>
      </c>
      <c r="C44" s="24" t="s">
        <v>21</v>
      </c>
      <c r="D44" s="26">
        <v>45796</v>
      </c>
      <c r="E44" s="26" t="s">
        <v>109</v>
      </c>
      <c r="F44" s="25" t="s">
        <v>110</v>
      </c>
      <c r="G44" s="18" t="s">
        <v>111</v>
      </c>
      <c r="H44" s="67" t="b">
        <v>1</v>
      </c>
      <c r="I44" s="67" t="b">
        <v>1</v>
      </c>
      <c r="J44" s="68" t="s">
        <v>112</v>
      </c>
      <c r="K44" s="26"/>
      <c r="L44" s="69"/>
      <c r="M44" s="69"/>
      <c r="N44" s="101"/>
    </row>
    <row r="45" spans="2:17" ht="43.9" customHeight="1" x14ac:dyDescent="0.3">
      <c r="B45" s="66">
        <f>IF(Tabla_OPORTUNIDADES[[#This Row],[PRIORIDAD]]="CANCELADO",0,IF(AND(H45=TRUE,I45=TRUE,J45&lt;&gt;""),2,1))</f>
        <v>0</v>
      </c>
      <c r="C45" s="24" t="s">
        <v>59</v>
      </c>
      <c r="D45" s="26"/>
      <c r="E45" s="26" t="s">
        <v>113</v>
      </c>
      <c r="F45" s="25" t="s">
        <v>30</v>
      </c>
      <c r="G45" s="18" t="s">
        <v>114</v>
      </c>
      <c r="H45" s="67" t="b">
        <v>0</v>
      </c>
      <c r="I45" s="67" t="b">
        <v>0</v>
      </c>
      <c r="J45" s="68"/>
      <c r="K45" s="26"/>
      <c r="L45" s="69"/>
      <c r="M45" s="69"/>
      <c r="N45" s="101"/>
    </row>
    <row r="46" spans="2:17" ht="39" customHeight="1" x14ac:dyDescent="0.3">
      <c r="B46" s="66">
        <f>IF(Tabla_OPORTUNIDADES[[#This Row],[PRIORIDAD]]="CANCELADO",0,IF(AND(H46=TRUE,I46=TRUE,J46&lt;&gt;""),2,1))</f>
        <v>1</v>
      </c>
      <c r="C46" s="24" t="s">
        <v>15</v>
      </c>
      <c r="D46" s="26"/>
      <c r="E46" s="26"/>
      <c r="F46" s="25" t="s">
        <v>30</v>
      </c>
      <c r="G46" s="18" t="s">
        <v>115</v>
      </c>
      <c r="H46" s="67" t="b">
        <v>0</v>
      </c>
      <c r="I46" s="67" t="b">
        <v>0</v>
      </c>
      <c r="J46" s="68"/>
      <c r="K46" s="26"/>
      <c r="L46" s="69"/>
      <c r="M46" s="69"/>
      <c r="N46" s="101"/>
    </row>
    <row r="47" spans="2:17" ht="24" customHeight="1" x14ac:dyDescent="0.3">
      <c r="B47" s="66">
        <f>IF(Tabla_OPORTUNIDADES[[#This Row],[PRIORIDAD]]="CANCELADO",0,IF(AND(H47=TRUE,I47=TRUE,J47&lt;&gt;""),2,1))</f>
        <v>0</v>
      </c>
      <c r="C47" s="24" t="s">
        <v>59</v>
      </c>
      <c r="D47" s="26">
        <v>45818</v>
      </c>
      <c r="E47" s="26" t="s">
        <v>116</v>
      </c>
      <c r="F47" s="25" t="s">
        <v>117</v>
      </c>
      <c r="G47" s="18" t="s">
        <v>118</v>
      </c>
      <c r="H47" s="67" t="b">
        <v>0</v>
      </c>
      <c r="I47" s="67" t="b">
        <v>0</v>
      </c>
      <c r="J47" s="68"/>
      <c r="K47" s="26"/>
      <c r="L47" s="69"/>
      <c r="M47" s="69"/>
      <c r="N47" s="101"/>
    </row>
    <row r="48" spans="2:17" ht="23.45" customHeight="1" x14ac:dyDescent="0.3">
      <c r="B48" s="66">
        <f>IF(Tabla_OPORTUNIDADES[[#This Row],[PRIORIDAD]]="CANCELADO",0,IF(AND(H48=TRUE,I48=TRUE,J48&lt;&gt;""),2,1))</f>
        <v>2</v>
      </c>
      <c r="C48" s="24" t="s">
        <v>21</v>
      </c>
      <c r="D48" s="26">
        <v>45817</v>
      </c>
      <c r="E48" s="26" t="s">
        <v>88</v>
      </c>
      <c r="F48" s="25" t="s">
        <v>89</v>
      </c>
      <c r="G48" s="18" t="s">
        <v>119</v>
      </c>
      <c r="H48" s="67" t="b">
        <v>1</v>
      </c>
      <c r="I48" s="67" t="b">
        <v>1</v>
      </c>
      <c r="J48" s="68" t="s">
        <v>120</v>
      </c>
      <c r="K48" s="26"/>
      <c r="L48" s="69"/>
      <c r="M48" s="103">
        <v>200</v>
      </c>
      <c r="N48" s="101"/>
    </row>
    <row r="49" spans="2:14" ht="24" customHeight="1" x14ac:dyDescent="0.3">
      <c r="B49" s="66">
        <f>IF(Tabla_OPORTUNIDADES[[#This Row],[PRIORIDAD]]="CANCELADO",0,IF(AND(H49=TRUE,I49=TRUE,J49&lt;&gt;""),2,1))</f>
        <v>2</v>
      </c>
      <c r="C49" s="24" t="s">
        <v>21</v>
      </c>
      <c r="D49" s="26">
        <v>45819</v>
      </c>
      <c r="E49" s="26" t="s">
        <v>121</v>
      </c>
      <c r="F49" s="25" t="s">
        <v>122</v>
      </c>
      <c r="G49" s="18" t="s">
        <v>123</v>
      </c>
      <c r="H49" s="67" t="b">
        <v>1</v>
      </c>
      <c r="I49" s="67" t="b">
        <v>1</v>
      </c>
      <c r="J49" s="68" t="s">
        <v>124</v>
      </c>
      <c r="K49" s="26"/>
      <c r="L49" s="69"/>
      <c r="M49" s="69" t="s">
        <v>125</v>
      </c>
      <c r="N49" s="101"/>
    </row>
    <row r="50" spans="2:14" ht="24" customHeight="1" x14ac:dyDescent="0.3">
      <c r="B50" s="66">
        <f>IF(Tabla_OPORTUNIDADES[[#This Row],[PRIORIDAD]]="CANCELADO",0,IF(AND(H50=TRUE,I50=TRUE,J50&lt;&gt;""),2,1))</f>
        <v>2</v>
      </c>
      <c r="C50" s="24" t="s">
        <v>21</v>
      </c>
      <c r="D50" s="26">
        <v>45817</v>
      </c>
      <c r="E50" s="26" t="s">
        <v>100</v>
      </c>
      <c r="F50" s="25" t="s">
        <v>101</v>
      </c>
      <c r="G50" s="18" t="s">
        <v>126</v>
      </c>
      <c r="H50" s="67" t="b">
        <v>1</v>
      </c>
      <c r="I50" s="67" t="b">
        <v>1</v>
      </c>
      <c r="J50" s="68" t="s">
        <v>127</v>
      </c>
      <c r="K50" s="26">
        <v>45838</v>
      </c>
      <c r="L50" s="69">
        <v>45930</v>
      </c>
      <c r="M50" s="69"/>
      <c r="N50" s="101"/>
    </row>
    <row r="51" spans="2:14" ht="24" customHeight="1" x14ac:dyDescent="0.3">
      <c r="B51" s="66">
        <f>IF(Tabla_OPORTUNIDADES[[#This Row],[PRIORIDAD]]="CANCELADO",0,IF(AND(H51=TRUE,I51=TRUE,J51&lt;&gt;""),2,1))</f>
        <v>2</v>
      </c>
      <c r="C51" s="24" t="s">
        <v>25</v>
      </c>
      <c r="D51" s="26">
        <v>45819</v>
      </c>
      <c r="E51" s="26" t="s">
        <v>100</v>
      </c>
      <c r="F51" s="25" t="s">
        <v>101</v>
      </c>
      <c r="G51" s="18" t="s">
        <v>128</v>
      </c>
      <c r="H51" s="67" t="b">
        <v>1</v>
      </c>
      <c r="I51" s="67" t="b">
        <v>1</v>
      </c>
      <c r="J51" s="68" t="s">
        <v>129</v>
      </c>
      <c r="K51" s="26"/>
      <c r="L51" s="69"/>
      <c r="M51" s="87">
        <v>1150</v>
      </c>
      <c r="N51" s="101"/>
    </row>
    <row r="52" spans="2:14" ht="24" customHeight="1" x14ac:dyDescent="0.3">
      <c r="B52" s="66">
        <f>IF(Tabla_OPORTUNIDADES[[#This Row],[PRIORIDAD]]="CANCELADO",0,IF(AND(H52=TRUE,I52=TRUE,J52&lt;&gt;""),2,1))</f>
        <v>1</v>
      </c>
      <c r="C52" s="24" t="s">
        <v>25</v>
      </c>
      <c r="D52" s="26"/>
      <c r="E52" s="26"/>
      <c r="F52" s="25" t="s">
        <v>130</v>
      </c>
      <c r="G52" s="18" t="s">
        <v>131</v>
      </c>
      <c r="H52" s="67" t="b">
        <v>0</v>
      </c>
      <c r="I52" s="67" t="b">
        <v>0</v>
      </c>
      <c r="J52" s="68" t="s">
        <v>132</v>
      </c>
      <c r="K52" s="26"/>
      <c r="L52" s="69"/>
      <c r="M52" s="69"/>
      <c r="N52" s="101"/>
    </row>
    <row r="53" spans="2:14" ht="24" customHeight="1" x14ac:dyDescent="0.3">
      <c r="B53" s="66">
        <f>IF(Tabla_OPORTUNIDADES[[#This Row],[PRIORIDAD]]="CANCELADO",0,IF(AND(H53=TRUE,I53=TRUE,J53&lt;&gt;""),2,1))</f>
        <v>1</v>
      </c>
      <c r="C53" s="24" t="s">
        <v>15</v>
      </c>
      <c r="D53" s="26"/>
      <c r="E53" s="26"/>
      <c r="F53" s="25" t="s">
        <v>133</v>
      </c>
      <c r="G53" s="18" t="s">
        <v>134</v>
      </c>
      <c r="H53" s="67" t="b">
        <v>0</v>
      </c>
      <c r="I53" s="67" t="b">
        <v>0</v>
      </c>
      <c r="J53" s="68"/>
      <c r="K53" s="26"/>
      <c r="L53" s="69"/>
      <c r="M53" s="69"/>
      <c r="N53" s="101"/>
    </row>
    <row r="54" spans="2:14" ht="24" customHeight="1" x14ac:dyDescent="0.3">
      <c r="B54" s="66">
        <f>IF(Tabla_OPORTUNIDADES[[#This Row],[PRIORIDAD]]="CANCELADO",0,IF(AND(H54=TRUE,I54=TRUE,J54&lt;&gt;""),2,1))</f>
        <v>2</v>
      </c>
      <c r="C54" s="24" t="s">
        <v>21</v>
      </c>
      <c r="D54" s="26">
        <v>45826</v>
      </c>
      <c r="E54" s="26" t="s">
        <v>135</v>
      </c>
      <c r="F54" s="25" t="s">
        <v>136</v>
      </c>
      <c r="G54" s="18" t="s">
        <v>137</v>
      </c>
      <c r="H54" s="67" t="b">
        <v>1</v>
      </c>
      <c r="I54" s="67" t="b">
        <v>1</v>
      </c>
      <c r="J54" s="68" t="s">
        <v>138</v>
      </c>
      <c r="K54" s="26"/>
      <c r="L54" s="69"/>
      <c r="M54" s="87">
        <v>800</v>
      </c>
      <c r="N54" s="101"/>
    </row>
    <row r="55" spans="2:14" ht="24" customHeight="1" x14ac:dyDescent="0.3">
      <c r="B55" s="66">
        <f>IF(Tabla_OPORTUNIDADES[[#This Row],[PRIORIDAD]]="CANCELADO",0,IF(AND(H55=TRUE,I55=TRUE,J55&lt;&gt;""),2,1))</f>
        <v>2</v>
      </c>
      <c r="C55" s="24" t="s">
        <v>21</v>
      </c>
      <c r="D55" s="26"/>
      <c r="E55" s="26"/>
      <c r="F55" s="25" t="s">
        <v>85</v>
      </c>
      <c r="G55" s="18" t="s">
        <v>139</v>
      </c>
      <c r="H55" s="67" t="b">
        <v>1</v>
      </c>
      <c r="I55" s="67" t="b">
        <v>1</v>
      </c>
      <c r="J55" s="68" t="s">
        <v>140</v>
      </c>
      <c r="K55" s="26"/>
      <c r="L55" s="69"/>
      <c r="M55" s="69"/>
      <c r="N55" s="101"/>
    </row>
    <row r="56" spans="2:14" ht="24" customHeight="1" x14ac:dyDescent="0.25">
      <c r="B56" s="66">
        <f>IF(Tabla_OPORTUNIDADES[[#This Row],[PRIORIDAD]]="CANCELADO",0,IF(AND(H56=TRUE,I56=TRUE,J56&lt;&gt;""),2,1))</f>
        <v>2</v>
      </c>
      <c r="C56" s="24" t="s">
        <v>21</v>
      </c>
      <c r="D56" s="26">
        <v>45822</v>
      </c>
      <c r="E56" s="26" t="s">
        <v>88</v>
      </c>
      <c r="F56" s="25" t="s">
        <v>89</v>
      </c>
      <c r="G56" s="18" t="s">
        <v>141</v>
      </c>
      <c r="H56" s="67" t="b">
        <v>1</v>
      </c>
      <c r="I56" s="67" t="b">
        <v>1</v>
      </c>
      <c r="J56" s="116" t="s">
        <v>142</v>
      </c>
      <c r="K56" s="26"/>
      <c r="L56" s="69"/>
      <c r="M56" s="87">
        <v>600</v>
      </c>
      <c r="N56" s="101"/>
    </row>
    <row r="57" spans="2:14" ht="24" customHeight="1" x14ac:dyDescent="0.3">
      <c r="B57" s="66">
        <f>IF(Tabla_OPORTUNIDADES[[#This Row],[PRIORIDAD]]="CANCELADO",0,IF(AND(H57=TRUE,I57=TRUE,J57&lt;&gt;""),2,1))</f>
        <v>2</v>
      </c>
      <c r="C57" s="24" t="s">
        <v>21</v>
      </c>
      <c r="D57" s="26">
        <v>45825</v>
      </c>
      <c r="E57" s="26" t="s">
        <v>104</v>
      </c>
      <c r="F57" s="25" t="s">
        <v>68</v>
      </c>
      <c r="G57" s="18" t="s">
        <v>143</v>
      </c>
      <c r="H57" s="67" t="b">
        <v>1</v>
      </c>
      <c r="I57" s="67" t="b">
        <v>1</v>
      </c>
      <c r="J57" s="68" t="s">
        <v>144</v>
      </c>
      <c r="K57" s="26"/>
      <c r="L57" s="69"/>
      <c r="M57" s="69"/>
      <c r="N57" s="101"/>
    </row>
    <row r="58" spans="2:14" ht="24" customHeight="1" x14ac:dyDescent="0.3">
      <c r="B58" s="66">
        <f>IF(Tabla_OPORTUNIDADES[[#This Row],[PRIORIDAD]]="CANCELADO",0,IF(AND(H58=TRUE,I58=TRUE,J58&lt;&gt;""),2,1))</f>
        <v>2</v>
      </c>
      <c r="C58" s="24" t="s">
        <v>21</v>
      </c>
      <c r="D58" s="26">
        <v>45831</v>
      </c>
      <c r="E58" s="26" t="s">
        <v>145</v>
      </c>
      <c r="F58" s="25" t="s">
        <v>146</v>
      </c>
      <c r="G58" s="18" t="s">
        <v>147</v>
      </c>
      <c r="H58" s="67" t="b">
        <v>1</v>
      </c>
      <c r="I58" s="67" t="b">
        <v>1</v>
      </c>
      <c r="J58" s="68" t="s">
        <v>148</v>
      </c>
      <c r="K58" s="26"/>
      <c r="L58" s="69"/>
      <c r="M58" s="69"/>
      <c r="N58" s="101"/>
    </row>
    <row r="59" spans="2:14" ht="24" customHeight="1" x14ac:dyDescent="0.3">
      <c r="B59" s="66">
        <f>IF(Tabla_OPORTUNIDADES[[#This Row],[PRIORIDAD]]="CANCELADO",0,IF(AND(H59=TRUE,I59=TRUE,J59&lt;&gt;""),2,1))</f>
        <v>0</v>
      </c>
      <c r="C59" s="24" t="s">
        <v>59</v>
      </c>
      <c r="D59" s="26">
        <v>45831</v>
      </c>
      <c r="E59" s="26" t="s">
        <v>149</v>
      </c>
      <c r="F59" s="25" t="s">
        <v>150</v>
      </c>
      <c r="G59" s="18" t="s">
        <v>151</v>
      </c>
      <c r="H59" s="67" t="b">
        <v>0</v>
      </c>
      <c r="I59" s="67" t="b">
        <v>0</v>
      </c>
      <c r="J59" s="68"/>
      <c r="K59" s="26"/>
      <c r="L59" s="69"/>
      <c r="M59" s="69"/>
      <c r="N59" s="101"/>
    </row>
    <row r="60" spans="2:14" ht="24" customHeight="1" x14ac:dyDescent="0.3">
      <c r="B60" s="66">
        <f>IF(Tabla_OPORTUNIDADES[[#This Row],[PRIORIDAD]]="CANCELADO",0,IF(AND(H60=TRUE,I60=TRUE,J60&lt;&gt;""),2,1))</f>
        <v>2</v>
      </c>
      <c r="C60" s="24" t="s">
        <v>21</v>
      </c>
      <c r="D60" s="26">
        <v>45833</v>
      </c>
      <c r="E60" s="26" t="s">
        <v>152</v>
      </c>
      <c r="F60" s="25" t="s">
        <v>153</v>
      </c>
      <c r="G60" s="18" t="s">
        <v>154</v>
      </c>
      <c r="H60" s="67" t="b">
        <v>1</v>
      </c>
      <c r="I60" s="67" t="b">
        <v>1</v>
      </c>
      <c r="J60" s="68" t="s">
        <v>155</v>
      </c>
      <c r="K60" s="26"/>
      <c r="L60" s="69"/>
      <c r="M60" s="87">
        <v>700</v>
      </c>
      <c r="N60" s="101"/>
    </row>
    <row r="61" spans="2:14" ht="24" customHeight="1" x14ac:dyDescent="0.3">
      <c r="B61" s="66">
        <f>IF(Tabla_OPORTUNIDADES[[#This Row],[PRIORIDAD]]="CANCELADO",0,IF(AND(H61=TRUE,I61=TRUE,J61&lt;&gt;""),2,1))</f>
        <v>2</v>
      </c>
      <c r="C61" s="24" t="s">
        <v>21</v>
      </c>
      <c r="D61" s="26">
        <v>45831</v>
      </c>
      <c r="E61" s="26" t="s">
        <v>156</v>
      </c>
      <c r="F61" s="25" t="s">
        <v>157</v>
      </c>
      <c r="G61" s="18" t="s">
        <v>158</v>
      </c>
      <c r="H61" s="67" t="b">
        <v>1</v>
      </c>
      <c r="I61" s="67" t="b">
        <v>1</v>
      </c>
      <c r="J61" s="68" t="s">
        <v>159</v>
      </c>
      <c r="K61" s="26">
        <v>45838</v>
      </c>
      <c r="L61" s="69"/>
      <c r="M61" s="69"/>
      <c r="N61" s="101"/>
    </row>
    <row r="62" spans="2:14" ht="24" customHeight="1" x14ac:dyDescent="0.3">
      <c r="B62" s="66">
        <f>IF(Tabla_OPORTUNIDADES[[#This Row],[PRIORIDAD]]="CANCELADO",0,IF(AND(H62=TRUE,I62=TRUE,J62&lt;&gt;""),2,1))</f>
        <v>2</v>
      </c>
      <c r="C62" s="24" t="s">
        <v>21</v>
      </c>
      <c r="D62" s="26">
        <v>45838</v>
      </c>
      <c r="E62" s="26" t="s">
        <v>160</v>
      </c>
      <c r="F62" s="25" t="s">
        <v>161</v>
      </c>
      <c r="G62" s="18" t="s">
        <v>162</v>
      </c>
      <c r="H62" s="67" t="b">
        <v>1</v>
      </c>
      <c r="I62" s="67" t="b">
        <v>1</v>
      </c>
      <c r="J62" s="68" t="s">
        <v>163</v>
      </c>
      <c r="K62" s="26">
        <v>45841</v>
      </c>
      <c r="L62" s="69"/>
      <c r="M62" s="69"/>
      <c r="N62" s="101"/>
    </row>
    <row r="63" spans="2:14" ht="24" customHeight="1" x14ac:dyDescent="0.3">
      <c r="B63" s="66">
        <f>IF(Tabla_OPORTUNIDADES[[#This Row],[PRIORIDAD]]="CANCELADO",0,IF(AND(H63=TRUE,I63=TRUE,J63&lt;&gt;""),2,1))</f>
        <v>2</v>
      </c>
      <c r="C63" s="24" t="s">
        <v>21</v>
      </c>
      <c r="D63" s="26">
        <v>45834</v>
      </c>
      <c r="E63" s="26"/>
      <c r="F63" s="25" t="s">
        <v>94</v>
      </c>
      <c r="G63" s="18" t="s">
        <v>164</v>
      </c>
      <c r="H63" s="67" t="b">
        <v>1</v>
      </c>
      <c r="I63" s="67" t="b">
        <v>1</v>
      </c>
      <c r="J63" s="68" t="s">
        <v>165</v>
      </c>
      <c r="K63" s="26"/>
      <c r="L63" s="69"/>
      <c r="M63" s="87">
        <v>1800</v>
      </c>
      <c r="N63" s="101"/>
    </row>
    <row r="64" spans="2:14" ht="24" customHeight="1" x14ac:dyDescent="0.3">
      <c r="B64" s="66">
        <f>IF(Tabla_OPORTUNIDADES[[#This Row],[PRIORIDAD]]="CANCELADO",0,IF(AND(H64=TRUE,I64=TRUE,J64&lt;&gt;""),2,1))</f>
        <v>2</v>
      </c>
      <c r="C64" s="24" t="s">
        <v>21</v>
      </c>
      <c r="D64" s="26">
        <v>45839</v>
      </c>
      <c r="E64" s="26" t="s">
        <v>88</v>
      </c>
      <c r="F64" s="25" t="s">
        <v>89</v>
      </c>
      <c r="G64" s="18" t="s">
        <v>166</v>
      </c>
      <c r="H64" s="67" t="b">
        <v>1</v>
      </c>
      <c r="I64" s="67" t="b">
        <v>1</v>
      </c>
      <c r="J64" s="68" t="s">
        <v>167</v>
      </c>
      <c r="K64" s="26"/>
      <c r="L64" s="69"/>
      <c r="M64" s="69" t="s">
        <v>168</v>
      </c>
      <c r="N64" s="101"/>
    </row>
    <row r="65" spans="2:14" ht="24" customHeight="1" x14ac:dyDescent="0.3">
      <c r="B65" s="66">
        <f>IF(Tabla_OPORTUNIDADES[[#This Row],[PRIORIDAD]]="CANCELADO",0,IF(AND(H65=TRUE,I65=TRUE,J65&lt;&gt;""),2,1))</f>
        <v>1</v>
      </c>
      <c r="C65" s="24" t="s">
        <v>15</v>
      </c>
      <c r="D65" s="26"/>
      <c r="E65" s="26" t="s">
        <v>104</v>
      </c>
      <c r="F65" s="25" t="s">
        <v>169</v>
      </c>
      <c r="G65" s="18" t="s">
        <v>170</v>
      </c>
      <c r="H65" s="67" t="b">
        <v>0</v>
      </c>
      <c r="I65" s="67" t="b">
        <v>0</v>
      </c>
      <c r="J65" s="68"/>
      <c r="K65" s="26"/>
      <c r="L65" s="69"/>
      <c r="M65" s="69"/>
      <c r="N65" s="101"/>
    </row>
    <row r="66" spans="2:14" ht="24" customHeight="1" x14ac:dyDescent="0.3">
      <c r="B66" s="66">
        <f>IF(Tabla_OPORTUNIDADES[[#This Row],[PRIORIDAD]]="CANCELADO",0,IF(AND(H66=TRUE,I66=TRUE,J66&lt;&gt;""),2,1))</f>
        <v>1</v>
      </c>
      <c r="C66" s="24" t="s">
        <v>15</v>
      </c>
      <c r="D66" s="26"/>
      <c r="E66" s="26" t="s">
        <v>104</v>
      </c>
      <c r="F66" s="25" t="s">
        <v>169</v>
      </c>
      <c r="G66" s="18" t="s">
        <v>171</v>
      </c>
      <c r="H66" s="67" t="b">
        <v>0</v>
      </c>
      <c r="I66" s="67" t="b">
        <v>0</v>
      </c>
      <c r="J66" s="68"/>
      <c r="K66" s="26"/>
      <c r="L66" s="69"/>
      <c r="M66" s="69"/>
      <c r="N66" s="101"/>
    </row>
    <row r="67" spans="2:14" ht="24" customHeight="1" x14ac:dyDescent="0.3">
      <c r="B67" s="66">
        <f>IF(Tabla_OPORTUNIDADES[[#This Row],[PRIORIDAD]]="CANCELADO",0,IF(AND(H67=TRUE,I67=TRUE,J67&lt;&gt;""),2,1))</f>
        <v>2</v>
      </c>
      <c r="C67" s="24" t="s">
        <v>21</v>
      </c>
      <c r="D67" s="26">
        <v>45840</v>
      </c>
      <c r="E67" s="26" t="s">
        <v>172</v>
      </c>
      <c r="F67" s="25" t="s">
        <v>173</v>
      </c>
      <c r="G67" s="18" t="s">
        <v>174</v>
      </c>
      <c r="H67" s="67" t="b">
        <v>1</v>
      </c>
      <c r="I67" s="67" t="b">
        <v>1</v>
      </c>
      <c r="J67" s="68" t="s">
        <v>175</v>
      </c>
      <c r="K67" s="26"/>
      <c r="L67" s="69"/>
      <c r="M67" s="69"/>
      <c r="N67" s="101"/>
    </row>
    <row r="68" spans="2:14" ht="24" customHeight="1" x14ac:dyDescent="0.3">
      <c r="B68" s="66">
        <f>IF(Tabla_OPORTUNIDADES[[#This Row],[PRIORIDAD]]="CANCELADO",0,IF(AND(H68=TRUE,I68=TRUE,J68&lt;&gt;""),2,1))</f>
        <v>2</v>
      </c>
      <c r="C68" s="24" t="s">
        <v>21</v>
      </c>
      <c r="D68" s="26">
        <v>45845</v>
      </c>
      <c r="E68" s="26"/>
      <c r="F68" s="25" t="s">
        <v>85</v>
      </c>
      <c r="G68" s="18" t="s">
        <v>176</v>
      </c>
      <c r="H68" s="67" t="b">
        <v>1</v>
      </c>
      <c r="I68" s="67" t="b">
        <v>1</v>
      </c>
      <c r="J68" s="68" t="s">
        <v>177</v>
      </c>
      <c r="K68" s="26"/>
      <c r="L68" s="69"/>
      <c r="M68" s="69" t="s">
        <v>178</v>
      </c>
      <c r="N68" s="101"/>
    </row>
    <row r="69" spans="2:14" ht="24" customHeight="1" x14ac:dyDescent="0.3">
      <c r="B69" s="66">
        <f>IF(Tabla_OPORTUNIDADES[[#This Row],[PRIORIDAD]]="CANCELADO",0,IF(AND(H69=TRUE,I69=TRUE,J69&lt;&gt;""),2,1))</f>
        <v>2</v>
      </c>
      <c r="C69" s="24" t="s">
        <v>21</v>
      </c>
      <c r="D69" s="26">
        <v>45846</v>
      </c>
      <c r="E69" s="26"/>
      <c r="F69" s="25" t="s">
        <v>179</v>
      </c>
      <c r="G69" s="18" t="s">
        <v>180</v>
      </c>
      <c r="H69" s="67" t="b">
        <v>1</v>
      </c>
      <c r="I69" s="67" t="b">
        <v>1</v>
      </c>
      <c r="J69" s="68" t="s">
        <v>181</v>
      </c>
      <c r="K69" s="26"/>
      <c r="L69" s="69"/>
      <c r="M69" s="69"/>
      <c r="N69" s="101"/>
    </row>
    <row r="70" spans="2:14" ht="24" customHeight="1" x14ac:dyDescent="0.3">
      <c r="B70" s="66">
        <f>IF(Tabla_OPORTUNIDADES[[#This Row],[PRIORIDAD]]="CANCELADO",0,IF(AND(H70=TRUE,I70=TRUE,J70&lt;&gt;""),2,1))</f>
        <v>2</v>
      </c>
      <c r="C70" s="24" t="s">
        <v>21</v>
      </c>
      <c r="D70" s="26"/>
      <c r="E70" s="26" t="s">
        <v>182</v>
      </c>
      <c r="F70" s="25" t="s">
        <v>183</v>
      </c>
      <c r="G70" s="18" t="s">
        <v>184</v>
      </c>
      <c r="H70" s="67" t="b">
        <v>1</v>
      </c>
      <c r="I70" s="67" t="b">
        <v>1</v>
      </c>
      <c r="J70" s="68" t="s">
        <v>185</v>
      </c>
      <c r="K70" s="26"/>
      <c r="L70" s="69"/>
      <c r="M70" s="87">
        <v>5500</v>
      </c>
      <c r="N70" s="101"/>
    </row>
    <row r="71" spans="2:14" ht="24" customHeight="1" x14ac:dyDescent="0.3">
      <c r="B71" s="66">
        <f>IF(Tabla_OPORTUNIDADES[[#This Row],[PRIORIDAD]]="CANCELADO",0,IF(AND(H71=TRUE,I71=TRUE,J71&lt;&gt;""),2,1))</f>
        <v>2</v>
      </c>
      <c r="C71" s="24" t="s">
        <v>21</v>
      </c>
      <c r="D71" s="26"/>
      <c r="E71" s="26"/>
      <c r="F71" s="25" t="s">
        <v>186</v>
      </c>
      <c r="G71" s="18" t="s">
        <v>187</v>
      </c>
      <c r="H71" s="67" t="b">
        <v>1</v>
      </c>
      <c r="I71" s="67" t="b">
        <v>1</v>
      </c>
      <c r="J71" s="68" t="s">
        <v>188</v>
      </c>
      <c r="K71" s="26"/>
      <c r="L71" s="69"/>
      <c r="M71" s="69"/>
      <c r="N71" s="101"/>
    </row>
    <row r="72" spans="2:14" ht="24" customHeight="1" x14ac:dyDescent="0.3">
      <c r="B72" s="66">
        <f>IF(Tabla_OPORTUNIDADES[[#This Row],[PRIORIDAD]]="CANCELADO",0,IF(AND(H72=TRUE,I72=TRUE,J72&lt;&gt;""),2,1))</f>
        <v>2</v>
      </c>
      <c r="C72" s="24" t="s">
        <v>21</v>
      </c>
      <c r="D72" s="26">
        <v>45853</v>
      </c>
      <c r="E72" s="26" t="s">
        <v>189</v>
      </c>
      <c r="F72" s="25" t="s">
        <v>190</v>
      </c>
      <c r="G72" s="18" t="s">
        <v>191</v>
      </c>
      <c r="H72" s="67" t="b">
        <v>1</v>
      </c>
      <c r="I72" s="67" t="b">
        <v>1</v>
      </c>
      <c r="J72" s="68" t="s">
        <v>192</v>
      </c>
      <c r="K72" s="26"/>
      <c r="L72" s="69"/>
      <c r="M72" s="69"/>
      <c r="N72" s="119"/>
    </row>
    <row r="73" spans="2:14" ht="24" customHeight="1" x14ac:dyDescent="0.3">
      <c r="B73" s="66">
        <f>IF(Tabla_OPORTUNIDADES[[#This Row],[PRIORIDAD]]="CANCELADO",0,IF(AND(H73=TRUE,I73=TRUE,J73&lt;&gt;""),2,1))</f>
        <v>1</v>
      </c>
      <c r="C73" s="24" t="s">
        <v>25</v>
      </c>
      <c r="D73" s="26">
        <v>45844</v>
      </c>
      <c r="E73" s="26" t="s">
        <v>193</v>
      </c>
      <c r="F73" s="25" t="s">
        <v>194</v>
      </c>
      <c r="G73" s="18" t="s">
        <v>195</v>
      </c>
      <c r="H73" s="67" t="b">
        <v>0</v>
      </c>
      <c r="I73" s="67" t="b">
        <v>0</v>
      </c>
      <c r="J73" s="68"/>
      <c r="K73" s="26"/>
      <c r="L73" s="69"/>
      <c r="M73" s="69"/>
      <c r="N73" s="101"/>
    </row>
    <row r="74" spans="2:14" ht="24" customHeight="1" x14ac:dyDescent="0.3">
      <c r="B74" s="66">
        <f>IF(Tabla_OPORTUNIDADES[[#This Row],[PRIORIDAD]]="CANCELADO",0,IF(AND(H74=TRUE,I74=TRUE,J74&lt;&gt;""),2,1))</f>
        <v>2</v>
      </c>
      <c r="C74" s="24" t="s">
        <v>21</v>
      </c>
      <c r="D74" s="26">
        <v>45854</v>
      </c>
      <c r="E74" s="26" t="s">
        <v>196</v>
      </c>
      <c r="F74" s="25" t="s">
        <v>62</v>
      </c>
      <c r="G74" s="18" t="s">
        <v>197</v>
      </c>
      <c r="H74" s="67" t="b">
        <v>1</v>
      </c>
      <c r="I74" s="67" t="b">
        <v>1</v>
      </c>
      <c r="J74" s="68" t="s">
        <v>198</v>
      </c>
      <c r="K74" s="26"/>
      <c r="L74" s="69"/>
      <c r="M74" s="69"/>
      <c r="N74" s="101"/>
    </row>
    <row r="75" spans="2:14" ht="24" customHeight="1" x14ac:dyDescent="0.3">
      <c r="B75" s="66">
        <f>IF(Tabla_OPORTUNIDADES[[#This Row],[PRIORIDAD]]="CANCELADO",0,IF(AND(H75=TRUE,I75=TRUE,J75&lt;&gt;""),2,1))</f>
        <v>1</v>
      </c>
      <c r="C75" s="24" t="s">
        <v>15</v>
      </c>
      <c r="D75" s="26">
        <v>45855</v>
      </c>
      <c r="E75" s="26"/>
      <c r="F75" s="25" t="s">
        <v>199</v>
      </c>
      <c r="G75" s="18" t="s">
        <v>200</v>
      </c>
      <c r="H75" s="67" t="b">
        <v>0</v>
      </c>
      <c r="I75" s="67" t="b">
        <v>0</v>
      </c>
      <c r="J75" s="68"/>
      <c r="K75" s="26"/>
      <c r="L75" s="69"/>
      <c r="M75" s="69"/>
      <c r="N75" s="101"/>
    </row>
    <row r="76" spans="2:14" ht="24" customHeight="1" x14ac:dyDescent="0.3">
      <c r="B76" s="66">
        <f>IF(Tabla_OPORTUNIDADES[[#This Row],[PRIORIDAD]]="CANCELADO",0,IF(AND(H76=TRUE,I76=TRUE,J76&lt;&gt;""),2,1))</f>
        <v>2</v>
      </c>
      <c r="C76" s="24" t="s">
        <v>21</v>
      </c>
      <c r="D76" s="26">
        <v>45859</v>
      </c>
      <c r="E76" s="26" t="s">
        <v>201</v>
      </c>
      <c r="F76" s="25" t="s">
        <v>202</v>
      </c>
      <c r="G76" s="18" t="s">
        <v>203</v>
      </c>
      <c r="H76" s="67" t="b">
        <v>1</v>
      </c>
      <c r="I76" s="67" t="b">
        <v>1</v>
      </c>
      <c r="J76" s="68" t="s">
        <v>204</v>
      </c>
      <c r="K76" s="26"/>
      <c r="L76" s="69"/>
      <c r="M76" s="69"/>
      <c r="N76" s="101"/>
    </row>
    <row r="77" spans="2:14" ht="24" customHeight="1" x14ac:dyDescent="0.3">
      <c r="B77" s="66">
        <f>IF(Tabla_OPORTUNIDADES[[#This Row],[PRIORIDAD]]="CANCELADO",0,IF(AND(H77=TRUE,I77=TRUE,J77&lt;&gt;""),2,1))</f>
        <v>1</v>
      </c>
      <c r="C77" s="24" t="s">
        <v>25</v>
      </c>
      <c r="D77" s="26"/>
      <c r="E77" s="26"/>
      <c r="F77" s="25" t="s">
        <v>205</v>
      </c>
      <c r="G77" s="18" t="s">
        <v>206</v>
      </c>
      <c r="H77" s="67" t="b">
        <v>0</v>
      </c>
      <c r="I77" s="67" t="b">
        <v>0</v>
      </c>
      <c r="J77" s="68"/>
      <c r="K77" s="26"/>
      <c r="L77" s="69"/>
      <c r="M77" s="69"/>
      <c r="N77" s="101"/>
    </row>
    <row r="78" spans="2:14" ht="24" customHeight="1" x14ac:dyDescent="0.3">
      <c r="B78" s="66">
        <f>IF(Tabla_OPORTUNIDADES[[#This Row],[PRIORIDAD]]="CANCELADO",0,IF(AND(H78=TRUE,I78=TRUE,J78&lt;&gt;""),2,1))</f>
        <v>2</v>
      </c>
      <c r="C78" s="24" t="s">
        <v>21</v>
      </c>
      <c r="D78" s="26">
        <v>45859</v>
      </c>
      <c r="E78" s="26" t="s">
        <v>207</v>
      </c>
      <c r="F78" s="25" t="s">
        <v>208</v>
      </c>
      <c r="G78" s="18" t="s">
        <v>209</v>
      </c>
      <c r="H78" s="67" t="b">
        <v>1</v>
      </c>
      <c r="I78" s="67" t="b">
        <v>1</v>
      </c>
      <c r="J78" s="68" t="s">
        <v>210</v>
      </c>
      <c r="K78" s="26"/>
      <c r="L78" s="69"/>
      <c r="M78" s="87">
        <v>2200</v>
      </c>
      <c r="N78" s="101"/>
    </row>
    <row r="79" spans="2:14" ht="24" customHeight="1" x14ac:dyDescent="0.3">
      <c r="B79" s="66">
        <f>IF(Tabla_OPORTUNIDADES[[#This Row],[PRIORIDAD]]="CANCELADO",0,IF(AND(H79=TRUE,I79=TRUE,J79&lt;&gt;""),2,1))</f>
        <v>1</v>
      </c>
      <c r="C79" s="24" t="s">
        <v>25</v>
      </c>
      <c r="D79" s="26"/>
      <c r="E79" s="26"/>
      <c r="F79" s="25" t="s">
        <v>211</v>
      </c>
      <c r="G79" s="18" t="s">
        <v>212</v>
      </c>
      <c r="H79" s="67" t="b">
        <v>0</v>
      </c>
      <c r="I79" s="67" t="b">
        <v>0</v>
      </c>
      <c r="J79" s="68"/>
      <c r="K79" s="26"/>
      <c r="L79" s="69"/>
      <c r="M79" s="69"/>
      <c r="N79" s="101"/>
    </row>
    <row r="80" spans="2:14" ht="24" customHeight="1" x14ac:dyDescent="0.3">
      <c r="B80" s="66">
        <f>IF(Tabla_OPORTUNIDADES[[#This Row],[PRIORIDAD]]="CANCELADO",0,IF(AND(H80=TRUE,I80=TRUE,J80&lt;&gt;""),2,1))</f>
        <v>2</v>
      </c>
      <c r="C80" s="24" t="s">
        <v>21</v>
      </c>
      <c r="D80" s="26">
        <v>45860</v>
      </c>
      <c r="E80" s="26" t="s">
        <v>196</v>
      </c>
      <c r="F80" s="25" t="s">
        <v>62</v>
      </c>
      <c r="G80" s="18" t="s">
        <v>213</v>
      </c>
      <c r="H80" s="67" t="b">
        <v>1</v>
      </c>
      <c r="I80" s="67" t="b">
        <v>1</v>
      </c>
      <c r="J80" s="68" t="s">
        <v>214</v>
      </c>
      <c r="K80" s="26"/>
      <c r="L80" s="69"/>
      <c r="M80" s="69"/>
      <c r="N80" s="101"/>
    </row>
    <row r="81" spans="2:14" ht="24" customHeight="1" x14ac:dyDescent="0.3">
      <c r="B81" s="66">
        <f>IF(Tabla_OPORTUNIDADES[[#This Row],[PRIORIDAD]]="CANCELADO",0,IF(AND(H81=TRUE,I81=TRUE,J81&lt;&gt;""),2,1))</f>
        <v>2</v>
      </c>
      <c r="C81" s="24" t="s">
        <v>21</v>
      </c>
      <c r="D81" s="26">
        <v>45860</v>
      </c>
      <c r="E81" s="26" t="s">
        <v>215</v>
      </c>
      <c r="F81" s="25" t="s">
        <v>216</v>
      </c>
      <c r="G81" s="18" t="s">
        <v>217</v>
      </c>
      <c r="H81" s="67" t="b">
        <v>1</v>
      </c>
      <c r="I81" s="67" t="b">
        <v>1</v>
      </c>
      <c r="J81" s="68" t="s">
        <v>218</v>
      </c>
      <c r="K81" s="26"/>
      <c r="L81" s="69"/>
      <c r="M81" s="87">
        <v>1800</v>
      </c>
      <c r="N81" s="101"/>
    </row>
    <row r="82" spans="2:14" ht="24" customHeight="1" x14ac:dyDescent="0.3">
      <c r="B82" s="66">
        <f>IF(Tabla_OPORTUNIDADES[[#This Row],[PRIORIDAD]]="CANCELADO",0,IF(AND(H82=TRUE,I82=TRUE,J82&lt;&gt;""),2,1))</f>
        <v>1</v>
      </c>
      <c r="C82" s="24" t="s">
        <v>25</v>
      </c>
      <c r="D82" s="26">
        <v>45855</v>
      </c>
      <c r="E82" s="26"/>
      <c r="F82" s="25" t="s">
        <v>219</v>
      </c>
      <c r="G82" s="18" t="s">
        <v>220</v>
      </c>
      <c r="H82" s="67" t="b">
        <v>0</v>
      </c>
      <c r="I82" s="67" t="b">
        <v>0</v>
      </c>
      <c r="J82" s="68"/>
      <c r="K82" s="26"/>
      <c r="L82" s="69"/>
      <c r="M82" s="69"/>
      <c r="N82" s="101"/>
    </row>
    <row r="83" spans="2:14" ht="24" customHeight="1" x14ac:dyDescent="0.3">
      <c r="B83" s="66">
        <f>IF(Tabla_OPORTUNIDADES[[#This Row],[PRIORIDAD]]="CANCELADO",0,IF(AND(H83=TRUE,I83=TRUE,J83&lt;&gt;""),2,1))</f>
        <v>1</v>
      </c>
      <c r="C83" s="24" t="s">
        <v>21</v>
      </c>
      <c r="D83" s="26">
        <v>45862</v>
      </c>
      <c r="E83" s="26" t="s">
        <v>221</v>
      </c>
      <c r="F83" s="25" t="s">
        <v>222</v>
      </c>
      <c r="G83" s="18" t="s">
        <v>223</v>
      </c>
      <c r="H83" s="67" t="b">
        <v>0</v>
      </c>
      <c r="I83" s="67" t="b">
        <v>0</v>
      </c>
      <c r="J83" s="68"/>
      <c r="K83" s="26"/>
      <c r="L83" s="69"/>
      <c r="M83" s="69"/>
      <c r="N83" s="101"/>
    </row>
    <row r="84" spans="2:14" ht="24" customHeight="1" x14ac:dyDescent="0.3">
      <c r="B84" s="66">
        <f>IF(Tabla_OPORTUNIDADES[[#This Row],[PRIORIDAD]]="CANCELADO",0,IF(AND(H84=TRUE,I84=TRUE,J84&lt;&gt;""),2,1))</f>
        <v>2</v>
      </c>
      <c r="C84" s="24" t="s">
        <v>21</v>
      </c>
      <c r="D84" s="26">
        <v>45866</v>
      </c>
      <c r="E84" s="26" t="s">
        <v>75</v>
      </c>
      <c r="F84" s="25" t="s">
        <v>224</v>
      </c>
      <c r="G84" s="18" t="s">
        <v>225</v>
      </c>
      <c r="H84" s="67" t="b">
        <v>1</v>
      </c>
      <c r="I84" s="67" t="b">
        <v>1</v>
      </c>
      <c r="J84" s="68" t="s">
        <v>226</v>
      </c>
      <c r="K84" s="26"/>
      <c r="L84" s="69">
        <v>45883</v>
      </c>
      <c r="M84" s="69"/>
      <c r="N84" s="101"/>
    </row>
    <row r="85" spans="2:14" ht="24" customHeight="1" x14ac:dyDescent="0.3">
      <c r="B85" s="66">
        <f>IF(Tabla_OPORTUNIDADES[[#This Row],[PRIORIDAD]]="CANCELADO",0,IF(AND(H85=TRUE,I85=TRUE,J85&lt;&gt;""),2,1))</f>
        <v>1</v>
      </c>
      <c r="C85" s="24" t="s">
        <v>25</v>
      </c>
      <c r="D85" s="26">
        <v>45866</v>
      </c>
      <c r="E85" s="26" t="s">
        <v>227</v>
      </c>
      <c r="F85" s="25" t="s">
        <v>228</v>
      </c>
      <c r="G85" s="18" t="s">
        <v>229</v>
      </c>
      <c r="H85" s="67" t="b">
        <v>0</v>
      </c>
      <c r="I85" s="67" t="b">
        <v>0</v>
      </c>
      <c r="J85" s="68"/>
      <c r="K85" s="26"/>
      <c r="L85" s="69"/>
      <c r="M85" s="69"/>
      <c r="N85" s="101"/>
    </row>
    <row r="86" spans="2:14" ht="24" customHeight="1" x14ac:dyDescent="0.3">
      <c r="B86" s="66">
        <f>IF(Tabla_OPORTUNIDADES[[#This Row],[PRIORIDAD]]="CANCELADO",0,IF(AND(H86=TRUE,I86=TRUE,J86&lt;&gt;""),2,1))</f>
        <v>2</v>
      </c>
      <c r="C86" s="24" t="s">
        <v>21</v>
      </c>
      <c r="D86" s="26"/>
      <c r="E86" s="26"/>
      <c r="F86" s="25" t="s">
        <v>30</v>
      </c>
      <c r="G86" s="18" t="s">
        <v>230</v>
      </c>
      <c r="H86" s="67" t="b">
        <v>1</v>
      </c>
      <c r="I86" s="67" t="b">
        <v>1</v>
      </c>
      <c r="J86" s="68" t="s">
        <v>231</v>
      </c>
      <c r="K86" s="26"/>
      <c r="L86" s="69"/>
      <c r="M86" s="69" t="s">
        <v>232</v>
      </c>
      <c r="N86" s="101"/>
    </row>
    <row r="87" spans="2:14" ht="24" customHeight="1" x14ac:dyDescent="0.3">
      <c r="B87" s="66">
        <f>IF(Tabla_OPORTUNIDADES[[#This Row],[PRIORIDAD]]="CANCELADO",0,IF(AND(H87=TRUE,I87=TRUE,J87&lt;&gt;""),2,1))</f>
        <v>1</v>
      </c>
      <c r="C87" s="24" t="s">
        <v>25</v>
      </c>
      <c r="D87" s="26">
        <v>45867</v>
      </c>
      <c r="E87" s="26" t="s">
        <v>104</v>
      </c>
      <c r="F87" s="25" t="s">
        <v>169</v>
      </c>
      <c r="G87" s="18" t="s">
        <v>233</v>
      </c>
      <c r="H87" s="67" t="b">
        <v>0</v>
      </c>
      <c r="I87" s="67" t="b">
        <v>0</v>
      </c>
      <c r="J87" s="68"/>
      <c r="K87" s="26"/>
      <c r="L87" s="69"/>
      <c r="M87" s="69"/>
      <c r="N87" s="101"/>
    </row>
    <row r="88" spans="2:14" ht="24" customHeight="1" x14ac:dyDescent="0.3">
      <c r="B88" s="66">
        <f>IF(Tabla_OPORTUNIDADES[[#This Row],[PRIORIDAD]]="CANCELADO",0,IF(AND(H88=TRUE,I88=TRUE,J88&lt;&gt;""),2,1))</f>
        <v>1</v>
      </c>
      <c r="C88" s="24" t="s">
        <v>25</v>
      </c>
      <c r="D88" s="26">
        <v>45867</v>
      </c>
      <c r="E88" s="26" t="s">
        <v>104</v>
      </c>
      <c r="F88" s="25" t="s">
        <v>169</v>
      </c>
      <c r="G88" s="18" t="s">
        <v>234</v>
      </c>
      <c r="H88" s="67" t="b">
        <v>0</v>
      </c>
      <c r="I88" s="67" t="b">
        <v>0</v>
      </c>
      <c r="J88" s="68"/>
      <c r="K88" s="26"/>
      <c r="L88" s="69"/>
      <c r="M88" s="69"/>
      <c r="N88" s="101"/>
    </row>
  </sheetData>
  <mergeCells count="1">
    <mergeCell ref="B3:C3"/>
  </mergeCells>
  <conditionalFormatting sqref="C6:C88">
    <cfRule type="containsText" dxfId="169" priority="5" operator="containsText" text="CANCELADO">
      <formula>NOT(ISERROR(SEARCH("CANCELADO",C6)))</formula>
    </cfRule>
    <cfRule type="containsText" dxfId="168" priority="6" operator="containsText" text="EN ESPERA">
      <formula>NOT(ISERROR(SEARCH("EN ESPERA",C6)))</formula>
    </cfRule>
    <cfRule type="containsText" dxfId="167" priority="7" operator="containsText" text="BAJA">
      <formula>NOT(ISERROR(SEARCH("BAJA",C6)))</formula>
    </cfRule>
    <cfRule type="containsText" dxfId="166" priority="8" operator="containsText" text="MEDIA">
      <formula>NOT(ISERROR(SEARCH("MEDIA",C6)))</formula>
    </cfRule>
    <cfRule type="containsText" dxfId="165" priority="9" operator="containsText" text="ALTA">
      <formula>NOT(ISERROR(SEARCH("ALTA",C6)))</formula>
    </cfRule>
  </conditionalFormatting>
  <conditionalFormatting sqref="R2">
    <cfRule type="expression" dxfId="164" priority="10">
      <formula>$R$3="No"</formula>
    </cfRule>
  </conditionalFormatting>
  <dataValidations count="5">
    <dataValidation allowBlank="1" showErrorMessage="1" prompt="_x000a_" sqref="A3:A4" xr:uid="{689D301E-F90B-403A-AFDA-F6EB0925FBB3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Q4" xr:uid="{BAE71620-B9C5-4E77-A833-08DFC9E61A42}">
      <formula1>"Sí, No"</formula1>
    </dataValidation>
    <dataValidation allowBlank="1" showInputMessage="1" showErrorMessage="1" promptTitle="Lista de inventario" sqref="A1:A2" xr:uid="{63D33BF2-7DBD-422D-B275-40060BB5D309}"/>
    <dataValidation type="list" allowBlank="1" showInputMessage="1" showErrorMessage="1" sqref="R2:R3" xr:uid="{CEA78BA3-B1FA-4956-8B9E-B1D3B3724760}">
      <formula1>"Sí, No"</formula1>
    </dataValidation>
    <dataValidation type="list" allowBlank="1" showInputMessage="1" showErrorMessage="1" sqref="C6:C88" xr:uid="{83769593-C5BA-484F-A74C-9614EB4DE7CA}">
      <formula1>"ALTA,MEDIA,BAJA,EN ESPERA,CANCELADO"</formula1>
    </dataValidation>
  </dataValidations>
  <hyperlinks>
    <hyperlink ref="B3" r:id="rId1" xr:uid="{AE94A1DB-7D32-4077-B6B7-D4832F19BC67}"/>
  </hyperlinks>
  <printOptions horizontalCentered="1"/>
  <pageMargins left="0.25" right="0.25" top="0.75" bottom="0.75" header="0.3" footer="0.3"/>
  <pageSetup paperSize="9" scale="50" fitToHeight="0" orientation="landscape" blackAndWhite="1" r:id="rId2"/>
  <drawing r:id="rId3"/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13" id="{44DCF8C2-30F0-477E-BD6E-5E4EDE6A38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TrafficLights1" iconId="1"/>
              <x14:cfIcon iconSet="3Flags" iconId="2"/>
            </x14:iconSet>
          </x14:cfRule>
          <xm:sqref>B6:B88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22A-699D-4159-933A-CCD55472E6F6}">
  <dimension ref="C1:E303"/>
  <sheetViews>
    <sheetView topLeftCell="A76" workbookViewId="0">
      <selection activeCell="C1" sqref="C1:C109"/>
    </sheetView>
  </sheetViews>
  <sheetFormatPr baseColWidth="10" defaultColWidth="11.5546875" defaultRowHeight="15.75" x14ac:dyDescent="0.3"/>
  <cols>
    <col min="3" max="3" width="50.33203125" style="6" customWidth="1"/>
    <col min="5" max="5" width="50.33203125" style="6" customWidth="1"/>
  </cols>
  <sheetData>
    <row r="1" spans="3:5" x14ac:dyDescent="0.3">
      <c r="C1" s="25" t="s">
        <v>235</v>
      </c>
      <c r="E1" s="5"/>
    </row>
    <row r="2" spans="3:5" x14ac:dyDescent="0.3">
      <c r="C2" s="25" t="s">
        <v>236</v>
      </c>
      <c r="E2" s="23"/>
    </row>
    <row r="3" spans="3:5" x14ac:dyDescent="0.3">
      <c r="C3" s="25" t="s">
        <v>237</v>
      </c>
    </row>
    <row r="4" spans="3:5" x14ac:dyDescent="0.3">
      <c r="C4" s="25" t="s">
        <v>53</v>
      </c>
    </row>
    <row r="5" spans="3:5" x14ac:dyDescent="0.3">
      <c r="C5" s="25" t="s">
        <v>238</v>
      </c>
    </row>
    <row r="6" spans="3:5" x14ac:dyDescent="0.3">
      <c r="C6" s="25" t="s">
        <v>239</v>
      </c>
    </row>
    <row r="7" spans="3:5" x14ac:dyDescent="0.3">
      <c r="C7" s="25" t="s">
        <v>19</v>
      </c>
    </row>
    <row r="8" spans="3:5" x14ac:dyDescent="0.3">
      <c r="C8" s="25" t="s">
        <v>240</v>
      </c>
    </row>
    <row r="9" spans="3:5" x14ac:dyDescent="0.3">
      <c r="C9" s="25" t="s">
        <v>241</v>
      </c>
    </row>
    <row r="10" spans="3:5" x14ac:dyDescent="0.3">
      <c r="C10" s="25" t="s">
        <v>242</v>
      </c>
    </row>
    <row r="11" spans="3:5" x14ac:dyDescent="0.3">
      <c r="C11" s="25" t="s">
        <v>22</v>
      </c>
    </row>
    <row r="12" spans="3:5" x14ac:dyDescent="0.3">
      <c r="C12" s="25" t="s">
        <v>243</v>
      </c>
    </row>
    <row r="13" spans="3:5" x14ac:dyDescent="0.3">
      <c r="C13" s="25" t="s">
        <v>244</v>
      </c>
    </row>
    <row r="14" spans="3:5" x14ac:dyDescent="0.3">
      <c r="C14" s="25" t="s">
        <v>245</v>
      </c>
    </row>
    <row r="15" spans="3:5" x14ac:dyDescent="0.3">
      <c r="C15" s="25" t="s">
        <v>246</v>
      </c>
    </row>
    <row r="16" spans="3:5" x14ac:dyDescent="0.3">
      <c r="C16" s="25" t="s">
        <v>247</v>
      </c>
    </row>
    <row r="17" spans="3:3" x14ac:dyDescent="0.3">
      <c r="C17" s="25" t="s">
        <v>248</v>
      </c>
    </row>
    <row r="18" spans="3:3" x14ac:dyDescent="0.3">
      <c r="C18" s="25" t="s">
        <v>249</v>
      </c>
    </row>
    <row r="19" spans="3:3" x14ac:dyDescent="0.3">
      <c r="C19" s="25" t="s">
        <v>250</v>
      </c>
    </row>
    <row r="20" spans="3:3" x14ac:dyDescent="0.3">
      <c r="C20" s="25" t="s">
        <v>251</v>
      </c>
    </row>
    <row r="21" spans="3:3" x14ac:dyDescent="0.3">
      <c r="C21" s="25" t="s">
        <v>252</v>
      </c>
    </row>
    <row r="22" spans="3:3" x14ac:dyDescent="0.3">
      <c r="C22" s="25" t="s">
        <v>253</v>
      </c>
    </row>
    <row r="23" spans="3:3" x14ac:dyDescent="0.3">
      <c r="C23" s="25" t="s">
        <v>254</v>
      </c>
    </row>
    <row r="24" spans="3:3" x14ac:dyDescent="0.3">
      <c r="C24" s="25" t="s">
        <v>255</v>
      </c>
    </row>
    <row r="25" spans="3:3" x14ac:dyDescent="0.3">
      <c r="C25" s="25" t="s">
        <v>256</v>
      </c>
    </row>
    <row r="26" spans="3:3" x14ac:dyDescent="0.3">
      <c r="C26" s="25" t="s">
        <v>257</v>
      </c>
    </row>
    <row r="27" spans="3:3" x14ac:dyDescent="0.3">
      <c r="C27" s="25" t="s">
        <v>258</v>
      </c>
    </row>
    <row r="28" spans="3:3" x14ac:dyDescent="0.3">
      <c r="C28" s="25" t="s">
        <v>259</v>
      </c>
    </row>
    <row r="29" spans="3:3" x14ac:dyDescent="0.3">
      <c r="C29" s="25" t="s">
        <v>260</v>
      </c>
    </row>
    <row r="30" spans="3:3" x14ac:dyDescent="0.3">
      <c r="C30" s="25" t="s">
        <v>30</v>
      </c>
    </row>
    <row r="31" spans="3:3" x14ac:dyDescent="0.3">
      <c r="C31" s="25" t="s">
        <v>261</v>
      </c>
    </row>
    <row r="32" spans="3:3" x14ac:dyDescent="0.3">
      <c r="C32" s="25" t="s">
        <v>262</v>
      </c>
    </row>
    <row r="33" spans="3:3" x14ac:dyDescent="0.3">
      <c r="C33" s="25" t="s">
        <v>263</v>
      </c>
    </row>
    <row r="34" spans="3:3" x14ac:dyDescent="0.3">
      <c r="C34" s="25" t="s">
        <v>264</v>
      </c>
    </row>
    <row r="35" spans="3:3" x14ac:dyDescent="0.3">
      <c r="C35" s="25" t="s">
        <v>38</v>
      </c>
    </row>
    <row r="36" spans="3:3" x14ac:dyDescent="0.3">
      <c r="C36" s="25" t="s">
        <v>265</v>
      </c>
    </row>
    <row r="37" spans="3:3" x14ac:dyDescent="0.3">
      <c r="C37" s="25" t="s">
        <v>266</v>
      </c>
    </row>
    <row r="38" spans="3:3" x14ac:dyDescent="0.3">
      <c r="C38" s="25" t="s">
        <v>267</v>
      </c>
    </row>
    <row r="39" spans="3:3" x14ac:dyDescent="0.3">
      <c r="C39" s="25" t="s">
        <v>268</v>
      </c>
    </row>
    <row r="40" spans="3:3" x14ac:dyDescent="0.3">
      <c r="C40" s="25" t="s">
        <v>269</v>
      </c>
    </row>
    <row r="41" spans="3:3" x14ac:dyDescent="0.3">
      <c r="C41" s="25" t="s">
        <v>270</v>
      </c>
    </row>
    <row r="42" spans="3:3" x14ac:dyDescent="0.3">
      <c r="C42" s="25" t="s">
        <v>271</v>
      </c>
    </row>
    <row r="43" spans="3:3" x14ac:dyDescent="0.3">
      <c r="C43" s="25" t="s">
        <v>272</v>
      </c>
    </row>
    <row r="44" spans="3:3" x14ac:dyDescent="0.3">
      <c r="C44" s="25" t="s">
        <v>273</v>
      </c>
    </row>
    <row r="45" spans="3:3" x14ac:dyDescent="0.3">
      <c r="C45" s="25" t="s">
        <v>110</v>
      </c>
    </row>
    <row r="46" spans="3:3" x14ac:dyDescent="0.3">
      <c r="C46" s="25" t="s">
        <v>274</v>
      </c>
    </row>
    <row r="47" spans="3:3" x14ac:dyDescent="0.3">
      <c r="C47" s="25" t="s">
        <v>275</v>
      </c>
    </row>
    <row r="48" spans="3:3" x14ac:dyDescent="0.3">
      <c r="C48" s="25" t="s">
        <v>276</v>
      </c>
    </row>
    <row r="49" spans="3:3" x14ac:dyDescent="0.3">
      <c r="C49" s="25" t="s">
        <v>277</v>
      </c>
    </row>
    <row r="50" spans="3:3" x14ac:dyDescent="0.3">
      <c r="C50" s="25" t="s">
        <v>278</v>
      </c>
    </row>
    <row r="51" spans="3:3" x14ac:dyDescent="0.3">
      <c r="C51" s="25" t="s">
        <v>279</v>
      </c>
    </row>
    <row r="52" spans="3:3" x14ac:dyDescent="0.3">
      <c r="C52" s="25" t="s">
        <v>280</v>
      </c>
    </row>
    <row r="53" spans="3:3" x14ac:dyDescent="0.3">
      <c r="C53" s="25" t="s">
        <v>281</v>
      </c>
    </row>
    <row r="54" spans="3:3" x14ac:dyDescent="0.3">
      <c r="C54" s="25" t="s">
        <v>282</v>
      </c>
    </row>
    <row r="55" spans="3:3" x14ac:dyDescent="0.3">
      <c r="C55" s="25" t="s">
        <v>283</v>
      </c>
    </row>
    <row r="56" spans="3:3" x14ac:dyDescent="0.3">
      <c r="C56" s="25" t="s">
        <v>284</v>
      </c>
    </row>
    <row r="57" spans="3:3" x14ac:dyDescent="0.3">
      <c r="C57" s="25" t="s">
        <v>285</v>
      </c>
    </row>
    <row r="58" spans="3:3" x14ac:dyDescent="0.3">
      <c r="C58" s="25" t="s">
        <v>286</v>
      </c>
    </row>
    <row r="59" spans="3:3" x14ac:dyDescent="0.3">
      <c r="C59" s="25" t="s">
        <v>287</v>
      </c>
    </row>
    <row r="60" spans="3:3" x14ac:dyDescent="0.3">
      <c r="C60" s="25" t="s">
        <v>288</v>
      </c>
    </row>
    <row r="61" spans="3:3" x14ac:dyDescent="0.3">
      <c r="C61" s="25" t="s">
        <v>289</v>
      </c>
    </row>
    <row r="62" spans="3:3" x14ac:dyDescent="0.3">
      <c r="C62" s="25" t="s">
        <v>290</v>
      </c>
    </row>
    <row r="63" spans="3:3" x14ac:dyDescent="0.3">
      <c r="C63" s="25" t="s">
        <v>291</v>
      </c>
    </row>
    <row r="64" spans="3:3" x14ac:dyDescent="0.3">
      <c r="C64" s="25" t="s">
        <v>292</v>
      </c>
    </row>
    <row r="65" spans="3:3" x14ac:dyDescent="0.3">
      <c r="C65" s="25" t="s">
        <v>293</v>
      </c>
    </row>
    <row r="66" spans="3:3" x14ac:dyDescent="0.3">
      <c r="C66" s="25" t="s">
        <v>294</v>
      </c>
    </row>
    <row r="67" spans="3:3" x14ac:dyDescent="0.3">
      <c r="C67" s="25" t="s">
        <v>295</v>
      </c>
    </row>
    <row r="68" spans="3:3" x14ac:dyDescent="0.3">
      <c r="C68" s="25" t="s">
        <v>296</v>
      </c>
    </row>
    <row r="69" spans="3:3" x14ac:dyDescent="0.3">
      <c r="C69" s="25" t="s">
        <v>297</v>
      </c>
    </row>
    <row r="70" spans="3:3" x14ac:dyDescent="0.3">
      <c r="C70" s="25" t="s">
        <v>298</v>
      </c>
    </row>
    <row r="71" spans="3:3" x14ac:dyDescent="0.3">
      <c r="C71" s="25" t="s">
        <v>299</v>
      </c>
    </row>
    <row r="72" spans="3:3" x14ac:dyDescent="0.3">
      <c r="C72" s="25" t="s">
        <v>94</v>
      </c>
    </row>
    <row r="73" spans="3:3" x14ac:dyDescent="0.3">
      <c r="C73" s="25" t="s">
        <v>300</v>
      </c>
    </row>
    <row r="74" spans="3:3" x14ac:dyDescent="0.3">
      <c r="C74" s="25" t="s">
        <v>301</v>
      </c>
    </row>
    <row r="75" spans="3:3" x14ac:dyDescent="0.3">
      <c r="C75" s="25" t="s">
        <v>302</v>
      </c>
    </row>
    <row r="76" spans="3:3" x14ac:dyDescent="0.3">
      <c r="C76" s="25" t="s">
        <v>303</v>
      </c>
    </row>
    <row r="77" spans="3:3" x14ac:dyDescent="0.3">
      <c r="C77" s="25" t="s">
        <v>304</v>
      </c>
    </row>
    <row r="78" spans="3:3" x14ac:dyDescent="0.3">
      <c r="C78" s="25" t="s">
        <v>305</v>
      </c>
    </row>
    <row r="79" spans="3:3" x14ac:dyDescent="0.3">
      <c r="C79" s="25" t="s">
        <v>306</v>
      </c>
    </row>
    <row r="80" spans="3:3" x14ac:dyDescent="0.3">
      <c r="C80" s="25" t="s">
        <v>307</v>
      </c>
    </row>
    <row r="81" spans="3:5" x14ac:dyDescent="0.3">
      <c r="C81" s="25" t="s">
        <v>308</v>
      </c>
    </row>
    <row r="82" spans="3:5" x14ac:dyDescent="0.3">
      <c r="C82" s="25" t="s">
        <v>309</v>
      </c>
    </row>
    <row r="83" spans="3:5" x14ac:dyDescent="0.3">
      <c r="C83" s="25" t="s">
        <v>310</v>
      </c>
    </row>
    <row r="84" spans="3:5" x14ac:dyDescent="0.3">
      <c r="C84" s="25" t="s">
        <v>311</v>
      </c>
    </row>
    <row r="85" spans="3:5" x14ac:dyDescent="0.3">
      <c r="C85" s="25" t="s">
        <v>312</v>
      </c>
    </row>
    <row r="86" spans="3:5" x14ac:dyDescent="0.3">
      <c r="C86" s="25" t="s">
        <v>313</v>
      </c>
    </row>
    <row r="87" spans="3:5" x14ac:dyDescent="0.3">
      <c r="C87" s="25" t="s">
        <v>314</v>
      </c>
    </row>
    <row r="88" spans="3:5" x14ac:dyDescent="0.3">
      <c r="C88" s="25" t="s">
        <v>315</v>
      </c>
      <c r="E88"/>
    </row>
    <row r="89" spans="3:5" x14ac:dyDescent="0.3">
      <c r="C89" s="25" t="s">
        <v>71</v>
      </c>
      <c r="E89"/>
    </row>
    <row r="90" spans="3:5" x14ac:dyDescent="0.3">
      <c r="C90" s="25" t="s">
        <v>97</v>
      </c>
      <c r="E90"/>
    </row>
    <row r="91" spans="3:5" x14ac:dyDescent="0.3">
      <c r="C91" s="25" t="s">
        <v>316</v>
      </c>
      <c r="E91"/>
    </row>
    <row r="92" spans="3:5" x14ac:dyDescent="0.3">
      <c r="C92" s="25" t="s">
        <v>317</v>
      </c>
      <c r="E92"/>
    </row>
    <row r="93" spans="3:5" x14ac:dyDescent="0.3">
      <c r="C93" s="25" t="s">
        <v>318</v>
      </c>
      <c r="E93"/>
    </row>
    <row r="94" spans="3:5" x14ac:dyDescent="0.3">
      <c r="C94" s="25" t="s">
        <v>319</v>
      </c>
      <c r="E94"/>
    </row>
    <row r="95" spans="3:5" x14ac:dyDescent="0.3">
      <c r="C95" s="25" t="s">
        <v>320</v>
      </c>
      <c r="E95"/>
    </row>
    <row r="96" spans="3:5" x14ac:dyDescent="0.3">
      <c r="C96" s="25" t="s">
        <v>321</v>
      </c>
      <c r="E96"/>
    </row>
    <row r="97" spans="3:5" x14ac:dyDescent="0.3">
      <c r="C97" s="25" t="s">
        <v>322</v>
      </c>
      <c r="E97"/>
    </row>
    <row r="98" spans="3:5" x14ac:dyDescent="0.3">
      <c r="C98" s="25" t="s">
        <v>323</v>
      </c>
      <c r="E98"/>
    </row>
    <row r="99" spans="3:5" x14ac:dyDescent="0.3">
      <c r="C99" s="25" t="s">
        <v>76</v>
      </c>
      <c r="E99"/>
    </row>
    <row r="100" spans="3:5" x14ac:dyDescent="0.3">
      <c r="C100" s="25" t="s">
        <v>324</v>
      </c>
      <c r="E100"/>
    </row>
    <row r="101" spans="3:5" x14ac:dyDescent="0.3">
      <c r="C101" s="25" t="s">
        <v>325</v>
      </c>
      <c r="E101"/>
    </row>
    <row r="102" spans="3:5" x14ac:dyDescent="0.3">
      <c r="C102" s="25" t="s">
        <v>326</v>
      </c>
      <c r="E102"/>
    </row>
    <row r="103" spans="3:5" x14ac:dyDescent="0.3">
      <c r="C103" s="25" t="s">
        <v>327</v>
      </c>
      <c r="E103"/>
    </row>
    <row r="104" spans="3:5" x14ac:dyDescent="0.3">
      <c r="C104" s="25" t="s">
        <v>328</v>
      </c>
      <c r="E104"/>
    </row>
    <row r="105" spans="3:5" x14ac:dyDescent="0.3">
      <c r="C105" s="25" t="s">
        <v>329</v>
      </c>
      <c r="E105"/>
    </row>
    <row r="106" spans="3:5" x14ac:dyDescent="0.3">
      <c r="C106" s="25" t="s">
        <v>330</v>
      </c>
      <c r="E106"/>
    </row>
    <row r="107" spans="3:5" x14ac:dyDescent="0.3">
      <c r="C107" s="25" t="s">
        <v>331</v>
      </c>
      <c r="E107"/>
    </row>
    <row r="108" spans="3:5" x14ac:dyDescent="0.3">
      <c r="C108" s="25" t="s">
        <v>332</v>
      </c>
      <c r="E108"/>
    </row>
    <row r="109" spans="3:5" x14ac:dyDescent="0.3">
      <c r="C109" s="25" t="s">
        <v>333</v>
      </c>
      <c r="E109"/>
    </row>
    <row r="110" spans="3:5" x14ac:dyDescent="0.3">
      <c r="C110" s="5"/>
      <c r="E110"/>
    </row>
    <row r="111" spans="3:5" x14ac:dyDescent="0.3">
      <c r="C111"/>
      <c r="E111"/>
    </row>
    <row r="112" spans="3:5" x14ac:dyDescent="0.3">
      <c r="C112"/>
      <c r="E112"/>
    </row>
    <row r="113" spans="3:5" x14ac:dyDescent="0.3">
      <c r="C113"/>
      <c r="E113"/>
    </row>
    <row r="114" spans="3:5" x14ac:dyDescent="0.3">
      <c r="C114"/>
      <c r="E114"/>
    </row>
    <row r="115" spans="3:5" x14ac:dyDescent="0.3">
      <c r="C115"/>
      <c r="E115"/>
    </row>
    <row r="116" spans="3:5" x14ac:dyDescent="0.3">
      <c r="C116"/>
      <c r="E116"/>
    </row>
    <row r="117" spans="3:5" x14ac:dyDescent="0.3">
      <c r="C117"/>
      <c r="E117"/>
    </row>
    <row r="118" spans="3:5" x14ac:dyDescent="0.3">
      <c r="C118"/>
      <c r="E118"/>
    </row>
    <row r="119" spans="3:5" x14ac:dyDescent="0.3">
      <c r="C119"/>
      <c r="E119"/>
    </row>
    <row r="120" spans="3:5" x14ac:dyDescent="0.3">
      <c r="C120"/>
      <c r="E120"/>
    </row>
    <row r="121" spans="3:5" x14ac:dyDescent="0.3">
      <c r="C121"/>
      <c r="E121"/>
    </row>
    <row r="122" spans="3:5" x14ac:dyDescent="0.3">
      <c r="C122"/>
      <c r="E122"/>
    </row>
    <row r="123" spans="3:5" x14ac:dyDescent="0.3">
      <c r="C123"/>
      <c r="E123"/>
    </row>
    <row r="124" spans="3:5" x14ac:dyDescent="0.3">
      <c r="C124"/>
      <c r="E124"/>
    </row>
    <row r="125" spans="3:5" x14ac:dyDescent="0.3">
      <c r="C125"/>
      <c r="E125"/>
    </row>
    <row r="126" spans="3:5" x14ac:dyDescent="0.3">
      <c r="C126"/>
      <c r="E126"/>
    </row>
    <row r="127" spans="3:5" x14ac:dyDescent="0.3">
      <c r="C127"/>
      <c r="E127"/>
    </row>
    <row r="128" spans="3:5" x14ac:dyDescent="0.3">
      <c r="C128"/>
      <c r="E128"/>
    </row>
    <row r="129" spans="3:5" x14ac:dyDescent="0.3">
      <c r="C129"/>
      <c r="E129"/>
    </row>
    <row r="130" spans="3:5" x14ac:dyDescent="0.3">
      <c r="C130"/>
      <c r="E130"/>
    </row>
    <row r="131" spans="3:5" x14ac:dyDescent="0.3">
      <c r="C131"/>
      <c r="E131"/>
    </row>
    <row r="132" spans="3:5" x14ac:dyDescent="0.3">
      <c r="C132"/>
      <c r="E132"/>
    </row>
    <row r="133" spans="3:5" x14ac:dyDescent="0.3">
      <c r="C133"/>
      <c r="E133"/>
    </row>
    <row r="134" spans="3:5" x14ac:dyDescent="0.3">
      <c r="C134"/>
      <c r="E134"/>
    </row>
    <row r="135" spans="3:5" x14ac:dyDescent="0.3">
      <c r="C135"/>
      <c r="E135"/>
    </row>
    <row r="136" spans="3:5" x14ac:dyDescent="0.3">
      <c r="C136"/>
      <c r="E136"/>
    </row>
    <row r="137" spans="3:5" x14ac:dyDescent="0.3">
      <c r="C137"/>
      <c r="E137"/>
    </row>
    <row r="138" spans="3:5" x14ac:dyDescent="0.3">
      <c r="C138"/>
      <c r="E138"/>
    </row>
    <row r="139" spans="3:5" x14ac:dyDescent="0.3">
      <c r="C139"/>
      <c r="E139"/>
    </row>
    <row r="140" spans="3:5" x14ac:dyDescent="0.3">
      <c r="C140"/>
      <c r="E140"/>
    </row>
    <row r="141" spans="3:5" x14ac:dyDescent="0.3">
      <c r="C141"/>
      <c r="E141"/>
    </row>
    <row r="142" spans="3:5" x14ac:dyDescent="0.3">
      <c r="C142"/>
      <c r="E142"/>
    </row>
    <row r="143" spans="3:5" x14ac:dyDescent="0.3">
      <c r="C143"/>
      <c r="E143"/>
    </row>
    <row r="144" spans="3:5" x14ac:dyDescent="0.3">
      <c r="C144"/>
      <c r="E144"/>
    </row>
    <row r="145" spans="3:5" x14ac:dyDescent="0.3">
      <c r="C145"/>
      <c r="E145"/>
    </row>
    <row r="146" spans="3:5" x14ac:dyDescent="0.3">
      <c r="C146"/>
      <c r="E146"/>
    </row>
    <row r="147" spans="3:5" x14ac:dyDescent="0.3">
      <c r="C147"/>
      <c r="E147"/>
    </row>
    <row r="148" spans="3:5" x14ac:dyDescent="0.3">
      <c r="C148"/>
      <c r="E148"/>
    </row>
    <row r="149" spans="3:5" x14ac:dyDescent="0.3">
      <c r="C149"/>
      <c r="E149"/>
    </row>
    <row r="150" spans="3:5" x14ac:dyDescent="0.3">
      <c r="C150"/>
      <c r="E150"/>
    </row>
    <row r="151" spans="3:5" x14ac:dyDescent="0.3">
      <c r="C151"/>
      <c r="E151"/>
    </row>
    <row r="152" spans="3:5" x14ac:dyDescent="0.3">
      <c r="C152"/>
      <c r="E152"/>
    </row>
    <row r="153" spans="3:5" x14ac:dyDescent="0.3">
      <c r="C153"/>
      <c r="E153"/>
    </row>
    <row r="154" spans="3:5" x14ac:dyDescent="0.3">
      <c r="C154"/>
      <c r="E154"/>
    </row>
    <row r="155" spans="3:5" x14ac:dyDescent="0.3">
      <c r="C155"/>
      <c r="E155"/>
    </row>
    <row r="156" spans="3:5" x14ac:dyDescent="0.3">
      <c r="C156"/>
      <c r="E156"/>
    </row>
    <row r="157" spans="3:5" x14ac:dyDescent="0.3">
      <c r="C157"/>
      <c r="E157"/>
    </row>
    <row r="158" spans="3:5" x14ac:dyDescent="0.3">
      <c r="C158"/>
      <c r="E158"/>
    </row>
    <row r="159" spans="3:5" x14ac:dyDescent="0.3">
      <c r="C159"/>
      <c r="E159"/>
    </row>
    <row r="160" spans="3:5" x14ac:dyDescent="0.3">
      <c r="C160"/>
      <c r="E160"/>
    </row>
    <row r="161" spans="3:5" x14ac:dyDescent="0.3">
      <c r="C161"/>
      <c r="E161"/>
    </row>
    <row r="162" spans="3:5" x14ac:dyDescent="0.3">
      <c r="C162"/>
      <c r="E162"/>
    </row>
    <row r="163" spans="3:5" x14ac:dyDescent="0.3">
      <c r="C163"/>
      <c r="E163"/>
    </row>
    <row r="164" spans="3:5" x14ac:dyDescent="0.3">
      <c r="C164"/>
      <c r="E164"/>
    </row>
    <row r="165" spans="3:5" x14ac:dyDescent="0.3">
      <c r="C165"/>
      <c r="E165"/>
    </row>
    <row r="166" spans="3:5" x14ac:dyDescent="0.3">
      <c r="C166"/>
      <c r="E166"/>
    </row>
    <row r="167" spans="3:5" x14ac:dyDescent="0.3">
      <c r="C167"/>
      <c r="E167"/>
    </row>
    <row r="168" spans="3:5" x14ac:dyDescent="0.3">
      <c r="C168"/>
      <c r="E168"/>
    </row>
    <row r="169" spans="3:5" x14ac:dyDescent="0.3">
      <c r="C169"/>
      <c r="E169"/>
    </row>
    <row r="170" spans="3:5" x14ac:dyDescent="0.3">
      <c r="C170"/>
      <c r="E170"/>
    </row>
    <row r="171" spans="3:5" x14ac:dyDescent="0.3">
      <c r="C171"/>
      <c r="E171"/>
    </row>
    <row r="172" spans="3:5" x14ac:dyDescent="0.3">
      <c r="C172"/>
      <c r="E172"/>
    </row>
    <row r="173" spans="3:5" x14ac:dyDescent="0.3">
      <c r="C173"/>
      <c r="E173"/>
    </row>
    <row r="174" spans="3:5" x14ac:dyDescent="0.3">
      <c r="C174"/>
      <c r="E174"/>
    </row>
    <row r="175" spans="3:5" x14ac:dyDescent="0.3">
      <c r="C175"/>
      <c r="E175"/>
    </row>
    <row r="176" spans="3:5" x14ac:dyDescent="0.3">
      <c r="C176"/>
      <c r="E176"/>
    </row>
    <row r="177" spans="3:5" x14ac:dyDescent="0.3">
      <c r="C177"/>
      <c r="E177"/>
    </row>
    <row r="178" spans="3:5" x14ac:dyDescent="0.3">
      <c r="C178"/>
      <c r="E178"/>
    </row>
    <row r="179" spans="3:5" x14ac:dyDescent="0.3">
      <c r="C179"/>
      <c r="E179"/>
    </row>
    <row r="180" spans="3:5" x14ac:dyDescent="0.3">
      <c r="C180"/>
      <c r="E180"/>
    </row>
    <row r="181" spans="3:5" x14ac:dyDescent="0.3">
      <c r="C181"/>
      <c r="E181"/>
    </row>
    <row r="182" spans="3:5" x14ac:dyDescent="0.3">
      <c r="C182"/>
      <c r="E182"/>
    </row>
    <row r="183" spans="3:5" x14ac:dyDescent="0.3">
      <c r="C183"/>
      <c r="E183"/>
    </row>
    <row r="184" spans="3:5" x14ac:dyDescent="0.3">
      <c r="C184"/>
      <c r="E184"/>
    </row>
    <row r="185" spans="3:5" x14ac:dyDescent="0.3">
      <c r="C185"/>
      <c r="E185"/>
    </row>
    <row r="186" spans="3:5" x14ac:dyDescent="0.3">
      <c r="C186"/>
      <c r="E186"/>
    </row>
    <row r="187" spans="3:5" x14ac:dyDescent="0.3">
      <c r="C187"/>
      <c r="E187"/>
    </row>
    <row r="188" spans="3:5" x14ac:dyDescent="0.3">
      <c r="C188"/>
      <c r="E188"/>
    </row>
    <row r="189" spans="3:5" x14ac:dyDescent="0.3">
      <c r="C189"/>
      <c r="E189"/>
    </row>
    <row r="190" spans="3:5" x14ac:dyDescent="0.3">
      <c r="C190"/>
      <c r="E190"/>
    </row>
    <row r="191" spans="3:5" x14ac:dyDescent="0.3">
      <c r="C191"/>
      <c r="E191"/>
    </row>
    <row r="192" spans="3:5" x14ac:dyDescent="0.3">
      <c r="C192"/>
      <c r="E192"/>
    </row>
    <row r="193" spans="3:5" x14ac:dyDescent="0.3">
      <c r="C193"/>
      <c r="E193"/>
    </row>
    <row r="194" spans="3:5" x14ac:dyDescent="0.3">
      <c r="C194"/>
      <c r="E194"/>
    </row>
    <row r="195" spans="3:5" x14ac:dyDescent="0.3">
      <c r="C195"/>
      <c r="E195"/>
    </row>
    <row r="196" spans="3:5" x14ac:dyDescent="0.3">
      <c r="C196"/>
      <c r="E196"/>
    </row>
    <row r="197" spans="3:5" x14ac:dyDescent="0.3">
      <c r="C197"/>
      <c r="E197"/>
    </row>
    <row r="198" spans="3:5" x14ac:dyDescent="0.3">
      <c r="C198"/>
      <c r="E198"/>
    </row>
    <row r="199" spans="3:5" x14ac:dyDescent="0.3">
      <c r="C199"/>
      <c r="E199"/>
    </row>
    <row r="200" spans="3:5" x14ac:dyDescent="0.3">
      <c r="C200"/>
      <c r="E200"/>
    </row>
    <row r="201" spans="3:5" x14ac:dyDescent="0.3">
      <c r="C201"/>
      <c r="E201"/>
    </row>
    <row r="202" spans="3:5" x14ac:dyDescent="0.3">
      <c r="C202"/>
      <c r="E202"/>
    </row>
    <row r="203" spans="3:5" x14ac:dyDescent="0.3">
      <c r="C203"/>
      <c r="E203"/>
    </row>
    <row r="204" spans="3:5" x14ac:dyDescent="0.3">
      <c r="C204"/>
      <c r="E204"/>
    </row>
    <row r="205" spans="3:5" x14ac:dyDescent="0.3">
      <c r="C205"/>
      <c r="E205"/>
    </row>
    <row r="206" spans="3:5" x14ac:dyDescent="0.3">
      <c r="C206"/>
      <c r="E206"/>
    </row>
    <row r="207" spans="3:5" x14ac:dyDescent="0.3">
      <c r="C207"/>
      <c r="E207"/>
    </row>
    <row r="208" spans="3:5" x14ac:dyDescent="0.3">
      <c r="C208"/>
      <c r="E208"/>
    </row>
    <row r="209" spans="3:5" x14ac:dyDescent="0.3">
      <c r="C209"/>
      <c r="E209"/>
    </row>
    <row r="210" spans="3:5" x14ac:dyDescent="0.3">
      <c r="C210"/>
      <c r="E210"/>
    </row>
    <row r="211" spans="3:5" x14ac:dyDescent="0.3">
      <c r="C211"/>
      <c r="E211"/>
    </row>
    <row r="212" spans="3:5" x14ac:dyDescent="0.3">
      <c r="C212"/>
      <c r="E212"/>
    </row>
    <row r="213" spans="3:5" x14ac:dyDescent="0.3">
      <c r="C213"/>
      <c r="E213"/>
    </row>
    <row r="214" spans="3:5" x14ac:dyDescent="0.3">
      <c r="C214"/>
      <c r="E214"/>
    </row>
    <row r="215" spans="3:5" x14ac:dyDescent="0.3">
      <c r="C215"/>
      <c r="E215"/>
    </row>
    <row r="216" spans="3:5" x14ac:dyDescent="0.3">
      <c r="C216"/>
      <c r="E216"/>
    </row>
    <row r="217" spans="3:5" x14ac:dyDescent="0.3">
      <c r="C217"/>
      <c r="E217"/>
    </row>
    <row r="218" spans="3:5" x14ac:dyDescent="0.3">
      <c r="C218"/>
      <c r="E218"/>
    </row>
    <row r="219" spans="3:5" x14ac:dyDescent="0.3">
      <c r="C219"/>
      <c r="E219"/>
    </row>
    <row r="220" spans="3:5" x14ac:dyDescent="0.3">
      <c r="C220"/>
      <c r="E220"/>
    </row>
    <row r="221" spans="3:5" x14ac:dyDescent="0.3">
      <c r="C221"/>
      <c r="E221"/>
    </row>
    <row r="222" spans="3:5" x14ac:dyDescent="0.3">
      <c r="C222"/>
      <c r="E222"/>
    </row>
    <row r="223" spans="3:5" x14ac:dyDescent="0.3">
      <c r="C223"/>
      <c r="E223"/>
    </row>
    <row r="224" spans="3:5" x14ac:dyDescent="0.3">
      <c r="C224"/>
      <c r="E224"/>
    </row>
    <row r="225" spans="3:5" x14ac:dyDescent="0.3">
      <c r="C225"/>
      <c r="E225"/>
    </row>
    <row r="226" spans="3:5" x14ac:dyDescent="0.3">
      <c r="C226"/>
      <c r="E226"/>
    </row>
    <row r="227" spans="3:5" x14ac:dyDescent="0.3">
      <c r="C227"/>
      <c r="E227"/>
    </row>
    <row r="228" spans="3:5" x14ac:dyDescent="0.3">
      <c r="C228"/>
      <c r="E228"/>
    </row>
    <row r="229" spans="3:5" x14ac:dyDescent="0.3">
      <c r="C229"/>
      <c r="E229"/>
    </row>
    <row r="230" spans="3:5" x14ac:dyDescent="0.3">
      <c r="C230"/>
      <c r="E230"/>
    </row>
    <row r="231" spans="3:5" x14ac:dyDescent="0.3">
      <c r="C231"/>
      <c r="E231"/>
    </row>
    <row r="232" spans="3:5" x14ac:dyDescent="0.3">
      <c r="C232"/>
      <c r="E232"/>
    </row>
    <row r="233" spans="3:5" x14ac:dyDescent="0.3">
      <c r="C233"/>
      <c r="E233"/>
    </row>
    <row r="234" spans="3:5" x14ac:dyDescent="0.3">
      <c r="C234"/>
      <c r="E234"/>
    </row>
    <row r="235" spans="3:5" x14ac:dyDescent="0.3">
      <c r="C235"/>
      <c r="E235"/>
    </row>
    <row r="236" spans="3:5" x14ac:dyDescent="0.3">
      <c r="C236"/>
      <c r="E236"/>
    </row>
    <row r="237" spans="3:5" x14ac:dyDescent="0.3">
      <c r="C237"/>
      <c r="E237"/>
    </row>
    <row r="238" spans="3:5" x14ac:dyDescent="0.3">
      <c r="C238"/>
      <c r="E238"/>
    </row>
    <row r="239" spans="3:5" x14ac:dyDescent="0.3">
      <c r="C239"/>
      <c r="E239"/>
    </row>
    <row r="240" spans="3:5" x14ac:dyDescent="0.3">
      <c r="C240"/>
      <c r="E240"/>
    </row>
    <row r="241" spans="3:5" x14ac:dyDescent="0.3">
      <c r="C241"/>
      <c r="E241"/>
    </row>
    <row r="242" spans="3:5" x14ac:dyDescent="0.3">
      <c r="C242"/>
      <c r="E242"/>
    </row>
    <row r="243" spans="3:5" x14ac:dyDescent="0.3">
      <c r="C243"/>
      <c r="E243"/>
    </row>
    <row r="244" spans="3:5" x14ac:dyDescent="0.3">
      <c r="C244"/>
      <c r="E244"/>
    </row>
    <row r="245" spans="3:5" x14ac:dyDescent="0.3">
      <c r="C245"/>
      <c r="E245"/>
    </row>
    <row r="246" spans="3:5" x14ac:dyDescent="0.3">
      <c r="C246"/>
      <c r="E246"/>
    </row>
    <row r="247" spans="3:5" x14ac:dyDescent="0.3">
      <c r="C247"/>
      <c r="E247"/>
    </row>
    <row r="248" spans="3:5" x14ac:dyDescent="0.3">
      <c r="C248"/>
      <c r="E248"/>
    </row>
    <row r="249" spans="3:5" x14ac:dyDescent="0.3">
      <c r="C249"/>
      <c r="E249"/>
    </row>
    <row r="250" spans="3:5" x14ac:dyDescent="0.3">
      <c r="C250"/>
      <c r="E250"/>
    </row>
    <row r="251" spans="3:5" x14ac:dyDescent="0.3">
      <c r="C251"/>
      <c r="E251"/>
    </row>
    <row r="252" spans="3:5" x14ac:dyDescent="0.3">
      <c r="C252"/>
      <c r="E252"/>
    </row>
    <row r="253" spans="3:5" x14ac:dyDescent="0.3">
      <c r="C253"/>
      <c r="E253"/>
    </row>
    <row r="254" spans="3:5" x14ac:dyDescent="0.3">
      <c r="C254"/>
      <c r="E254"/>
    </row>
    <row r="255" spans="3:5" x14ac:dyDescent="0.3">
      <c r="C255"/>
      <c r="E255"/>
    </row>
    <row r="256" spans="3:5" x14ac:dyDescent="0.3">
      <c r="C256"/>
      <c r="E256"/>
    </row>
    <row r="257" spans="3:5" x14ac:dyDescent="0.3">
      <c r="C257"/>
      <c r="E257"/>
    </row>
    <row r="258" spans="3:5" x14ac:dyDescent="0.3">
      <c r="C258"/>
      <c r="E258"/>
    </row>
    <row r="259" spans="3:5" x14ac:dyDescent="0.3">
      <c r="C259"/>
      <c r="E259"/>
    </row>
    <row r="260" spans="3:5" x14ac:dyDescent="0.3">
      <c r="C260"/>
      <c r="E260"/>
    </row>
    <row r="261" spans="3:5" x14ac:dyDescent="0.3">
      <c r="C261"/>
      <c r="E261"/>
    </row>
    <row r="262" spans="3:5" x14ac:dyDescent="0.3">
      <c r="C262"/>
      <c r="E262"/>
    </row>
    <row r="263" spans="3:5" x14ac:dyDescent="0.3">
      <c r="C263"/>
      <c r="E263"/>
    </row>
    <row r="264" spans="3:5" x14ac:dyDescent="0.3">
      <c r="C264"/>
      <c r="E264"/>
    </row>
    <row r="265" spans="3:5" x14ac:dyDescent="0.3">
      <c r="C265"/>
      <c r="E265"/>
    </row>
    <row r="266" spans="3:5" x14ac:dyDescent="0.3">
      <c r="C266"/>
      <c r="E266"/>
    </row>
    <row r="267" spans="3:5" x14ac:dyDescent="0.3">
      <c r="C267"/>
      <c r="E267"/>
    </row>
    <row r="268" spans="3:5" x14ac:dyDescent="0.3">
      <c r="C268"/>
      <c r="E268"/>
    </row>
    <row r="269" spans="3:5" x14ac:dyDescent="0.3">
      <c r="C269"/>
      <c r="E269"/>
    </row>
    <row r="270" spans="3:5" x14ac:dyDescent="0.3">
      <c r="C270"/>
      <c r="E270"/>
    </row>
    <row r="271" spans="3:5" x14ac:dyDescent="0.3">
      <c r="C271"/>
      <c r="E271"/>
    </row>
    <row r="272" spans="3:5" x14ac:dyDescent="0.3">
      <c r="C272"/>
      <c r="E272"/>
    </row>
    <row r="273" spans="3:5" x14ac:dyDescent="0.3">
      <c r="C273"/>
      <c r="E273"/>
    </row>
    <row r="274" spans="3:5" x14ac:dyDescent="0.3">
      <c r="C274"/>
      <c r="E274"/>
    </row>
    <row r="275" spans="3:5" x14ac:dyDescent="0.3">
      <c r="C275"/>
      <c r="E275"/>
    </row>
    <row r="276" spans="3:5" x14ac:dyDescent="0.3">
      <c r="C276"/>
      <c r="E276"/>
    </row>
    <row r="277" spans="3:5" x14ac:dyDescent="0.3">
      <c r="C277"/>
      <c r="E277"/>
    </row>
    <row r="278" spans="3:5" x14ac:dyDescent="0.3">
      <c r="C278"/>
      <c r="E278"/>
    </row>
    <row r="279" spans="3:5" x14ac:dyDescent="0.3">
      <c r="C279"/>
      <c r="E279"/>
    </row>
    <row r="280" spans="3:5" x14ac:dyDescent="0.3">
      <c r="C280"/>
      <c r="E280"/>
    </row>
    <row r="281" spans="3:5" x14ac:dyDescent="0.3">
      <c r="C281"/>
      <c r="E281"/>
    </row>
    <row r="282" spans="3:5" x14ac:dyDescent="0.3">
      <c r="C282"/>
      <c r="E282"/>
    </row>
    <row r="283" spans="3:5" x14ac:dyDescent="0.3">
      <c r="C283"/>
      <c r="E283"/>
    </row>
    <row r="284" spans="3:5" x14ac:dyDescent="0.3">
      <c r="C284"/>
      <c r="E284"/>
    </row>
    <row r="285" spans="3:5" x14ac:dyDescent="0.3">
      <c r="C285"/>
      <c r="E285"/>
    </row>
    <row r="286" spans="3:5" x14ac:dyDescent="0.3">
      <c r="C286"/>
      <c r="E286"/>
    </row>
    <row r="287" spans="3:5" x14ac:dyDescent="0.3">
      <c r="C287"/>
      <c r="E287"/>
    </row>
    <row r="288" spans="3:5" x14ac:dyDescent="0.3">
      <c r="C288"/>
      <c r="E288"/>
    </row>
    <row r="289" spans="3:5" x14ac:dyDescent="0.3">
      <c r="C289"/>
      <c r="E289"/>
    </row>
    <row r="290" spans="3:5" x14ac:dyDescent="0.3">
      <c r="C290"/>
      <c r="E290"/>
    </row>
    <row r="291" spans="3:5" x14ac:dyDescent="0.3">
      <c r="C291"/>
      <c r="E291"/>
    </row>
    <row r="292" spans="3:5" x14ac:dyDescent="0.3">
      <c r="C292"/>
      <c r="E292"/>
    </row>
    <row r="293" spans="3:5" x14ac:dyDescent="0.3">
      <c r="C293"/>
      <c r="E293"/>
    </row>
    <row r="294" spans="3:5" x14ac:dyDescent="0.3">
      <c r="C294"/>
      <c r="E294"/>
    </row>
    <row r="295" spans="3:5" x14ac:dyDescent="0.3">
      <c r="C295"/>
      <c r="E295"/>
    </row>
    <row r="296" spans="3:5" x14ac:dyDescent="0.3">
      <c r="C296"/>
      <c r="E296"/>
    </row>
    <row r="297" spans="3:5" x14ac:dyDescent="0.3">
      <c r="C297"/>
      <c r="E297"/>
    </row>
    <row r="298" spans="3:5" x14ac:dyDescent="0.3">
      <c r="C298"/>
      <c r="E298"/>
    </row>
    <row r="299" spans="3:5" x14ac:dyDescent="0.3">
      <c r="C299"/>
      <c r="E299"/>
    </row>
    <row r="300" spans="3:5" x14ac:dyDescent="0.3">
      <c r="C300"/>
      <c r="E300"/>
    </row>
    <row r="301" spans="3:5" x14ac:dyDescent="0.3">
      <c r="C301"/>
    </row>
    <row r="302" spans="3:5" x14ac:dyDescent="0.3">
      <c r="C302"/>
    </row>
    <row r="303" spans="3:5" x14ac:dyDescent="0.3">
      <c r="C303"/>
    </row>
  </sheetData>
  <sortState xmlns:xlrd2="http://schemas.microsoft.com/office/spreadsheetml/2017/richdata2" ref="C1:C303">
    <sortCondition ref="C1:C303"/>
  </sortState>
  <conditionalFormatting sqref="C3:C5">
    <cfRule type="expression" dxfId="163" priority="4905">
      <formula>$B1048501=1</formula>
    </cfRule>
    <cfRule type="expression" dxfId="162" priority="4898">
      <formula>$L1048501="Sí"</formula>
    </cfRule>
  </conditionalFormatting>
  <conditionalFormatting sqref="C3:C110">
    <cfRule type="expression" dxfId="161" priority="5098">
      <formula>#REF!="No"</formula>
    </cfRule>
  </conditionalFormatting>
  <conditionalFormatting sqref="C5:C45">
    <cfRule type="expression" dxfId="160" priority="184">
      <formula>$B5=1</formula>
    </cfRule>
    <cfRule type="expression" dxfId="159" priority="5091">
      <formula>$L5="Sí"</formula>
    </cfRule>
    <cfRule type="expression" dxfId="158" priority="5090">
      <formula>#REF!="No"</formula>
    </cfRule>
  </conditionalFormatting>
  <conditionalFormatting sqref="C6:C10">
    <cfRule type="expression" dxfId="157" priority="4915">
      <formula>$L1048505="Sí"</formula>
    </cfRule>
    <cfRule type="expression" dxfId="156" priority="4923">
      <formula>$B1048505=1</formula>
    </cfRule>
  </conditionalFormatting>
  <conditionalFormatting sqref="C9 C11">
    <cfRule type="expression" dxfId="155" priority="5092">
      <formula>#REF!="No"</formula>
    </cfRule>
    <cfRule type="expression" dxfId="154" priority="5093">
      <formula>$L9="Sí"</formula>
    </cfRule>
  </conditionalFormatting>
  <conditionalFormatting sqref="C11:C12">
    <cfRule type="expression" dxfId="153" priority="4932">
      <formula>$L1048511="Sí"</formula>
    </cfRule>
    <cfRule type="expression" dxfId="152" priority="4940">
      <formula>$B1048511=1</formula>
    </cfRule>
  </conditionalFormatting>
  <conditionalFormatting sqref="C13:C14">
    <cfRule type="expression" dxfId="151" priority="4957">
      <formula>$B1048514=1</formula>
    </cfRule>
    <cfRule type="expression" dxfId="150" priority="4949">
      <formula>$L1048514="Sí"</formula>
    </cfRule>
  </conditionalFormatting>
  <conditionalFormatting sqref="C15:C21">
    <cfRule type="expression" dxfId="149" priority="4974">
      <formula>$B1048517=1</formula>
    </cfRule>
    <cfRule type="expression" dxfId="148" priority="4966">
      <formula>$L1048517="Sí"</formula>
    </cfRule>
  </conditionalFormatting>
  <conditionalFormatting sqref="C22:C33">
    <cfRule type="expression" dxfId="147" priority="4991">
      <formula>$B1048525=1</formula>
    </cfRule>
    <cfRule type="expression" dxfId="146" priority="4983">
      <formula>$L1048525="Sí"</formula>
    </cfRule>
  </conditionalFormatting>
  <conditionalFormatting sqref="C34">
    <cfRule type="expression" dxfId="145" priority="5008">
      <formula>$B1048538=1</formula>
    </cfRule>
    <cfRule type="expression" dxfId="144" priority="5000">
      <formula>$L1048538="Sí"</formula>
    </cfRule>
  </conditionalFormatting>
  <conditionalFormatting sqref="C35:C42">
    <cfRule type="expression" dxfId="143" priority="5025">
      <formula>$B1048540=1</formula>
    </cfRule>
    <cfRule type="expression" dxfId="142" priority="5017">
      <formula>$L1048540="Sí"</formula>
    </cfRule>
  </conditionalFormatting>
  <conditionalFormatting sqref="C43">
    <cfRule type="expression" dxfId="141" priority="5032">
      <formula>$L1048551="Sí"</formula>
    </cfRule>
    <cfRule type="expression" dxfId="140" priority="5036">
      <formula>$B1048551=1</formula>
    </cfRule>
  </conditionalFormatting>
  <conditionalFormatting sqref="C44:C49">
    <cfRule type="expression" dxfId="139" priority="5033">
      <formula>$L1048553="Sí"</formula>
    </cfRule>
    <cfRule type="expression" dxfId="138" priority="5037">
      <formula>$B1048553=1</formula>
    </cfRule>
  </conditionalFormatting>
  <conditionalFormatting sqref="C50 C56 C59 C62 C68 C79 C81 C87:C91 C98 C103 C105">
    <cfRule type="expression" dxfId="137" priority="4847">
      <formula>#REF!="Sí"</formula>
    </cfRule>
    <cfRule type="expression" dxfId="136" priority="4854">
      <formula>#REF!=1</formula>
    </cfRule>
  </conditionalFormatting>
  <conditionalFormatting sqref="C51:C55 C93:C97">
    <cfRule type="expression" dxfId="135" priority="4917">
      <formula>$L6="Sí"</formula>
    </cfRule>
    <cfRule type="expression" dxfId="134" priority="4925">
      <formula>$B6=1</formula>
    </cfRule>
  </conditionalFormatting>
  <conditionalFormatting sqref="C57:C58">
    <cfRule type="expression" dxfId="133" priority="4942">
      <formula>$B11=1</formula>
    </cfRule>
    <cfRule type="expression" dxfId="132" priority="4934">
      <formula>$L11="Sí"</formula>
    </cfRule>
  </conditionalFormatting>
  <conditionalFormatting sqref="C60:C61 C65:C66 C69:C72">
    <cfRule type="expression" dxfId="131" priority="4959">
      <formula>$B13=1</formula>
    </cfRule>
    <cfRule type="expression" dxfId="130" priority="4951">
      <formula>$L13="Sí"</formula>
    </cfRule>
  </conditionalFormatting>
  <conditionalFormatting sqref="C63:C64">
    <cfRule type="expression" dxfId="129" priority="4968">
      <formula>$L15="Sí"</formula>
    </cfRule>
    <cfRule type="expression" dxfId="128" priority="4976">
      <formula>$B15=1</formula>
    </cfRule>
  </conditionalFormatting>
  <conditionalFormatting sqref="C67 C73:C78">
    <cfRule type="expression" dxfId="127" priority="4871">
      <formula>$B21=1</formula>
    </cfRule>
    <cfRule type="expression" dxfId="126" priority="4869">
      <formula>$L21="Sí"</formula>
    </cfRule>
  </conditionalFormatting>
  <conditionalFormatting sqref="C80">
    <cfRule type="expression" dxfId="125" priority="5002">
      <formula>$L34="Sí"</formula>
    </cfRule>
    <cfRule type="expression" dxfId="124" priority="5010">
      <formula>$B34=1</formula>
    </cfRule>
  </conditionalFormatting>
  <conditionalFormatting sqref="C82:C86 C91:C97">
    <cfRule type="expression" dxfId="123" priority="4880">
      <formula>$B35=1</formula>
    </cfRule>
    <cfRule type="expression" dxfId="122" priority="4878">
      <formula>$L35="Sí"</formula>
    </cfRule>
  </conditionalFormatting>
  <conditionalFormatting sqref="C83:C86 C100:C102">
    <cfRule type="expression" dxfId="121" priority="5048">
      <formula>$L39="Sí"</formula>
    </cfRule>
    <cfRule type="expression" dxfId="120" priority="5049">
      <formula>$B39=1</formula>
    </cfRule>
  </conditionalFormatting>
  <conditionalFormatting sqref="C87:C89 C98:C99">
    <cfRule type="expression" dxfId="119" priority="4861">
      <formula>$B41=1</formula>
    </cfRule>
    <cfRule type="expression" dxfId="118" priority="4858">
      <formula>$L41="Sí"</formula>
    </cfRule>
  </conditionalFormatting>
  <conditionalFormatting sqref="C92">
    <cfRule type="expression" dxfId="117" priority="129">
      <formula>$L43="Sí"</formula>
    </cfRule>
    <cfRule type="expression" dxfId="116" priority="4843">
      <formula>$B43=1</formula>
    </cfRule>
  </conditionalFormatting>
  <conditionalFormatting sqref="C100:C102">
    <cfRule type="expression" dxfId="115" priority="5063">
      <formula>$B58=1</formula>
    </cfRule>
    <cfRule type="expression" dxfId="114" priority="5062">
      <formula>$L58="Sí"</formula>
    </cfRule>
  </conditionalFormatting>
  <conditionalFormatting sqref="C103:C110">
    <cfRule type="expression" dxfId="113" priority="5074">
      <formula>$L64="Sí"</formula>
    </cfRule>
    <cfRule type="expression" dxfId="112" priority="5075">
      <formula>$B64=1</formula>
    </cfRule>
  </conditionalFormatting>
  <conditionalFormatting sqref="C104 C106:C110">
    <cfRule type="expression" dxfId="111" priority="5089">
      <formula>$B66=1</formula>
    </cfRule>
    <cfRule type="expression" dxfId="110" priority="5087">
      <formula>$L66="Sí"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7592-8EE1-4819-A7C5-0AB81996DD5B}">
  <sheetPr>
    <pageSetUpPr fitToPage="1"/>
  </sheetPr>
  <dimension ref="A1:O180"/>
  <sheetViews>
    <sheetView showGridLines="0" zoomScale="70" zoomScaleNormal="70" workbookViewId="0">
      <pane ySplit="5" topLeftCell="A42" activePane="bottomLeft" state="frozen"/>
      <selection activeCell="D203" sqref="D203"/>
      <selection pane="bottomLeft" activeCell="G4" sqref="G4"/>
    </sheetView>
  </sheetViews>
  <sheetFormatPr baseColWidth="10" defaultColWidth="8.77734375" defaultRowHeight="24" customHeight="1" x14ac:dyDescent="0.3"/>
  <cols>
    <col min="1" max="1" width="5" style="4" customWidth="1"/>
    <col min="2" max="2" width="12" style="3" customWidth="1"/>
    <col min="3" max="3" width="10.109375" style="6" customWidth="1"/>
    <col min="4" max="4" width="18.5546875" style="6" customWidth="1"/>
    <col min="5" max="5" width="45.77734375" style="6" customWidth="1"/>
    <col min="6" max="6" width="67.44140625" style="8" customWidth="1"/>
    <col min="7" max="7" width="12.21875" style="8" customWidth="1"/>
    <col min="8" max="8" width="13.21875" style="8" customWidth="1"/>
    <col min="9" max="9" width="12.21875" style="8" customWidth="1"/>
    <col min="10" max="11" width="10.33203125" style="8" customWidth="1"/>
    <col min="12" max="12" width="12.77734375" style="6" customWidth="1"/>
    <col min="13" max="13" width="11.33203125" style="4" customWidth="1"/>
    <col min="14" max="14" width="10.5546875" style="4" customWidth="1"/>
    <col min="15" max="15" width="10.88671875" style="4" customWidth="1"/>
    <col min="16" max="16384" width="8.77734375" style="4"/>
  </cols>
  <sheetData>
    <row r="1" spans="2:15" s="1" customFormat="1" ht="111.6" customHeight="1" x14ac:dyDescent="0.25">
      <c r="B1" s="2"/>
      <c r="C1" s="5"/>
      <c r="D1" s="5"/>
      <c r="E1" s="5"/>
      <c r="G1" s="7"/>
      <c r="H1" s="7"/>
      <c r="I1" s="7"/>
      <c r="J1" s="7"/>
      <c r="K1" s="7"/>
      <c r="M1" s="1" t="s">
        <v>0</v>
      </c>
    </row>
    <row r="2" spans="2:15" ht="31.9" customHeight="1" x14ac:dyDescent="0.3">
      <c r="B2" s="24"/>
      <c r="C2" s="19"/>
      <c r="D2" s="19"/>
      <c r="E2" s="19"/>
      <c r="F2" s="28"/>
      <c r="G2" s="29"/>
      <c r="H2" s="29"/>
      <c r="I2" s="29"/>
      <c r="J2" s="30"/>
      <c r="K2" s="30"/>
      <c r="L2" s="31" t="s">
        <v>334</v>
      </c>
      <c r="M2" s="32" t="s">
        <v>335</v>
      </c>
    </row>
    <row r="3" spans="2:15" ht="25.15" customHeight="1" x14ac:dyDescent="0.25">
      <c r="B3" s="33" t="s">
        <v>1</v>
      </c>
      <c r="C3" s="34" t="s">
        <v>8</v>
      </c>
      <c r="D3" s="20"/>
      <c r="E3" s="19"/>
      <c r="F3" s="28"/>
      <c r="G3" s="29"/>
      <c r="H3" s="29"/>
      <c r="I3" s="29"/>
      <c r="J3" s="63"/>
      <c r="K3" s="63"/>
      <c r="L3" s="64"/>
      <c r="M3" s="17"/>
    </row>
    <row r="4" spans="2:15" ht="27" customHeight="1" x14ac:dyDescent="0.3">
      <c r="C4" s="9"/>
      <c r="D4"/>
      <c r="E4"/>
      <c r="F4" s="4"/>
      <c r="G4" s="10"/>
      <c r="H4" s="10"/>
      <c r="I4" s="10"/>
      <c r="J4" s="11"/>
      <c r="K4" s="11"/>
      <c r="L4" s="12"/>
    </row>
    <row r="5" spans="2:15" s="3" customFormat="1" ht="47.25" x14ac:dyDescent="0.3">
      <c r="B5" s="23" t="s">
        <v>2</v>
      </c>
      <c r="C5" s="23" t="s">
        <v>336</v>
      </c>
      <c r="D5" s="23" t="s">
        <v>10</v>
      </c>
      <c r="E5" s="23" t="s">
        <v>6</v>
      </c>
      <c r="F5" s="23" t="s">
        <v>7</v>
      </c>
      <c r="G5" s="23" t="s">
        <v>337</v>
      </c>
      <c r="H5" s="23" t="s">
        <v>338</v>
      </c>
      <c r="I5" s="23" t="s">
        <v>339</v>
      </c>
      <c r="J5" s="23" t="s">
        <v>340</v>
      </c>
      <c r="K5" s="23" t="s">
        <v>341</v>
      </c>
      <c r="L5" s="23" t="s">
        <v>342</v>
      </c>
      <c r="M5" s="23" t="s">
        <v>343</v>
      </c>
      <c r="N5" s="23" t="s">
        <v>344</v>
      </c>
      <c r="O5" s="23" t="s">
        <v>345</v>
      </c>
    </row>
    <row r="6" spans="2:15" s="3" customFormat="1" ht="25.9" customHeight="1" x14ac:dyDescent="0.3">
      <c r="B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" s="24">
        <v>2</v>
      </c>
      <c r="D6" s="24" t="s">
        <v>346</v>
      </c>
      <c r="E6" s="25" t="s">
        <v>68</v>
      </c>
      <c r="F6" s="18" t="s">
        <v>347</v>
      </c>
      <c r="G6" s="26">
        <v>45665</v>
      </c>
      <c r="H6" s="27">
        <v>259.64</v>
      </c>
      <c r="I6" s="57">
        <v>6.5</v>
      </c>
      <c r="J6" s="24" t="s">
        <v>348</v>
      </c>
      <c r="K6" s="27">
        <v>0</v>
      </c>
      <c r="L6" s="26">
        <v>45665</v>
      </c>
      <c r="M6" s="24" t="s">
        <v>349</v>
      </c>
      <c r="N6" s="24" t="s">
        <v>335</v>
      </c>
      <c r="O6" s="26">
        <v>45665</v>
      </c>
    </row>
    <row r="7" spans="2:15" ht="25.9" customHeight="1" x14ac:dyDescent="0.3">
      <c r="B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" s="24">
        <v>2</v>
      </c>
      <c r="D7" s="24" t="s">
        <v>350</v>
      </c>
      <c r="E7" s="25" t="s">
        <v>68</v>
      </c>
      <c r="F7" s="18" t="s">
        <v>351</v>
      </c>
      <c r="G7" s="26">
        <v>45665</v>
      </c>
      <c r="H7" s="27">
        <v>219.7</v>
      </c>
      <c r="I7" s="57">
        <v>5.5</v>
      </c>
      <c r="J7" s="24" t="s">
        <v>348</v>
      </c>
      <c r="K7" s="27">
        <v>0</v>
      </c>
      <c r="L7" s="26">
        <v>45665</v>
      </c>
      <c r="M7" s="24" t="s">
        <v>349</v>
      </c>
      <c r="N7" s="24" t="s">
        <v>335</v>
      </c>
      <c r="O7" s="26">
        <v>45665</v>
      </c>
    </row>
    <row r="8" spans="2:15" ht="25.9" customHeight="1" x14ac:dyDescent="0.3">
      <c r="B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" s="24">
        <v>2</v>
      </c>
      <c r="D8" s="24" t="s">
        <v>352</v>
      </c>
      <c r="E8" s="25" t="s">
        <v>30</v>
      </c>
      <c r="F8" s="18" t="s">
        <v>353</v>
      </c>
      <c r="G8" s="26">
        <v>45665</v>
      </c>
      <c r="H8" s="27">
        <v>1571.3</v>
      </c>
      <c r="I8" s="57">
        <v>39</v>
      </c>
      <c r="J8" s="24" t="s">
        <v>348</v>
      </c>
      <c r="K8" s="27">
        <v>0</v>
      </c>
      <c r="L8" s="26">
        <v>45665</v>
      </c>
      <c r="M8" s="24" t="s">
        <v>349</v>
      </c>
      <c r="N8" s="24" t="s">
        <v>335</v>
      </c>
      <c r="O8" s="26">
        <v>45671</v>
      </c>
    </row>
    <row r="9" spans="2:15" ht="25.9" customHeight="1" x14ac:dyDescent="0.3">
      <c r="B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" s="24"/>
      <c r="D9" s="24" t="s">
        <v>354</v>
      </c>
      <c r="E9" s="25" t="s">
        <v>264</v>
      </c>
      <c r="F9" s="18" t="s">
        <v>355</v>
      </c>
      <c r="G9" s="26"/>
      <c r="H9" s="27"/>
      <c r="I9" s="57"/>
      <c r="J9" s="24"/>
      <c r="K9" s="27"/>
      <c r="L9" s="26"/>
      <c r="M9" s="24"/>
      <c r="N9" s="24" t="s">
        <v>348</v>
      </c>
      <c r="O9" s="26"/>
    </row>
    <row r="10" spans="2:15" ht="25.9" customHeight="1" x14ac:dyDescent="0.3">
      <c r="B1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" s="24">
        <v>2</v>
      </c>
      <c r="D10" s="24" t="s">
        <v>356</v>
      </c>
      <c r="E10" s="25" t="s">
        <v>38</v>
      </c>
      <c r="F10" s="18" t="s">
        <v>357</v>
      </c>
      <c r="G10" s="26">
        <v>45678</v>
      </c>
      <c r="H10" s="27">
        <v>200.22</v>
      </c>
      <c r="I10" s="57">
        <v>5</v>
      </c>
      <c r="J10" s="24" t="s">
        <v>348</v>
      </c>
      <c r="K10" s="27">
        <v>0</v>
      </c>
      <c r="L10" s="26">
        <v>45678</v>
      </c>
      <c r="M10" s="24" t="s">
        <v>349</v>
      </c>
      <c r="N10" s="24" t="s">
        <v>335</v>
      </c>
      <c r="O10" s="26">
        <v>45678</v>
      </c>
    </row>
    <row r="11" spans="2:15" ht="25.9" customHeight="1" x14ac:dyDescent="0.3">
      <c r="B1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" s="24"/>
      <c r="D11" s="24" t="s">
        <v>59</v>
      </c>
      <c r="E11" s="25" t="s">
        <v>261</v>
      </c>
      <c r="F11" s="18" t="s">
        <v>358</v>
      </c>
      <c r="G11" s="26"/>
      <c r="H11" s="27"/>
      <c r="I11" s="57"/>
      <c r="J11" s="24"/>
      <c r="K11" s="27"/>
      <c r="L11" s="26"/>
      <c r="M11" s="24"/>
      <c r="N11" s="24" t="s">
        <v>348</v>
      </c>
      <c r="O11" s="26"/>
    </row>
    <row r="12" spans="2:15" ht="25.9" customHeight="1" x14ac:dyDescent="0.3">
      <c r="B1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" s="24"/>
      <c r="D12" s="24" t="s">
        <v>59</v>
      </c>
      <c r="E12" s="25" t="s">
        <v>309</v>
      </c>
      <c r="F12" s="18" t="s">
        <v>359</v>
      </c>
      <c r="G12" s="26"/>
      <c r="H12" s="27"/>
      <c r="I12" s="57"/>
      <c r="J12" s="24"/>
      <c r="K12" s="27"/>
      <c r="L12" s="26"/>
      <c r="M12" s="24"/>
      <c r="N12" s="24" t="s">
        <v>348</v>
      </c>
      <c r="O12" s="26"/>
    </row>
    <row r="13" spans="2:15" ht="25.9" customHeight="1" x14ac:dyDescent="0.3">
      <c r="B1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" s="24">
        <v>2</v>
      </c>
      <c r="D13" s="24" t="s">
        <v>360</v>
      </c>
      <c r="E13" s="25" t="s">
        <v>43</v>
      </c>
      <c r="F13" s="18" t="s">
        <v>361</v>
      </c>
      <c r="G13" s="26">
        <v>45672</v>
      </c>
      <c r="H13" s="27">
        <v>322.70999999999998</v>
      </c>
      <c r="I13" s="57">
        <v>8</v>
      </c>
      <c r="J13" s="24" t="s">
        <v>348</v>
      </c>
      <c r="K13" s="27">
        <v>0</v>
      </c>
      <c r="L13" s="26">
        <v>45672</v>
      </c>
      <c r="M13" s="24" t="s">
        <v>349</v>
      </c>
      <c r="N13" s="24" t="s">
        <v>335</v>
      </c>
      <c r="O13" s="26">
        <v>45673</v>
      </c>
    </row>
    <row r="14" spans="2:15" ht="25.9" customHeight="1" x14ac:dyDescent="0.3">
      <c r="B1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" s="24">
        <v>2</v>
      </c>
      <c r="D14" s="24" t="s">
        <v>362</v>
      </c>
      <c r="E14" s="25" t="s">
        <v>287</v>
      </c>
      <c r="F14" s="18" t="s">
        <v>363</v>
      </c>
      <c r="G14" s="26">
        <v>45671</v>
      </c>
      <c r="H14" s="27">
        <v>2016.94</v>
      </c>
      <c r="I14" s="57">
        <v>50</v>
      </c>
      <c r="J14" s="24" t="s">
        <v>348</v>
      </c>
      <c r="K14" s="27">
        <v>0</v>
      </c>
      <c r="L14" s="26">
        <v>45671</v>
      </c>
      <c r="M14" s="24" t="s">
        <v>349</v>
      </c>
      <c r="N14" s="24" t="s">
        <v>335</v>
      </c>
      <c r="O14" s="26">
        <v>45674</v>
      </c>
    </row>
    <row r="15" spans="2:15" ht="25.9" customHeight="1" x14ac:dyDescent="0.3">
      <c r="B1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15" s="24">
        <v>2</v>
      </c>
      <c r="D15" s="24" t="s">
        <v>364</v>
      </c>
      <c r="E15" s="25" t="s">
        <v>282</v>
      </c>
      <c r="F15" s="18" t="s">
        <v>365</v>
      </c>
      <c r="G15" s="26">
        <v>45679</v>
      </c>
      <c r="H15" s="27">
        <v>2063.09</v>
      </c>
      <c r="I15" s="57">
        <v>50</v>
      </c>
      <c r="J15" s="24" t="s">
        <v>335</v>
      </c>
      <c r="K15" s="27">
        <v>60</v>
      </c>
      <c r="L15" s="26">
        <v>45679</v>
      </c>
      <c r="M15" s="24" t="s">
        <v>349</v>
      </c>
      <c r="N15" s="24" t="s">
        <v>366</v>
      </c>
      <c r="O15" s="26"/>
    </row>
    <row r="16" spans="2:15" ht="25.9" customHeight="1" x14ac:dyDescent="0.3">
      <c r="B1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" s="24">
        <v>2</v>
      </c>
      <c r="D16" s="24" t="s">
        <v>367</v>
      </c>
      <c r="E16" s="25" t="s">
        <v>309</v>
      </c>
      <c r="F16" s="18" t="s">
        <v>368</v>
      </c>
      <c r="G16" s="26">
        <v>45672</v>
      </c>
      <c r="H16" s="27">
        <v>2151.9899999999998</v>
      </c>
      <c r="I16" s="57">
        <v>50</v>
      </c>
      <c r="J16" s="24" t="s">
        <v>335</v>
      </c>
      <c r="K16" s="27">
        <v>150</v>
      </c>
      <c r="L16" s="26">
        <v>45672</v>
      </c>
      <c r="M16" s="24" t="s">
        <v>349</v>
      </c>
      <c r="N16" s="24" t="s">
        <v>335</v>
      </c>
      <c r="O16" s="26">
        <v>45672</v>
      </c>
    </row>
    <row r="17" spans="2:15" ht="25.9" customHeight="1" x14ac:dyDescent="0.3">
      <c r="B1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" s="24">
        <v>2</v>
      </c>
      <c r="D17" s="24" t="s">
        <v>369</v>
      </c>
      <c r="E17" s="25" t="s">
        <v>297</v>
      </c>
      <c r="F17" s="18" t="s">
        <v>370</v>
      </c>
      <c r="G17" s="26">
        <v>45671</v>
      </c>
      <c r="H17" s="27">
        <v>1411.86</v>
      </c>
      <c r="I17" s="57">
        <v>35</v>
      </c>
      <c r="J17" s="24" t="s">
        <v>348</v>
      </c>
      <c r="K17" s="27">
        <v>0</v>
      </c>
      <c r="L17" s="26">
        <v>45671</v>
      </c>
      <c r="M17" s="24" t="s">
        <v>349</v>
      </c>
      <c r="N17" s="24" t="s">
        <v>335</v>
      </c>
      <c r="O17" s="26">
        <v>45672</v>
      </c>
    </row>
    <row r="18" spans="2:15" ht="25.9" customHeight="1" x14ac:dyDescent="0.3">
      <c r="B1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8" s="24">
        <v>2</v>
      </c>
      <c r="D18" s="24" t="s">
        <v>371</v>
      </c>
      <c r="E18" s="25" t="s">
        <v>68</v>
      </c>
      <c r="F18" s="18" t="s">
        <v>372</v>
      </c>
      <c r="G18" s="26">
        <v>45678</v>
      </c>
      <c r="H18" s="27">
        <v>600.66</v>
      </c>
      <c r="I18" s="57">
        <v>15</v>
      </c>
      <c r="J18" s="24" t="s">
        <v>348</v>
      </c>
      <c r="K18" s="27">
        <v>0</v>
      </c>
      <c r="L18" s="26">
        <v>45678</v>
      </c>
      <c r="M18" s="24" t="s">
        <v>349</v>
      </c>
      <c r="N18" s="24" t="s">
        <v>335</v>
      </c>
      <c r="O18" s="26">
        <v>45699</v>
      </c>
    </row>
    <row r="19" spans="2:15" ht="25.9" customHeight="1" x14ac:dyDescent="0.3">
      <c r="B1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9" s="24">
        <v>2</v>
      </c>
      <c r="D19" s="24" t="s">
        <v>373</v>
      </c>
      <c r="E19" s="25" t="s">
        <v>97</v>
      </c>
      <c r="F19" s="18" t="s">
        <v>374</v>
      </c>
      <c r="G19" s="26">
        <v>45672</v>
      </c>
      <c r="H19" s="27">
        <v>1008.47</v>
      </c>
      <c r="I19" s="57">
        <v>25</v>
      </c>
      <c r="J19" s="24" t="s">
        <v>335</v>
      </c>
      <c r="K19" s="27">
        <v>0</v>
      </c>
      <c r="L19" s="26">
        <v>45672</v>
      </c>
      <c r="M19" s="24" t="s">
        <v>349</v>
      </c>
      <c r="N19" s="24" t="s">
        <v>335</v>
      </c>
      <c r="O19" s="26">
        <v>45672</v>
      </c>
    </row>
    <row r="20" spans="2:15" ht="25.9" customHeight="1" x14ac:dyDescent="0.3">
      <c r="B2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20" s="24">
        <v>2</v>
      </c>
      <c r="D20" s="24" t="s">
        <v>375</v>
      </c>
      <c r="E20" s="25" t="s">
        <v>296</v>
      </c>
      <c r="F20" s="18" t="s">
        <v>376</v>
      </c>
      <c r="G20" s="26">
        <v>45671</v>
      </c>
      <c r="H20" s="27">
        <v>1648.52</v>
      </c>
      <c r="I20" s="57"/>
      <c r="J20" s="24" t="s">
        <v>335</v>
      </c>
      <c r="K20" s="27">
        <v>60</v>
      </c>
      <c r="L20" s="26">
        <v>45671</v>
      </c>
      <c r="M20" s="24" t="s">
        <v>349</v>
      </c>
      <c r="N20" s="24" t="s">
        <v>348</v>
      </c>
      <c r="O20" s="26">
        <v>45671</v>
      </c>
    </row>
    <row r="21" spans="2:15" ht="25.9" customHeight="1" x14ac:dyDescent="0.3">
      <c r="B2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1" s="24">
        <v>2</v>
      </c>
      <c r="D21" s="24" t="s">
        <v>377</v>
      </c>
      <c r="E21" s="25" t="s">
        <v>243</v>
      </c>
      <c r="F21" s="18" t="s">
        <v>378</v>
      </c>
      <c r="G21" s="26">
        <v>45677</v>
      </c>
      <c r="H21" s="27">
        <v>3557.21</v>
      </c>
      <c r="I21" s="57">
        <v>67</v>
      </c>
      <c r="J21" s="24" t="s">
        <v>335</v>
      </c>
      <c r="K21" s="27">
        <v>200</v>
      </c>
      <c r="L21" s="26">
        <v>45677</v>
      </c>
      <c r="M21" s="24" t="s">
        <v>349</v>
      </c>
      <c r="N21" s="24" t="s">
        <v>335</v>
      </c>
      <c r="O21" s="26">
        <v>45726</v>
      </c>
    </row>
    <row r="22" spans="2:15" ht="25.9" customHeight="1" x14ac:dyDescent="0.3">
      <c r="B2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2" s="24">
        <v>2</v>
      </c>
      <c r="D22" s="24" t="s">
        <v>379</v>
      </c>
      <c r="E22" s="25" t="s">
        <v>268</v>
      </c>
      <c r="F22" s="18" t="s">
        <v>380</v>
      </c>
      <c r="G22" s="26">
        <v>45678</v>
      </c>
      <c r="H22" s="27">
        <v>2231.13</v>
      </c>
      <c r="I22" s="57">
        <v>55.5</v>
      </c>
      <c r="J22" s="24" t="s">
        <v>348</v>
      </c>
      <c r="K22" s="27">
        <v>0</v>
      </c>
      <c r="L22" s="26">
        <v>45678</v>
      </c>
      <c r="M22" s="24" t="s">
        <v>349</v>
      </c>
      <c r="N22" s="24" t="s">
        <v>366</v>
      </c>
      <c r="O22" s="26"/>
    </row>
    <row r="23" spans="2:15" ht="25.9" customHeight="1" x14ac:dyDescent="0.3">
      <c r="B2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3" s="24">
        <v>2</v>
      </c>
      <c r="D23" s="24" t="s">
        <v>381</v>
      </c>
      <c r="E23" s="25" t="s">
        <v>76</v>
      </c>
      <c r="F23" s="18" t="s">
        <v>382</v>
      </c>
      <c r="G23" s="26">
        <v>45677</v>
      </c>
      <c r="H23" s="27">
        <v>383.22</v>
      </c>
      <c r="I23" s="57">
        <v>9.5</v>
      </c>
      <c r="J23" s="24" t="s">
        <v>348</v>
      </c>
      <c r="K23" s="27">
        <v>0</v>
      </c>
      <c r="L23" s="26">
        <v>45677</v>
      </c>
      <c r="M23" s="24" t="s">
        <v>349</v>
      </c>
      <c r="N23" s="24" t="s">
        <v>335</v>
      </c>
      <c r="O23" s="26">
        <v>45678</v>
      </c>
    </row>
    <row r="24" spans="2:15" ht="25.9" customHeight="1" x14ac:dyDescent="0.3">
      <c r="B2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4" s="24">
        <v>2</v>
      </c>
      <c r="D24" s="24" t="s">
        <v>383</v>
      </c>
      <c r="E24" s="25" t="s">
        <v>264</v>
      </c>
      <c r="F24" s="18" t="s">
        <v>384</v>
      </c>
      <c r="G24" s="26">
        <v>45677</v>
      </c>
      <c r="H24" s="27">
        <v>1714.06</v>
      </c>
      <c r="I24" s="57">
        <v>37</v>
      </c>
      <c r="J24" s="24" t="s">
        <v>335</v>
      </c>
      <c r="K24" s="27">
        <v>181</v>
      </c>
      <c r="L24" s="26">
        <v>45698</v>
      </c>
      <c r="M24" s="24" t="s">
        <v>349</v>
      </c>
      <c r="N24" s="24" t="s">
        <v>335</v>
      </c>
      <c r="O24" s="26">
        <v>45700</v>
      </c>
    </row>
    <row r="25" spans="2:15" ht="25.9" customHeight="1" x14ac:dyDescent="0.3">
      <c r="B2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5" s="24">
        <v>2</v>
      </c>
      <c r="D25" s="24" t="s">
        <v>385</v>
      </c>
      <c r="E25" s="25" t="s">
        <v>264</v>
      </c>
      <c r="F25" s="18" t="s">
        <v>386</v>
      </c>
      <c r="G25" s="26">
        <v>45677</v>
      </c>
      <c r="H25" s="27">
        <v>1723.26</v>
      </c>
      <c r="I25" s="57">
        <v>41</v>
      </c>
      <c r="J25" s="24" t="s">
        <v>335</v>
      </c>
      <c r="K25" s="27">
        <v>60</v>
      </c>
      <c r="L25" s="26">
        <v>45678</v>
      </c>
      <c r="M25" s="24" t="s">
        <v>349</v>
      </c>
      <c r="N25" s="24" t="s">
        <v>366</v>
      </c>
      <c r="O25" s="26"/>
    </row>
    <row r="26" spans="2:15" ht="25.9" customHeight="1" x14ac:dyDescent="0.3">
      <c r="B2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26" s="24">
        <v>2</v>
      </c>
      <c r="D26" s="24" t="s">
        <v>59</v>
      </c>
      <c r="E26" s="25" t="s">
        <v>387</v>
      </c>
      <c r="F26" s="18" t="s">
        <v>388</v>
      </c>
      <c r="G26" s="26"/>
      <c r="H26" s="27"/>
      <c r="I26" s="57"/>
      <c r="J26" s="24"/>
      <c r="K26" s="27"/>
      <c r="L26" s="26"/>
      <c r="M26" s="24"/>
      <c r="N26" s="24" t="s">
        <v>348</v>
      </c>
      <c r="O26" s="26"/>
    </row>
    <row r="27" spans="2:15" ht="25.9" customHeight="1" x14ac:dyDescent="0.3">
      <c r="B2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7" s="24">
        <v>2</v>
      </c>
      <c r="D27" s="24" t="s">
        <v>389</v>
      </c>
      <c r="E27" s="25" t="s">
        <v>327</v>
      </c>
      <c r="F27" s="18" t="s">
        <v>390</v>
      </c>
      <c r="G27" s="26">
        <v>45680</v>
      </c>
      <c r="H27" s="27">
        <v>561.99</v>
      </c>
      <c r="I27" s="57">
        <v>14</v>
      </c>
      <c r="J27" s="24" t="s">
        <v>348</v>
      </c>
      <c r="K27" s="27">
        <v>0</v>
      </c>
      <c r="L27" s="26">
        <v>45680</v>
      </c>
      <c r="M27" s="24" t="s">
        <v>349</v>
      </c>
      <c r="N27" s="24" t="s">
        <v>366</v>
      </c>
      <c r="O27" s="26"/>
    </row>
    <row r="28" spans="2:15" ht="25.9" customHeight="1" x14ac:dyDescent="0.3">
      <c r="B2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8" s="24">
        <v>2</v>
      </c>
      <c r="D28" s="24" t="s">
        <v>391</v>
      </c>
      <c r="E28" s="25" t="s">
        <v>392</v>
      </c>
      <c r="F28" s="18" t="s">
        <v>393</v>
      </c>
      <c r="G28" s="26">
        <v>45681</v>
      </c>
      <c r="H28" s="27">
        <v>1607.57</v>
      </c>
      <c r="I28" s="57">
        <v>35</v>
      </c>
      <c r="J28" s="24" t="s">
        <v>335</v>
      </c>
      <c r="K28" s="27">
        <v>147</v>
      </c>
      <c r="L28" s="26">
        <v>45684</v>
      </c>
      <c r="M28" s="24" t="s">
        <v>349</v>
      </c>
      <c r="N28" s="24" t="s">
        <v>335</v>
      </c>
      <c r="O28" s="26">
        <v>45685</v>
      </c>
    </row>
    <row r="29" spans="2:15" ht="25.9" customHeight="1" x14ac:dyDescent="0.3">
      <c r="B2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9" s="24">
        <v>2</v>
      </c>
      <c r="D29" s="24" t="s">
        <v>394</v>
      </c>
      <c r="E29" s="25" t="s">
        <v>321</v>
      </c>
      <c r="F29" s="18" t="s">
        <v>395</v>
      </c>
      <c r="G29" s="26">
        <v>45685</v>
      </c>
      <c r="H29" s="27">
        <v>1375.46</v>
      </c>
      <c r="I29" s="57">
        <v>40</v>
      </c>
      <c r="J29" s="24" t="s">
        <v>348</v>
      </c>
      <c r="K29" s="27">
        <v>0</v>
      </c>
      <c r="L29" s="26">
        <v>45685</v>
      </c>
      <c r="M29" s="24" t="s">
        <v>349</v>
      </c>
      <c r="N29" s="24" t="s">
        <v>366</v>
      </c>
      <c r="O29" s="26"/>
    </row>
    <row r="30" spans="2:15" ht="25.9" customHeight="1" x14ac:dyDescent="0.3">
      <c r="B3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0" s="24">
        <v>2</v>
      </c>
      <c r="D30" s="24" t="s">
        <v>396</v>
      </c>
      <c r="E30" s="25" t="s">
        <v>251</v>
      </c>
      <c r="F30" s="18" t="s">
        <v>397</v>
      </c>
      <c r="G30" s="26">
        <v>45684</v>
      </c>
      <c r="H30" s="27">
        <v>1145.51</v>
      </c>
      <c r="I30" s="57">
        <v>24</v>
      </c>
      <c r="J30" s="24" t="s">
        <v>335</v>
      </c>
      <c r="K30" s="27">
        <v>0</v>
      </c>
      <c r="L30" s="26">
        <v>45684</v>
      </c>
      <c r="M30" s="24" t="s">
        <v>349</v>
      </c>
      <c r="N30" s="24" t="s">
        <v>335</v>
      </c>
      <c r="O30" s="26">
        <v>45685</v>
      </c>
    </row>
    <row r="31" spans="2:15" ht="25.9" customHeight="1" x14ac:dyDescent="0.3">
      <c r="B3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1" s="24">
        <v>2</v>
      </c>
      <c r="D31" s="24" t="s">
        <v>398</v>
      </c>
      <c r="E31" s="25" t="s">
        <v>238</v>
      </c>
      <c r="F31" s="18" t="s">
        <v>399</v>
      </c>
      <c r="G31" s="26">
        <v>45685</v>
      </c>
      <c r="H31" s="27">
        <v>475.21</v>
      </c>
      <c r="I31" s="57">
        <v>11.5</v>
      </c>
      <c r="J31" s="24" t="s">
        <v>348</v>
      </c>
      <c r="K31" s="27">
        <v>0</v>
      </c>
      <c r="L31" s="26">
        <v>45685</v>
      </c>
      <c r="M31" s="24" t="s">
        <v>349</v>
      </c>
      <c r="N31" s="24" t="s">
        <v>335</v>
      </c>
      <c r="O31" s="26">
        <v>45687</v>
      </c>
    </row>
    <row r="32" spans="2:15" ht="25.9" customHeight="1" x14ac:dyDescent="0.3">
      <c r="B3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2" s="24">
        <v>2</v>
      </c>
      <c r="D32" s="24" t="s">
        <v>400</v>
      </c>
      <c r="E32" s="25" t="s">
        <v>30</v>
      </c>
      <c r="F32" s="18" t="s">
        <v>401</v>
      </c>
      <c r="G32" s="26">
        <v>45691</v>
      </c>
      <c r="H32" s="27">
        <v>2820.28</v>
      </c>
      <c r="I32" s="57">
        <v>70</v>
      </c>
      <c r="J32" s="24" t="s">
        <v>348</v>
      </c>
      <c r="K32" s="27">
        <v>0</v>
      </c>
      <c r="L32" s="26">
        <v>45691</v>
      </c>
      <c r="M32" s="24" t="s">
        <v>349</v>
      </c>
      <c r="N32" s="24" t="s">
        <v>335</v>
      </c>
      <c r="O32" s="26">
        <v>45693</v>
      </c>
    </row>
    <row r="33" spans="2:15" ht="25.9" customHeight="1" x14ac:dyDescent="0.3">
      <c r="B3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33" s="24">
        <v>2</v>
      </c>
      <c r="D33" s="24" t="s">
        <v>402</v>
      </c>
      <c r="E33" s="25" t="s">
        <v>264</v>
      </c>
      <c r="F33" s="18" t="s">
        <v>403</v>
      </c>
      <c r="G33" s="26">
        <v>45691</v>
      </c>
      <c r="H33" s="27">
        <v>625.34</v>
      </c>
      <c r="I33" s="57">
        <v>14</v>
      </c>
      <c r="J33" s="24" t="s">
        <v>335</v>
      </c>
      <c r="K33" s="27">
        <v>60</v>
      </c>
      <c r="L33" s="26">
        <v>45691</v>
      </c>
      <c r="M33" s="24" t="s">
        <v>349</v>
      </c>
      <c r="N33" s="24" t="s">
        <v>366</v>
      </c>
      <c r="O33" s="26"/>
    </row>
    <row r="34" spans="2:15" ht="25.9" customHeight="1" x14ac:dyDescent="0.3">
      <c r="B3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4" s="24">
        <v>2</v>
      </c>
      <c r="D34" s="24" t="s">
        <v>404</v>
      </c>
      <c r="E34" s="25" t="s">
        <v>68</v>
      </c>
      <c r="F34" s="18" t="s">
        <v>405</v>
      </c>
      <c r="G34" s="26">
        <v>45757</v>
      </c>
      <c r="H34" s="27">
        <v>495.87</v>
      </c>
      <c r="I34" s="57">
        <v>12</v>
      </c>
      <c r="J34" s="24" t="s">
        <v>348</v>
      </c>
      <c r="K34" s="27">
        <v>0</v>
      </c>
      <c r="L34" s="26">
        <v>45757</v>
      </c>
      <c r="M34" s="24" t="s">
        <v>349</v>
      </c>
      <c r="N34" s="24" t="s">
        <v>335</v>
      </c>
      <c r="O34" s="26">
        <v>45761</v>
      </c>
    </row>
    <row r="35" spans="2:15" ht="25.9" customHeight="1" x14ac:dyDescent="0.3">
      <c r="B3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5" s="24">
        <v>2</v>
      </c>
      <c r="D35" s="24" t="s">
        <v>406</v>
      </c>
      <c r="E35" s="25" t="s">
        <v>247</v>
      </c>
      <c r="F35" s="18" t="s">
        <v>407</v>
      </c>
      <c r="G35" s="26">
        <v>45706</v>
      </c>
      <c r="H35" s="27">
        <v>2050</v>
      </c>
      <c r="I35" s="57">
        <v>45</v>
      </c>
      <c r="J35" s="24" t="s">
        <v>348</v>
      </c>
      <c r="K35" s="27">
        <v>0</v>
      </c>
      <c r="L35" s="26">
        <v>45706</v>
      </c>
      <c r="M35" s="24" t="s">
        <v>349</v>
      </c>
      <c r="N35" s="24" t="s">
        <v>335</v>
      </c>
      <c r="O35" s="26">
        <v>45706</v>
      </c>
    </row>
    <row r="36" spans="2:15" ht="25.9" customHeight="1" x14ac:dyDescent="0.3">
      <c r="B3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36" s="24">
        <v>2</v>
      </c>
      <c r="D36" s="24" t="s">
        <v>408</v>
      </c>
      <c r="E36" s="25" t="s">
        <v>260</v>
      </c>
      <c r="F36" s="18" t="s">
        <v>409</v>
      </c>
      <c r="G36" s="26">
        <v>45692</v>
      </c>
      <c r="H36" s="27">
        <v>3733.33</v>
      </c>
      <c r="I36" s="57">
        <v>80</v>
      </c>
      <c r="J36" s="24" t="s">
        <v>335</v>
      </c>
      <c r="K36" s="27">
        <v>100</v>
      </c>
      <c r="L36" s="26">
        <v>45692</v>
      </c>
      <c r="M36" s="24" t="s">
        <v>410</v>
      </c>
      <c r="N36" s="24" t="s">
        <v>366</v>
      </c>
      <c r="O36" s="26"/>
    </row>
    <row r="37" spans="2:15" ht="25.9" customHeight="1" x14ac:dyDescent="0.3">
      <c r="B3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7" s="24">
        <v>2</v>
      </c>
      <c r="D37" s="24" t="s">
        <v>411</v>
      </c>
      <c r="E37" s="25" t="s">
        <v>249</v>
      </c>
      <c r="F37" s="18" t="s">
        <v>412</v>
      </c>
      <c r="G37" s="26">
        <v>45691</v>
      </c>
      <c r="H37" s="27">
        <v>1668.85</v>
      </c>
      <c r="I37" s="57">
        <v>40</v>
      </c>
      <c r="J37" s="24" t="s">
        <v>348</v>
      </c>
      <c r="K37" s="27">
        <v>0</v>
      </c>
      <c r="L37" s="26">
        <v>45693</v>
      </c>
      <c r="M37" s="24" t="s">
        <v>349</v>
      </c>
      <c r="N37" s="24" t="s">
        <v>335</v>
      </c>
      <c r="O37" s="26">
        <v>45699</v>
      </c>
    </row>
    <row r="38" spans="2:15" ht="25.9" customHeight="1" x14ac:dyDescent="0.3">
      <c r="B3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8" s="24">
        <v>2</v>
      </c>
      <c r="D38" s="24" t="s">
        <v>413</v>
      </c>
      <c r="E38" s="25" t="s">
        <v>313</v>
      </c>
      <c r="F38" s="18" t="s">
        <v>414</v>
      </c>
      <c r="G38" s="26">
        <v>45691</v>
      </c>
      <c r="H38" s="27">
        <v>4495.46</v>
      </c>
      <c r="I38" s="57">
        <v>110</v>
      </c>
      <c r="J38" s="24" t="s">
        <v>335</v>
      </c>
      <c r="K38" s="27">
        <v>300</v>
      </c>
      <c r="L38" s="26">
        <v>45691</v>
      </c>
      <c r="M38" s="24" t="s">
        <v>349</v>
      </c>
      <c r="N38" s="24" t="s">
        <v>335</v>
      </c>
      <c r="O38" s="26">
        <v>45761</v>
      </c>
    </row>
    <row r="39" spans="2:15" ht="25.9" customHeight="1" x14ac:dyDescent="0.3">
      <c r="B3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9" s="24">
        <v>2</v>
      </c>
      <c r="D39" s="24" t="s">
        <v>108</v>
      </c>
      <c r="E39" s="25" t="s">
        <v>415</v>
      </c>
      <c r="F39" s="18" t="s">
        <v>416</v>
      </c>
      <c r="G39" s="26">
        <v>45831</v>
      </c>
      <c r="H39" s="27">
        <v>2243.9499999999998</v>
      </c>
      <c r="I39" s="57">
        <v>54</v>
      </c>
      <c r="J39" s="24" t="s">
        <v>348</v>
      </c>
      <c r="K39" s="27">
        <v>0</v>
      </c>
      <c r="L39" s="26">
        <v>45832</v>
      </c>
      <c r="M39" s="24" t="s">
        <v>349</v>
      </c>
      <c r="N39" s="24" t="s">
        <v>335</v>
      </c>
      <c r="O39" s="26">
        <v>45833</v>
      </c>
    </row>
    <row r="40" spans="2:15" ht="25.9" customHeight="1" x14ac:dyDescent="0.3">
      <c r="B4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0" s="24">
        <v>2</v>
      </c>
      <c r="D40" s="24" t="s">
        <v>417</v>
      </c>
      <c r="E40" s="25" t="s">
        <v>19</v>
      </c>
      <c r="F40" s="18" t="s">
        <v>418</v>
      </c>
      <c r="G40" s="26">
        <v>45693</v>
      </c>
      <c r="H40" s="27">
        <v>806.78</v>
      </c>
      <c r="I40" s="57">
        <v>20</v>
      </c>
      <c r="J40" s="24" t="s">
        <v>348</v>
      </c>
      <c r="K40" s="27">
        <v>0</v>
      </c>
      <c r="L40" s="26">
        <v>45693</v>
      </c>
      <c r="M40" s="24" t="s">
        <v>349</v>
      </c>
      <c r="N40" s="24" t="s">
        <v>335</v>
      </c>
      <c r="O40" s="26">
        <v>45694</v>
      </c>
    </row>
    <row r="41" spans="2:15" ht="25.9" customHeight="1" x14ac:dyDescent="0.3">
      <c r="B4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1" s="24">
        <v>2</v>
      </c>
      <c r="D41" s="24" t="s">
        <v>419</v>
      </c>
      <c r="E41" s="25" t="s">
        <v>264</v>
      </c>
      <c r="F41" s="18" t="s">
        <v>420</v>
      </c>
      <c r="G41" s="26">
        <v>45695</v>
      </c>
      <c r="H41" s="27">
        <v>2704.99</v>
      </c>
      <c r="I41" s="57">
        <v>42</v>
      </c>
      <c r="J41" s="24" t="s">
        <v>335</v>
      </c>
      <c r="K41" s="27">
        <v>970</v>
      </c>
      <c r="L41" s="26">
        <v>45698</v>
      </c>
      <c r="M41" s="24" t="s">
        <v>349</v>
      </c>
      <c r="N41" s="24" t="s">
        <v>335</v>
      </c>
      <c r="O41" s="26">
        <v>45771</v>
      </c>
    </row>
    <row r="42" spans="2:15" ht="25.9" customHeight="1" x14ac:dyDescent="0.3">
      <c r="B4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2" s="24">
        <v>2</v>
      </c>
      <c r="D42" s="24" t="s">
        <v>421</v>
      </c>
      <c r="E42" s="25" t="s">
        <v>43</v>
      </c>
      <c r="F42" s="18" t="s">
        <v>422</v>
      </c>
      <c r="G42" s="26">
        <v>45693</v>
      </c>
      <c r="H42" s="27">
        <v>3441.2</v>
      </c>
      <c r="I42" s="57">
        <v>83</v>
      </c>
      <c r="J42" s="24" t="s">
        <v>335</v>
      </c>
      <c r="K42" s="27">
        <v>200</v>
      </c>
      <c r="L42" s="26">
        <v>45698</v>
      </c>
      <c r="M42" s="24" t="s">
        <v>349</v>
      </c>
      <c r="N42" s="24" t="s">
        <v>335</v>
      </c>
      <c r="O42" s="26">
        <v>45698</v>
      </c>
    </row>
    <row r="43" spans="2:15" ht="25.9" customHeight="1" x14ac:dyDescent="0.3">
      <c r="B4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3" s="24">
        <v>2</v>
      </c>
      <c r="D43" s="24" t="s">
        <v>423</v>
      </c>
      <c r="E43" s="25" t="s">
        <v>76</v>
      </c>
      <c r="F43" s="18" t="s">
        <v>424</v>
      </c>
      <c r="G43" s="26">
        <v>45722</v>
      </c>
      <c r="H43" s="27">
        <v>1008.47</v>
      </c>
      <c r="I43" s="57">
        <v>25</v>
      </c>
      <c r="J43" s="24" t="s">
        <v>348</v>
      </c>
      <c r="K43" s="27">
        <v>0</v>
      </c>
      <c r="L43" s="26">
        <v>45722</v>
      </c>
      <c r="M43" s="24" t="s">
        <v>349</v>
      </c>
      <c r="N43" s="24" t="s">
        <v>335</v>
      </c>
      <c r="O43" s="26">
        <v>45733</v>
      </c>
    </row>
    <row r="44" spans="2:15" ht="25.9" customHeight="1" x14ac:dyDescent="0.3">
      <c r="B4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4" s="24">
        <v>2</v>
      </c>
      <c r="D44" s="24" t="s">
        <v>425</v>
      </c>
      <c r="E44" s="25" t="s">
        <v>38</v>
      </c>
      <c r="F44" s="18" t="s">
        <v>426</v>
      </c>
      <c r="G44" s="26">
        <v>45735</v>
      </c>
      <c r="H44" s="27">
        <v>2897.92</v>
      </c>
      <c r="I44" s="57">
        <v>62</v>
      </c>
      <c r="J44" s="24" t="s">
        <v>335</v>
      </c>
      <c r="K44" s="27">
        <v>240</v>
      </c>
      <c r="L44" s="26">
        <v>45735</v>
      </c>
      <c r="M44" s="24" t="s">
        <v>349</v>
      </c>
      <c r="N44" s="24" t="s">
        <v>335</v>
      </c>
      <c r="O44" s="26">
        <v>45736</v>
      </c>
    </row>
    <row r="45" spans="2:15" ht="25.9" customHeight="1" x14ac:dyDescent="0.3">
      <c r="B4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5" s="24">
        <v>2</v>
      </c>
      <c r="D45" s="24" t="s">
        <v>427</v>
      </c>
      <c r="E45" s="25" t="s">
        <v>392</v>
      </c>
      <c r="F45" s="18" t="s">
        <v>428</v>
      </c>
      <c r="G45" s="26">
        <v>45713</v>
      </c>
      <c r="H45" s="27">
        <v>380.76</v>
      </c>
      <c r="I45" s="57">
        <v>9</v>
      </c>
      <c r="J45" s="24" t="s">
        <v>348</v>
      </c>
      <c r="K45" s="27">
        <v>0</v>
      </c>
      <c r="L45" s="26">
        <v>45713</v>
      </c>
      <c r="M45" s="24" t="s">
        <v>349</v>
      </c>
      <c r="N45" s="24" t="s">
        <v>335</v>
      </c>
      <c r="O45" s="26">
        <v>45720</v>
      </c>
    </row>
    <row r="46" spans="2:15" ht="25.9" customHeight="1" x14ac:dyDescent="0.3">
      <c r="B4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6" s="24">
        <v>2</v>
      </c>
      <c r="D46" s="24" t="s">
        <v>429</v>
      </c>
      <c r="E46" s="25" t="s">
        <v>68</v>
      </c>
      <c r="F46" s="18" t="s">
        <v>430</v>
      </c>
      <c r="G46" s="26">
        <v>45699</v>
      </c>
      <c r="H46" s="27">
        <v>282.37</v>
      </c>
      <c r="I46" s="57">
        <v>7</v>
      </c>
      <c r="J46" s="24" t="s">
        <v>348</v>
      </c>
      <c r="K46" s="27">
        <v>0</v>
      </c>
      <c r="L46" s="26">
        <v>45699</v>
      </c>
      <c r="M46" s="24" t="s">
        <v>349</v>
      </c>
      <c r="N46" s="24" t="s">
        <v>335</v>
      </c>
      <c r="O46" s="26">
        <v>45699</v>
      </c>
    </row>
    <row r="47" spans="2:15" ht="25.9" customHeight="1" x14ac:dyDescent="0.3">
      <c r="B47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47" s="24">
        <v>2</v>
      </c>
      <c r="D47" s="24" t="s">
        <v>431</v>
      </c>
      <c r="E47" s="25" t="s">
        <v>432</v>
      </c>
      <c r="F47" s="18" t="s">
        <v>433</v>
      </c>
      <c r="G47" s="26">
        <v>45699</v>
      </c>
      <c r="H47" s="27">
        <v>4218.6499999999996</v>
      </c>
      <c r="I47" s="57">
        <v>90</v>
      </c>
      <c r="J47" s="24" t="s">
        <v>335</v>
      </c>
      <c r="K47" s="27">
        <v>200</v>
      </c>
      <c r="L47" s="26">
        <v>45699</v>
      </c>
      <c r="M47" s="24" t="s">
        <v>349</v>
      </c>
      <c r="N47" s="24"/>
      <c r="O47" s="26"/>
    </row>
    <row r="48" spans="2:15" ht="25.9" customHeight="1" x14ac:dyDescent="0.3">
      <c r="B4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8" s="24">
        <v>2</v>
      </c>
      <c r="D48" s="24" t="s">
        <v>434</v>
      </c>
      <c r="E48" s="25" t="s">
        <v>264</v>
      </c>
      <c r="F48" s="18" t="s">
        <v>435</v>
      </c>
      <c r="G48" s="26">
        <v>45677</v>
      </c>
      <c r="H48" s="27">
        <v>1000.45</v>
      </c>
      <c r="I48" s="57">
        <v>15</v>
      </c>
      <c r="J48" s="24" t="s">
        <v>335</v>
      </c>
      <c r="K48" s="27">
        <v>120</v>
      </c>
      <c r="L48" s="26">
        <v>45698</v>
      </c>
      <c r="M48" s="24" t="s">
        <v>349</v>
      </c>
      <c r="N48" s="24" t="s">
        <v>335</v>
      </c>
      <c r="O48" s="26">
        <v>45700</v>
      </c>
    </row>
    <row r="49" spans="2:15" ht="25.9" customHeight="1" x14ac:dyDescent="0.3">
      <c r="B4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9" s="24">
        <v>2</v>
      </c>
      <c r="D49" s="24" t="s">
        <v>436</v>
      </c>
      <c r="E49" s="25" t="s">
        <v>240</v>
      </c>
      <c r="F49" s="18" t="s">
        <v>437</v>
      </c>
      <c r="G49" s="26">
        <v>45699</v>
      </c>
      <c r="H49" s="27">
        <v>1894.68</v>
      </c>
      <c r="I49" s="57">
        <v>34</v>
      </c>
      <c r="J49" s="24" t="s">
        <v>335</v>
      </c>
      <c r="K49" s="27">
        <v>50</v>
      </c>
      <c r="L49" s="26">
        <v>45699</v>
      </c>
      <c r="M49" s="24" t="s">
        <v>349</v>
      </c>
      <c r="N49" s="24" t="s">
        <v>335</v>
      </c>
      <c r="O49" s="26">
        <v>45700</v>
      </c>
    </row>
    <row r="50" spans="2:15" ht="25.9" customHeight="1" x14ac:dyDescent="0.3">
      <c r="B5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0" s="24">
        <v>2</v>
      </c>
      <c r="D50" s="24" t="s">
        <v>438</v>
      </c>
      <c r="E50" s="25" t="s">
        <v>240</v>
      </c>
      <c r="F50" s="18" t="s">
        <v>439</v>
      </c>
      <c r="G50" s="26">
        <v>45699</v>
      </c>
      <c r="H50" s="27">
        <v>1677.31</v>
      </c>
      <c r="I50" s="57">
        <v>40</v>
      </c>
      <c r="J50" s="24" t="s">
        <v>335</v>
      </c>
      <c r="K50" s="27">
        <v>50</v>
      </c>
      <c r="L50" s="26">
        <v>45699</v>
      </c>
      <c r="M50" s="24" t="s">
        <v>349</v>
      </c>
      <c r="N50" s="24" t="s">
        <v>335</v>
      </c>
      <c r="O50" s="26">
        <v>45700</v>
      </c>
    </row>
    <row r="51" spans="2:15" ht="25.9" customHeight="1" x14ac:dyDescent="0.3">
      <c r="B5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1" s="24">
        <v>2</v>
      </c>
      <c r="D51" s="24" t="s">
        <v>440</v>
      </c>
      <c r="E51" s="25" t="s">
        <v>260</v>
      </c>
      <c r="F51" s="18" t="s">
        <v>441</v>
      </c>
      <c r="G51" s="26">
        <v>45793</v>
      </c>
      <c r="H51" s="27">
        <v>6600</v>
      </c>
      <c r="I51" s="57">
        <v>160</v>
      </c>
      <c r="J51" s="24" t="s">
        <v>348</v>
      </c>
      <c r="K51" s="27">
        <v>0</v>
      </c>
      <c r="L51" s="26">
        <v>45848</v>
      </c>
      <c r="M51" s="24" t="s">
        <v>442</v>
      </c>
      <c r="N51" s="24" t="s">
        <v>335</v>
      </c>
      <c r="O51" s="26">
        <v>45854</v>
      </c>
    </row>
    <row r="52" spans="2:15" ht="25.9" customHeight="1" x14ac:dyDescent="0.3">
      <c r="B5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52" s="24">
        <v>2</v>
      </c>
      <c r="D52" s="24" t="s">
        <v>443</v>
      </c>
      <c r="E52" s="25" t="s">
        <v>304</v>
      </c>
      <c r="F52" s="18" t="s">
        <v>444</v>
      </c>
      <c r="G52" s="26">
        <v>45705</v>
      </c>
      <c r="H52" s="27">
        <v>1996.91</v>
      </c>
      <c r="I52" s="57">
        <v>50</v>
      </c>
      <c r="J52" s="24" t="s">
        <v>348</v>
      </c>
      <c r="K52" s="27">
        <v>0</v>
      </c>
      <c r="L52" s="26">
        <v>45705</v>
      </c>
      <c r="M52" s="24" t="s">
        <v>349</v>
      </c>
      <c r="N52" s="24" t="s">
        <v>366</v>
      </c>
      <c r="O52" s="26"/>
    </row>
    <row r="53" spans="2:15" ht="25.9" customHeight="1" x14ac:dyDescent="0.3">
      <c r="B5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53" s="24">
        <v>2</v>
      </c>
      <c r="D53" s="24" t="s">
        <v>59</v>
      </c>
      <c r="E53" s="25" t="s">
        <v>264</v>
      </c>
      <c r="F53" s="18" t="s">
        <v>445</v>
      </c>
      <c r="G53" s="26"/>
      <c r="H53" s="27"/>
      <c r="I53" s="57"/>
      <c r="J53" s="24"/>
      <c r="K53" s="27"/>
      <c r="L53" s="26"/>
      <c r="M53" s="24"/>
      <c r="N53" s="24" t="s">
        <v>348</v>
      </c>
      <c r="O53" s="26"/>
    </row>
    <row r="54" spans="2:15" ht="25.9" customHeight="1" x14ac:dyDescent="0.3">
      <c r="B5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4" s="24">
        <v>2</v>
      </c>
      <c r="D54" s="24" t="s">
        <v>446</v>
      </c>
      <c r="E54" s="25" t="s">
        <v>76</v>
      </c>
      <c r="F54" s="18" t="s">
        <v>447</v>
      </c>
      <c r="G54" s="26">
        <v>45705</v>
      </c>
      <c r="H54" s="27">
        <v>259.74</v>
      </c>
      <c r="I54" s="57">
        <v>6</v>
      </c>
      <c r="J54" s="24" t="s">
        <v>348</v>
      </c>
      <c r="K54" s="27">
        <v>0</v>
      </c>
      <c r="L54" s="26">
        <v>45705</v>
      </c>
      <c r="M54" s="24" t="s">
        <v>349</v>
      </c>
      <c r="N54" s="24" t="s">
        <v>335</v>
      </c>
      <c r="O54" s="26">
        <v>45705</v>
      </c>
    </row>
    <row r="55" spans="2:15" ht="25.9" customHeight="1" x14ac:dyDescent="0.3">
      <c r="B5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55" s="24">
        <v>2</v>
      </c>
      <c r="D55" s="24" t="s">
        <v>448</v>
      </c>
      <c r="E55" s="25" t="s">
        <v>264</v>
      </c>
      <c r="F55" s="18" t="s">
        <v>449</v>
      </c>
      <c r="G55" s="26">
        <v>45713</v>
      </c>
      <c r="H55" s="27">
        <v>1694.23</v>
      </c>
      <c r="I55" s="57">
        <v>42</v>
      </c>
      <c r="J55" s="24" t="s">
        <v>348</v>
      </c>
      <c r="K55" s="27">
        <v>0</v>
      </c>
      <c r="L55" s="26">
        <v>45713</v>
      </c>
      <c r="M55" s="24" t="s">
        <v>349</v>
      </c>
      <c r="N55" s="24" t="s">
        <v>366</v>
      </c>
      <c r="O55" s="26"/>
    </row>
    <row r="56" spans="2:15" ht="25.9" customHeight="1" x14ac:dyDescent="0.3">
      <c r="B5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6" s="24">
        <v>2</v>
      </c>
      <c r="D56" s="24" t="s">
        <v>450</v>
      </c>
      <c r="E56" s="25" t="s">
        <v>329</v>
      </c>
      <c r="F56" s="18" t="s">
        <v>451</v>
      </c>
      <c r="G56" s="26">
        <v>45709</v>
      </c>
      <c r="H56" s="27">
        <v>9800</v>
      </c>
      <c r="I56" s="57">
        <v>180</v>
      </c>
      <c r="J56" s="24" t="s">
        <v>335</v>
      </c>
      <c r="K56" s="27">
        <v>2000</v>
      </c>
      <c r="L56" s="26">
        <v>45750</v>
      </c>
      <c r="M56" s="24" t="s">
        <v>349</v>
      </c>
      <c r="N56" s="24" t="s">
        <v>335</v>
      </c>
      <c r="O56" s="26">
        <v>45757</v>
      </c>
    </row>
    <row r="57" spans="2:15" ht="25.9" customHeight="1" x14ac:dyDescent="0.3">
      <c r="B5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7" s="24">
        <v>2</v>
      </c>
      <c r="D57" s="24" t="s">
        <v>452</v>
      </c>
      <c r="E57" s="25" t="s">
        <v>68</v>
      </c>
      <c r="F57" s="18" t="s">
        <v>453</v>
      </c>
      <c r="G57" s="26">
        <v>45713</v>
      </c>
      <c r="H57" s="27">
        <v>259.74</v>
      </c>
      <c r="I57" s="57">
        <v>6</v>
      </c>
      <c r="J57" s="24" t="s">
        <v>348</v>
      </c>
      <c r="K57" s="27">
        <v>0</v>
      </c>
      <c r="L57" s="26">
        <v>45713</v>
      </c>
      <c r="M57" s="24" t="s">
        <v>349</v>
      </c>
      <c r="N57" s="24" t="s">
        <v>335</v>
      </c>
      <c r="O57" s="26">
        <v>45713</v>
      </c>
    </row>
    <row r="58" spans="2:15" ht="25.9" customHeight="1" x14ac:dyDescent="0.3">
      <c r="B5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8" s="24">
        <v>2</v>
      </c>
      <c r="D58" s="24" t="s">
        <v>454</v>
      </c>
      <c r="E58" s="25" t="s">
        <v>68</v>
      </c>
      <c r="F58" s="18" t="s">
        <v>455</v>
      </c>
      <c r="G58" s="26">
        <v>45713</v>
      </c>
      <c r="H58" s="27">
        <v>289.26</v>
      </c>
      <c r="I58" s="57">
        <v>7</v>
      </c>
      <c r="J58" s="24" t="s">
        <v>348</v>
      </c>
      <c r="K58" s="27">
        <v>0</v>
      </c>
      <c r="L58" s="26">
        <v>45713</v>
      </c>
      <c r="M58" s="24" t="s">
        <v>349</v>
      </c>
      <c r="N58" s="24" t="s">
        <v>335</v>
      </c>
      <c r="O58" s="26">
        <v>45714</v>
      </c>
    </row>
    <row r="59" spans="2:15" ht="25.9" customHeight="1" x14ac:dyDescent="0.3">
      <c r="B5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9" s="24">
        <v>2</v>
      </c>
      <c r="D59" s="24" t="s">
        <v>456</v>
      </c>
      <c r="E59" s="25" t="s">
        <v>68</v>
      </c>
      <c r="F59" s="18" t="s">
        <v>457</v>
      </c>
      <c r="G59" s="26">
        <v>45713</v>
      </c>
      <c r="H59" s="27">
        <v>289.26</v>
      </c>
      <c r="I59" s="57">
        <v>7</v>
      </c>
      <c r="J59" s="24" t="s">
        <v>348</v>
      </c>
      <c r="K59" s="27">
        <v>0</v>
      </c>
      <c r="L59" s="26">
        <v>45713</v>
      </c>
      <c r="M59" s="24" t="s">
        <v>349</v>
      </c>
      <c r="N59" s="24" t="s">
        <v>335</v>
      </c>
      <c r="O59" s="26">
        <v>45714</v>
      </c>
    </row>
    <row r="60" spans="2:15" ht="25.9" customHeight="1" x14ac:dyDescent="0.3">
      <c r="B6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0" s="24">
        <v>2</v>
      </c>
      <c r="D60" s="24" t="s">
        <v>458</v>
      </c>
      <c r="E60" s="25" t="s">
        <v>262</v>
      </c>
      <c r="F60" s="18" t="s">
        <v>459</v>
      </c>
      <c r="G60" s="26">
        <v>45707</v>
      </c>
      <c r="H60" s="27">
        <v>4720.0600000000004</v>
      </c>
      <c r="I60" s="57">
        <v>85</v>
      </c>
      <c r="J60" s="24" t="s">
        <v>335</v>
      </c>
      <c r="K60" s="27">
        <v>940</v>
      </c>
      <c r="L60" s="26">
        <v>45707</v>
      </c>
      <c r="M60" s="24" t="s">
        <v>410</v>
      </c>
      <c r="N60" s="24" t="s">
        <v>335</v>
      </c>
      <c r="O60" s="26">
        <v>45716</v>
      </c>
    </row>
    <row r="61" spans="2:15" ht="25.9" customHeight="1" x14ac:dyDescent="0.3">
      <c r="B6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1" s="24">
        <v>2</v>
      </c>
      <c r="D61" s="24" t="s">
        <v>460</v>
      </c>
      <c r="E61" s="25" t="s">
        <v>312</v>
      </c>
      <c r="F61" s="18" t="s">
        <v>461</v>
      </c>
      <c r="G61" s="26">
        <v>45721</v>
      </c>
      <c r="H61" s="27">
        <v>1787.18</v>
      </c>
      <c r="I61" s="57">
        <v>40</v>
      </c>
      <c r="J61" s="24" t="s">
        <v>348</v>
      </c>
      <c r="K61" s="27">
        <v>0</v>
      </c>
      <c r="L61" s="26">
        <v>45722</v>
      </c>
      <c r="M61" s="24" t="s">
        <v>349</v>
      </c>
      <c r="N61" s="24" t="s">
        <v>335</v>
      </c>
      <c r="O61" s="26">
        <v>45797</v>
      </c>
    </row>
    <row r="62" spans="2:15" ht="25.9" customHeight="1" x14ac:dyDescent="0.3">
      <c r="B6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62" s="24">
        <v>2</v>
      </c>
      <c r="D62" s="24" t="s">
        <v>462</v>
      </c>
      <c r="E62" s="25" t="s">
        <v>245</v>
      </c>
      <c r="F62" s="18" t="s">
        <v>463</v>
      </c>
      <c r="G62" s="26">
        <v>45781</v>
      </c>
      <c r="H62" s="27">
        <v>661.85</v>
      </c>
      <c r="I62" s="57">
        <v>13</v>
      </c>
      <c r="J62" s="24" t="s">
        <v>335</v>
      </c>
      <c r="K62" s="27">
        <v>50</v>
      </c>
      <c r="L62" s="26">
        <v>45720</v>
      </c>
      <c r="M62" s="24" t="s">
        <v>349</v>
      </c>
      <c r="N62" s="24" t="s">
        <v>366</v>
      </c>
      <c r="O62" s="26"/>
    </row>
    <row r="63" spans="2:15" ht="25.9" customHeight="1" x14ac:dyDescent="0.3">
      <c r="B6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3" s="24">
        <v>2</v>
      </c>
      <c r="D63" s="24" t="s">
        <v>59</v>
      </c>
      <c r="E63" s="25" t="s">
        <v>293</v>
      </c>
      <c r="F63" s="18" t="s">
        <v>464</v>
      </c>
      <c r="G63" s="26"/>
      <c r="H63" s="27"/>
      <c r="I63" s="57"/>
      <c r="J63" s="24"/>
      <c r="K63" s="27"/>
      <c r="L63" s="26"/>
      <c r="M63" s="24"/>
      <c r="N63" s="24" t="s">
        <v>348</v>
      </c>
      <c r="O63" s="26"/>
    </row>
    <row r="64" spans="2:15" ht="25.9" customHeight="1" x14ac:dyDescent="0.3">
      <c r="B6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4" s="24">
        <v>2</v>
      </c>
      <c r="D64" s="24" t="s">
        <v>465</v>
      </c>
      <c r="E64" s="25" t="s">
        <v>329</v>
      </c>
      <c r="F64" s="18" t="s">
        <v>466</v>
      </c>
      <c r="G64" s="26">
        <v>45713</v>
      </c>
      <c r="H64" s="27">
        <v>525.04</v>
      </c>
      <c r="I64" s="57">
        <v>11</v>
      </c>
      <c r="J64" s="24" t="s">
        <v>348</v>
      </c>
      <c r="K64" s="27">
        <v>0</v>
      </c>
      <c r="L64" s="26">
        <v>45714</v>
      </c>
      <c r="M64" s="24" t="s">
        <v>410</v>
      </c>
      <c r="N64" s="24" t="s">
        <v>335</v>
      </c>
      <c r="O64" s="26">
        <v>45722</v>
      </c>
    </row>
    <row r="65" spans="2:15" ht="25.9" customHeight="1" x14ac:dyDescent="0.3">
      <c r="B6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5" s="24">
        <v>2</v>
      </c>
      <c r="D65" s="24" t="s">
        <v>467</v>
      </c>
      <c r="E65" s="25" t="s">
        <v>43</v>
      </c>
      <c r="F65" s="18" t="s">
        <v>468</v>
      </c>
      <c r="G65" s="26">
        <v>45716</v>
      </c>
      <c r="H65" s="27">
        <v>7144.8</v>
      </c>
      <c r="I65" s="57"/>
      <c r="J65" s="24" t="s">
        <v>335</v>
      </c>
      <c r="K65" s="27">
        <v>60</v>
      </c>
      <c r="L65" s="26">
        <v>45721</v>
      </c>
      <c r="M65" s="24" t="s">
        <v>349</v>
      </c>
      <c r="N65" s="24" t="s">
        <v>348</v>
      </c>
      <c r="O65" s="26">
        <v>45735</v>
      </c>
    </row>
    <row r="66" spans="2:15" ht="25.9" customHeight="1" x14ac:dyDescent="0.3">
      <c r="B6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6" s="24">
        <v>2</v>
      </c>
      <c r="D66" s="24" t="s">
        <v>59</v>
      </c>
      <c r="E66" s="25" t="s">
        <v>261</v>
      </c>
      <c r="F66" s="18" t="s">
        <v>469</v>
      </c>
      <c r="G66" s="26"/>
      <c r="H66" s="27"/>
      <c r="I66" s="57"/>
      <c r="J66" s="24"/>
      <c r="K66" s="27"/>
      <c r="L66" s="26"/>
      <c r="M66" s="24"/>
      <c r="N66" s="24" t="s">
        <v>348</v>
      </c>
      <c r="O66" s="26"/>
    </row>
    <row r="67" spans="2:15" ht="25.9" customHeight="1" x14ac:dyDescent="0.3">
      <c r="B6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7" s="24">
        <v>2</v>
      </c>
      <c r="D67" s="24" t="s">
        <v>470</v>
      </c>
      <c r="E67" s="25" t="s">
        <v>30</v>
      </c>
      <c r="F67" s="18" t="s">
        <v>471</v>
      </c>
      <c r="G67" s="26">
        <v>45721</v>
      </c>
      <c r="H67" s="27">
        <v>1692.9</v>
      </c>
      <c r="I67" s="57">
        <v>32</v>
      </c>
      <c r="J67" s="24" t="s">
        <v>335</v>
      </c>
      <c r="K67" s="27">
        <v>360</v>
      </c>
      <c r="L67" s="26">
        <v>45722</v>
      </c>
      <c r="M67" s="24" t="s">
        <v>349</v>
      </c>
      <c r="N67" s="24" t="s">
        <v>335</v>
      </c>
      <c r="O67" s="26">
        <v>45740</v>
      </c>
    </row>
    <row r="68" spans="2:15" ht="25.9" customHeight="1" x14ac:dyDescent="0.3">
      <c r="B6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8" s="24">
        <v>2</v>
      </c>
      <c r="D68" s="24" t="s">
        <v>472</v>
      </c>
      <c r="E68" s="25" t="s">
        <v>38</v>
      </c>
      <c r="F68" s="18" t="s">
        <v>473</v>
      </c>
      <c r="G68" s="26">
        <v>45716</v>
      </c>
      <c r="H68" s="27">
        <v>443.73</v>
      </c>
      <c r="I68" s="57">
        <v>11</v>
      </c>
      <c r="J68" s="24" t="s">
        <v>348</v>
      </c>
      <c r="K68" s="27">
        <v>0</v>
      </c>
      <c r="L68" s="26">
        <v>45716</v>
      </c>
      <c r="M68" s="24" t="s">
        <v>349</v>
      </c>
      <c r="N68" s="24" t="s">
        <v>335</v>
      </c>
      <c r="O68" s="26">
        <v>45729</v>
      </c>
    </row>
    <row r="69" spans="2:15" ht="25.9" customHeight="1" x14ac:dyDescent="0.3">
      <c r="B6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9" s="24">
        <v>2</v>
      </c>
      <c r="D69" s="24" t="s">
        <v>474</v>
      </c>
      <c r="E69" s="25" t="s">
        <v>97</v>
      </c>
      <c r="F69" s="18" t="s">
        <v>475</v>
      </c>
      <c r="G69" s="26">
        <v>45726</v>
      </c>
      <c r="H69" s="27">
        <v>901.98</v>
      </c>
      <c r="I69" s="57">
        <v>16</v>
      </c>
      <c r="J69" s="24" t="s">
        <v>348</v>
      </c>
      <c r="K69" s="27">
        <v>300</v>
      </c>
      <c r="L69" s="26">
        <v>45726</v>
      </c>
      <c r="M69" s="24" t="s">
        <v>349</v>
      </c>
      <c r="N69" s="24" t="s">
        <v>335</v>
      </c>
      <c r="O69" s="26">
        <v>45728</v>
      </c>
    </row>
    <row r="70" spans="2:15" ht="25.9" customHeight="1" x14ac:dyDescent="0.3">
      <c r="B7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0" s="24">
        <v>2</v>
      </c>
      <c r="D70" s="24" t="s">
        <v>476</v>
      </c>
      <c r="E70" s="25" t="s">
        <v>68</v>
      </c>
      <c r="F70" s="18" t="s">
        <v>477</v>
      </c>
      <c r="G70" s="26">
        <v>45727</v>
      </c>
      <c r="H70" s="27">
        <v>289.26</v>
      </c>
      <c r="I70" s="57">
        <v>7</v>
      </c>
      <c r="J70" s="24" t="s">
        <v>348</v>
      </c>
      <c r="K70" s="27">
        <v>0</v>
      </c>
      <c r="L70" s="26">
        <v>45727</v>
      </c>
      <c r="M70" s="24" t="s">
        <v>349</v>
      </c>
      <c r="N70" s="24" t="s">
        <v>335</v>
      </c>
      <c r="O70" s="26">
        <v>45727</v>
      </c>
    </row>
    <row r="71" spans="2:15" ht="25.9" customHeight="1" x14ac:dyDescent="0.3">
      <c r="B7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71" s="24">
        <v>2</v>
      </c>
      <c r="D71" s="24" t="s">
        <v>59</v>
      </c>
      <c r="E71" s="25" t="s">
        <v>146</v>
      </c>
      <c r="F71" s="18" t="s">
        <v>478</v>
      </c>
      <c r="G71" s="26"/>
      <c r="H71" s="27"/>
      <c r="I71" s="57"/>
      <c r="J71" s="24"/>
      <c r="K71" s="27"/>
      <c r="L71" s="26"/>
      <c r="M71" s="24"/>
      <c r="N71" s="24" t="s">
        <v>348</v>
      </c>
      <c r="O71" s="26"/>
    </row>
    <row r="72" spans="2:15" ht="25.9" customHeight="1" x14ac:dyDescent="0.3">
      <c r="B7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2" s="24">
        <v>2</v>
      </c>
      <c r="D72" s="24" t="s">
        <v>479</v>
      </c>
      <c r="E72" s="25" t="s">
        <v>264</v>
      </c>
      <c r="F72" s="18" t="s">
        <v>480</v>
      </c>
      <c r="G72" s="26">
        <v>45593</v>
      </c>
      <c r="H72" s="27">
        <v>892.28</v>
      </c>
      <c r="I72" s="57">
        <v>20</v>
      </c>
      <c r="J72" s="24" t="s">
        <v>335</v>
      </c>
      <c r="K72" s="27">
        <v>60</v>
      </c>
      <c r="L72" s="26">
        <v>45726</v>
      </c>
      <c r="M72" s="24" t="s">
        <v>481</v>
      </c>
      <c r="N72" s="24" t="s">
        <v>335</v>
      </c>
      <c r="O72" s="26">
        <v>45726</v>
      </c>
    </row>
    <row r="73" spans="2:15" ht="25.9" customHeight="1" x14ac:dyDescent="0.3">
      <c r="B7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3" s="24">
        <v>2</v>
      </c>
      <c r="D73" s="24" t="s">
        <v>482</v>
      </c>
      <c r="E73" s="25" t="s">
        <v>71</v>
      </c>
      <c r="F73" s="18" t="s">
        <v>483</v>
      </c>
      <c r="G73" s="26">
        <v>45727</v>
      </c>
      <c r="H73" s="27">
        <v>474.58</v>
      </c>
      <c r="I73" s="57">
        <v>10</v>
      </c>
      <c r="J73" s="24" t="s">
        <v>348</v>
      </c>
      <c r="K73" s="27">
        <v>0</v>
      </c>
      <c r="L73" s="26">
        <v>45727</v>
      </c>
      <c r="M73" s="24" t="s">
        <v>349</v>
      </c>
      <c r="N73" s="24" t="s">
        <v>335</v>
      </c>
      <c r="O73" s="26">
        <v>45718</v>
      </c>
    </row>
    <row r="74" spans="2:15" ht="25.9" customHeight="1" x14ac:dyDescent="0.3">
      <c r="B7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74" s="24">
        <v>2</v>
      </c>
      <c r="D74" s="24" t="s">
        <v>484</v>
      </c>
      <c r="E74" s="25" t="s">
        <v>392</v>
      </c>
      <c r="F74" s="18" t="s">
        <v>485</v>
      </c>
      <c r="G74" s="26">
        <v>45719</v>
      </c>
      <c r="H74" s="27">
        <v>338.45</v>
      </c>
      <c r="I74" s="57">
        <v>8</v>
      </c>
      <c r="J74" s="24" t="s">
        <v>348</v>
      </c>
      <c r="K74" s="27">
        <v>0</v>
      </c>
      <c r="L74" s="26">
        <v>45720</v>
      </c>
      <c r="M74" s="24" t="s">
        <v>349</v>
      </c>
      <c r="N74" s="24" t="s">
        <v>366</v>
      </c>
      <c r="O74" s="26"/>
    </row>
    <row r="75" spans="2:15" ht="25.9" customHeight="1" x14ac:dyDescent="0.3">
      <c r="B7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75" s="24">
        <v>2</v>
      </c>
      <c r="D75" s="24" t="s">
        <v>486</v>
      </c>
      <c r="E75" s="25" t="s">
        <v>267</v>
      </c>
      <c r="F75" s="18" t="s">
        <v>487</v>
      </c>
      <c r="G75" s="26">
        <v>45727</v>
      </c>
      <c r="H75" s="27">
        <v>342.88</v>
      </c>
      <c r="I75" s="57">
        <v>8.5</v>
      </c>
      <c r="J75" s="24" t="s">
        <v>335</v>
      </c>
      <c r="K75" s="27">
        <v>60</v>
      </c>
      <c r="L75" s="26">
        <v>45727</v>
      </c>
      <c r="M75" s="24" t="s">
        <v>349</v>
      </c>
      <c r="N75" s="24"/>
      <c r="O75" s="26"/>
    </row>
    <row r="76" spans="2:15" ht="25.9" customHeight="1" x14ac:dyDescent="0.3">
      <c r="B7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6" s="24">
        <v>2</v>
      </c>
      <c r="D76" s="24" t="s">
        <v>488</v>
      </c>
      <c r="E76" s="25" t="s">
        <v>97</v>
      </c>
      <c r="F76" s="18" t="s">
        <v>489</v>
      </c>
      <c r="G76" s="26">
        <v>45713</v>
      </c>
      <c r="H76" s="27">
        <v>4517.95</v>
      </c>
      <c r="I76" s="57">
        <v>112</v>
      </c>
      <c r="J76" s="24" t="s">
        <v>348</v>
      </c>
      <c r="K76" s="27">
        <v>0</v>
      </c>
      <c r="L76" s="26">
        <v>45726</v>
      </c>
      <c r="M76" s="24" t="s">
        <v>349</v>
      </c>
      <c r="N76" s="24" t="s">
        <v>335</v>
      </c>
      <c r="O76" s="26">
        <v>45726</v>
      </c>
    </row>
    <row r="77" spans="2:15" ht="25.9" customHeight="1" x14ac:dyDescent="0.3">
      <c r="B7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7" s="24">
        <v>2</v>
      </c>
      <c r="D77" s="24" t="s">
        <v>490</v>
      </c>
      <c r="E77" s="25" t="s">
        <v>68</v>
      </c>
      <c r="F77" s="18" t="s">
        <v>491</v>
      </c>
      <c r="G77" s="26">
        <v>45734</v>
      </c>
      <c r="H77" s="27">
        <v>247.94</v>
      </c>
      <c r="I77" s="57">
        <v>6</v>
      </c>
      <c r="J77" s="24" t="s">
        <v>348</v>
      </c>
      <c r="K77" s="27">
        <v>0</v>
      </c>
      <c r="L77" s="26">
        <v>45734</v>
      </c>
      <c r="M77" s="24" t="s">
        <v>349</v>
      </c>
      <c r="N77" s="24" t="s">
        <v>335</v>
      </c>
      <c r="O77" s="26">
        <v>45735</v>
      </c>
    </row>
    <row r="78" spans="2:15" ht="25.9" customHeight="1" x14ac:dyDescent="0.3">
      <c r="B7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8" s="24">
        <v>2</v>
      </c>
      <c r="D78" s="24" t="s">
        <v>492</v>
      </c>
      <c r="E78" s="25" t="s">
        <v>272</v>
      </c>
      <c r="F78" s="18" t="s">
        <v>493</v>
      </c>
      <c r="G78" s="26">
        <v>45734</v>
      </c>
      <c r="H78" s="27">
        <v>389.61</v>
      </c>
      <c r="I78" s="57"/>
      <c r="J78" s="24" t="s">
        <v>348</v>
      </c>
      <c r="K78" s="27">
        <v>0</v>
      </c>
      <c r="L78" s="26">
        <v>45734</v>
      </c>
      <c r="M78" s="24" t="s">
        <v>349</v>
      </c>
      <c r="N78" s="24" t="s">
        <v>335</v>
      </c>
      <c r="O78" s="26">
        <v>45735</v>
      </c>
    </row>
    <row r="79" spans="2:15" ht="25.9" customHeight="1" x14ac:dyDescent="0.3">
      <c r="B7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9" s="24">
        <v>2</v>
      </c>
      <c r="D79" s="24" t="s">
        <v>494</v>
      </c>
      <c r="E79" s="25" t="s">
        <v>264</v>
      </c>
      <c r="F79" s="18" t="s">
        <v>495</v>
      </c>
      <c r="G79" s="26">
        <v>45726</v>
      </c>
      <c r="H79" s="27">
        <v>605.08000000000004</v>
      </c>
      <c r="I79" s="57">
        <v>15</v>
      </c>
      <c r="J79" s="24" t="s">
        <v>348</v>
      </c>
      <c r="K79" s="27">
        <v>0</v>
      </c>
      <c r="L79" s="26">
        <v>45726</v>
      </c>
      <c r="M79" s="24" t="s">
        <v>349</v>
      </c>
      <c r="N79" s="24" t="s">
        <v>335</v>
      </c>
      <c r="O79" s="26">
        <v>45733</v>
      </c>
    </row>
    <row r="80" spans="2:15" ht="25.9" customHeight="1" x14ac:dyDescent="0.3">
      <c r="B8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0" s="24">
        <v>2</v>
      </c>
      <c r="D80" s="24" t="s">
        <v>496</v>
      </c>
      <c r="E80" s="25" t="s">
        <v>30</v>
      </c>
      <c r="F80" s="18" t="s">
        <v>497</v>
      </c>
      <c r="G80" s="26">
        <v>45742</v>
      </c>
      <c r="H80" s="27">
        <v>2420.25</v>
      </c>
      <c r="I80" s="57">
        <v>55</v>
      </c>
      <c r="J80" s="24" t="s">
        <v>335</v>
      </c>
      <c r="K80" s="27">
        <v>50</v>
      </c>
      <c r="L80" s="26">
        <v>45803</v>
      </c>
      <c r="M80" s="24" t="s">
        <v>349</v>
      </c>
      <c r="N80" s="24" t="s">
        <v>335</v>
      </c>
      <c r="O80" s="26">
        <v>45747</v>
      </c>
    </row>
    <row r="81" spans="2:15" ht="25.9" customHeight="1" x14ac:dyDescent="0.3">
      <c r="B8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1" s="24">
        <v>2</v>
      </c>
      <c r="D81" s="24" t="s">
        <v>498</v>
      </c>
      <c r="E81" s="25" t="s">
        <v>499</v>
      </c>
      <c r="F81" s="18" t="s">
        <v>500</v>
      </c>
      <c r="G81" s="26">
        <v>45726</v>
      </c>
      <c r="H81" s="27">
        <v>931.63</v>
      </c>
      <c r="I81" s="57">
        <v>20</v>
      </c>
      <c r="J81" s="24" t="s">
        <v>335</v>
      </c>
      <c r="K81" s="27">
        <v>60</v>
      </c>
      <c r="L81" s="26">
        <v>45729</v>
      </c>
      <c r="M81" s="24" t="s">
        <v>410</v>
      </c>
      <c r="N81" s="24" t="s">
        <v>335</v>
      </c>
      <c r="O81" s="26">
        <v>45729</v>
      </c>
    </row>
    <row r="82" spans="2:15" ht="25.9" customHeight="1" x14ac:dyDescent="0.3">
      <c r="B8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2" s="24">
        <v>2</v>
      </c>
      <c r="D82" s="24" t="s">
        <v>501</v>
      </c>
      <c r="E82" s="25" t="s">
        <v>43</v>
      </c>
      <c r="F82" s="18" t="s">
        <v>502</v>
      </c>
      <c r="G82" s="26">
        <v>45734</v>
      </c>
      <c r="H82" s="27">
        <v>537.20000000000005</v>
      </c>
      <c r="I82" s="57">
        <v>13</v>
      </c>
      <c r="J82" s="24" t="s">
        <v>348</v>
      </c>
      <c r="K82" s="27">
        <v>0</v>
      </c>
      <c r="L82" s="26">
        <v>45741</v>
      </c>
      <c r="M82" s="24" t="s">
        <v>349</v>
      </c>
      <c r="N82" s="24" t="s">
        <v>335</v>
      </c>
      <c r="O82" s="26">
        <v>45742</v>
      </c>
    </row>
    <row r="83" spans="2:15" ht="25.9" customHeight="1" x14ac:dyDescent="0.3">
      <c r="B8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3" s="24">
        <v>2</v>
      </c>
      <c r="D83" s="24" t="s">
        <v>503</v>
      </c>
      <c r="E83" s="25" t="s">
        <v>76</v>
      </c>
      <c r="F83" s="18" t="s">
        <v>504</v>
      </c>
      <c r="G83" s="26">
        <v>45735</v>
      </c>
      <c r="H83" s="27">
        <v>2834.54</v>
      </c>
      <c r="I83" s="57">
        <v>67</v>
      </c>
      <c r="J83" s="24" t="s">
        <v>348</v>
      </c>
      <c r="K83" s="27">
        <v>0</v>
      </c>
      <c r="L83" s="26">
        <v>45751</v>
      </c>
      <c r="M83" s="24" t="s">
        <v>349</v>
      </c>
      <c r="N83" s="24" t="s">
        <v>335</v>
      </c>
      <c r="O83" s="26">
        <v>45751</v>
      </c>
    </row>
    <row r="84" spans="2:15" ht="25.9" customHeight="1" x14ac:dyDescent="0.3">
      <c r="B8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4" s="24">
        <v>2</v>
      </c>
      <c r="D84" s="24" t="s">
        <v>505</v>
      </c>
      <c r="E84" s="25" t="s">
        <v>71</v>
      </c>
      <c r="F84" s="18" t="s">
        <v>506</v>
      </c>
      <c r="G84" s="26">
        <v>45730</v>
      </c>
      <c r="H84" s="27">
        <v>1423.73</v>
      </c>
      <c r="I84" s="57">
        <v>30</v>
      </c>
      <c r="J84" s="24" t="s">
        <v>348</v>
      </c>
      <c r="K84" s="27">
        <v>0</v>
      </c>
      <c r="L84" s="26">
        <v>45730</v>
      </c>
      <c r="M84" s="24" t="s">
        <v>349</v>
      </c>
      <c r="N84" s="24" t="s">
        <v>335</v>
      </c>
      <c r="O84" s="26">
        <v>45733</v>
      </c>
    </row>
    <row r="85" spans="2:15" ht="25.9" customHeight="1" x14ac:dyDescent="0.3">
      <c r="B8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5" s="24">
        <v>2</v>
      </c>
      <c r="D85" s="24" t="s">
        <v>507</v>
      </c>
      <c r="E85" s="25" t="s">
        <v>68</v>
      </c>
      <c r="F85" s="18" t="s">
        <v>508</v>
      </c>
      <c r="G85" s="26">
        <v>45741</v>
      </c>
      <c r="H85" s="27">
        <v>253.84</v>
      </c>
      <c r="I85" s="57">
        <v>6</v>
      </c>
      <c r="J85" s="24" t="s">
        <v>348</v>
      </c>
      <c r="K85" s="27">
        <v>0</v>
      </c>
      <c r="L85" s="26">
        <v>45741</v>
      </c>
      <c r="M85" s="24" t="s">
        <v>349</v>
      </c>
      <c r="N85" s="24" t="s">
        <v>335</v>
      </c>
      <c r="O85" s="26">
        <v>45741</v>
      </c>
    </row>
    <row r="86" spans="2:15" ht="25.9" customHeight="1" x14ac:dyDescent="0.3">
      <c r="B8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6" s="24">
        <v>2</v>
      </c>
      <c r="D86" s="24" t="s">
        <v>509</v>
      </c>
      <c r="E86" s="25" t="s">
        <v>30</v>
      </c>
      <c r="F86" s="18" t="s">
        <v>510</v>
      </c>
      <c r="G86" s="26">
        <v>45735</v>
      </c>
      <c r="H86" s="27">
        <v>2820.28</v>
      </c>
      <c r="I86" s="57">
        <v>65</v>
      </c>
      <c r="J86" s="24" t="s">
        <v>348</v>
      </c>
      <c r="K86" s="27">
        <v>0</v>
      </c>
      <c r="L86" s="26">
        <v>45735</v>
      </c>
      <c r="M86" s="24" t="s">
        <v>349</v>
      </c>
      <c r="N86" s="24" t="s">
        <v>335</v>
      </c>
      <c r="O86" s="26">
        <v>45718</v>
      </c>
    </row>
    <row r="87" spans="2:15" ht="25.9" customHeight="1" x14ac:dyDescent="0.3">
      <c r="B8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7" s="24">
        <v>2</v>
      </c>
      <c r="D87" s="24" t="s">
        <v>511</v>
      </c>
      <c r="E87" s="25" t="s">
        <v>327</v>
      </c>
      <c r="F87" s="18" t="s">
        <v>512</v>
      </c>
      <c r="G87" s="26">
        <v>45740</v>
      </c>
      <c r="H87" s="27">
        <v>363.05</v>
      </c>
      <c r="I87" s="57">
        <v>9</v>
      </c>
      <c r="J87" s="24" t="s">
        <v>348</v>
      </c>
      <c r="K87" s="27">
        <v>0</v>
      </c>
      <c r="L87" s="26">
        <v>45740</v>
      </c>
      <c r="M87" s="24" t="s">
        <v>349</v>
      </c>
      <c r="N87" s="24" t="s">
        <v>335</v>
      </c>
      <c r="O87" s="26">
        <v>45741</v>
      </c>
    </row>
    <row r="88" spans="2:15" ht="25.9" customHeight="1" x14ac:dyDescent="0.3">
      <c r="B8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8" s="24">
        <v>2</v>
      </c>
      <c r="D88" s="24" t="s">
        <v>513</v>
      </c>
      <c r="E88" s="25" t="s">
        <v>278</v>
      </c>
      <c r="F88" s="18" t="s">
        <v>514</v>
      </c>
      <c r="G88" s="26">
        <v>45553</v>
      </c>
      <c r="H88" s="27">
        <v>1209.1400000000001</v>
      </c>
      <c r="I88" s="57">
        <v>22</v>
      </c>
      <c r="J88" s="24" t="s">
        <v>335</v>
      </c>
      <c r="K88" s="27">
        <v>180</v>
      </c>
      <c r="L88" s="26">
        <v>45740</v>
      </c>
      <c r="M88" s="24" t="s">
        <v>349</v>
      </c>
      <c r="N88" s="24" t="s">
        <v>335</v>
      </c>
      <c r="O88" s="26">
        <v>45742</v>
      </c>
    </row>
    <row r="89" spans="2:15" ht="25.9" customHeight="1" x14ac:dyDescent="0.3">
      <c r="B8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89" s="24">
        <v>2</v>
      </c>
      <c r="D89" s="24" t="s">
        <v>515</v>
      </c>
      <c r="E89" s="25" t="s">
        <v>238</v>
      </c>
      <c r="F89" s="18" t="s">
        <v>516</v>
      </c>
      <c r="G89" s="26">
        <v>45742</v>
      </c>
      <c r="H89" s="27">
        <v>2492.46</v>
      </c>
      <c r="I89" s="57">
        <v>53</v>
      </c>
      <c r="J89" s="24" t="s">
        <v>348</v>
      </c>
      <c r="K89" s="27">
        <v>0</v>
      </c>
      <c r="L89" s="26">
        <v>45742</v>
      </c>
      <c r="M89" s="24" t="s">
        <v>349</v>
      </c>
      <c r="N89" s="24" t="s">
        <v>366</v>
      </c>
      <c r="O89" s="26"/>
    </row>
    <row r="90" spans="2:15" ht="25.9" customHeight="1" x14ac:dyDescent="0.3">
      <c r="B9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0" s="24">
        <v>2</v>
      </c>
      <c r="D90" s="24" t="s">
        <v>59</v>
      </c>
      <c r="E90" s="25" t="s">
        <v>246</v>
      </c>
      <c r="F90" s="18" t="s">
        <v>517</v>
      </c>
      <c r="G90" s="26"/>
      <c r="H90" s="27"/>
      <c r="I90" s="57"/>
      <c r="J90" s="24"/>
      <c r="K90" s="27"/>
      <c r="L90" s="26"/>
      <c r="M90" s="24"/>
      <c r="N90" s="24" t="s">
        <v>348</v>
      </c>
      <c r="O90" s="26"/>
    </row>
    <row r="91" spans="2:15" ht="25.9" customHeight="1" x14ac:dyDescent="0.3">
      <c r="B9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1" s="24">
        <v>2</v>
      </c>
      <c r="D91" s="24" t="s">
        <v>59</v>
      </c>
      <c r="E91" s="25" t="s">
        <v>518</v>
      </c>
      <c r="F91" s="18" t="s">
        <v>519</v>
      </c>
      <c r="G91" s="26"/>
      <c r="H91" s="27"/>
      <c r="I91" s="57"/>
      <c r="J91" s="24"/>
      <c r="K91" s="27"/>
      <c r="L91" s="26"/>
      <c r="M91" s="24"/>
      <c r="N91" s="24" t="s">
        <v>348</v>
      </c>
      <c r="O91" s="26"/>
    </row>
    <row r="92" spans="2:15" ht="25.9" customHeight="1" x14ac:dyDescent="0.3">
      <c r="B9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2" s="24">
        <v>2</v>
      </c>
      <c r="D92" s="24" t="s">
        <v>520</v>
      </c>
      <c r="E92" s="25" t="s">
        <v>19</v>
      </c>
      <c r="F92" s="18" t="s">
        <v>521</v>
      </c>
      <c r="G92" s="26">
        <v>45741</v>
      </c>
      <c r="H92" s="27">
        <v>2870.29</v>
      </c>
      <c r="I92" s="57">
        <v>52</v>
      </c>
      <c r="J92" s="24" t="s">
        <v>335</v>
      </c>
      <c r="K92" s="27">
        <v>300</v>
      </c>
      <c r="L92" s="26">
        <v>45741</v>
      </c>
      <c r="M92" s="24" t="s">
        <v>349</v>
      </c>
      <c r="N92" s="24" t="s">
        <v>335</v>
      </c>
      <c r="O92" s="26">
        <v>45744</v>
      </c>
    </row>
    <row r="93" spans="2:15" ht="25.9" customHeight="1" x14ac:dyDescent="0.3">
      <c r="B9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3" s="24">
        <v>2</v>
      </c>
      <c r="D93" s="24" t="s">
        <v>522</v>
      </c>
      <c r="E93" s="25" t="s">
        <v>19</v>
      </c>
      <c r="F93" s="18" t="s">
        <v>523</v>
      </c>
      <c r="G93" s="26">
        <v>45741</v>
      </c>
      <c r="H93" s="27">
        <v>2377.89</v>
      </c>
      <c r="I93" s="57"/>
      <c r="J93" s="24" t="s">
        <v>335</v>
      </c>
      <c r="K93" s="27">
        <v>150</v>
      </c>
      <c r="L93" s="26">
        <v>45741</v>
      </c>
      <c r="M93" s="24" t="s">
        <v>349</v>
      </c>
      <c r="N93" s="24" t="s">
        <v>348</v>
      </c>
      <c r="O93" s="26">
        <v>45744</v>
      </c>
    </row>
    <row r="94" spans="2:15" ht="25.9" customHeight="1" x14ac:dyDescent="0.3">
      <c r="B9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4" s="24">
        <v>2</v>
      </c>
      <c r="D94" s="24" t="s">
        <v>524</v>
      </c>
      <c r="E94" s="25" t="s">
        <v>68</v>
      </c>
      <c r="F94" s="18" t="s">
        <v>525</v>
      </c>
      <c r="G94" s="26">
        <v>45757</v>
      </c>
      <c r="H94" s="27">
        <v>667.46</v>
      </c>
      <c r="I94" s="57">
        <v>16</v>
      </c>
      <c r="J94" s="24" t="s">
        <v>348</v>
      </c>
      <c r="K94" s="27">
        <v>0</v>
      </c>
      <c r="L94" s="26">
        <v>45757</v>
      </c>
      <c r="M94" s="24" t="s">
        <v>349</v>
      </c>
      <c r="N94" s="24" t="s">
        <v>335</v>
      </c>
      <c r="O94" s="26">
        <v>45761</v>
      </c>
    </row>
    <row r="95" spans="2:15" ht="25.9" customHeight="1" x14ac:dyDescent="0.3">
      <c r="B9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5" s="24">
        <v>2</v>
      </c>
      <c r="D95" s="24" t="s">
        <v>526</v>
      </c>
      <c r="E95" s="25" t="s">
        <v>527</v>
      </c>
      <c r="F95" s="18" t="s">
        <v>528</v>
      </c>
      <c r="G95" s="26"/>
      <c r="H95" s="27"/>
      <c r="I95" s="57"/>
      <c r="J95" s="24"/>
      <c r="K95" s="27"/>
      <c r="L95" s="26"/>
      <c r="M95" s="24"/>
      <c r="N95" s="24" t="s">
        <v>348</v>
      </c>
      <c r="O95" s="26"/>
    </row>
    <row r="96" spans="2:15" ht="25.9" customHeight="1" x14ac:dyDescent="0.3">
      <c r="B9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96" s="24">
        <v>2</v>
      </c>
      <c r="D96" s="24" t="s">
        <v>529</v>
      </c>
      <c r="E96" s="25" t="s">
        <v>264</v>
      </c>
      <c r="F96" s="18" t="s">
        <v>530</v>
      </c>
      <c r="G96" s="26">
        <v>45736</v>
      </c>
      <c r="H96" s="27">
        <v>550.97</v>
      </c>
      <c r="I96" s="57">
        <v>14</v>
      </c>
      <c r="J96" s="24" t="s">
        <v>348</v>
      </c>
      <c r="K96" s="27">
        <v>0</v>
      </c>
      <c r="L96" s="26">
        <v>45736</v>
      </c>
      <c r="M96" s="24" t="s">
        <v>349</v>
      </c>
      <c r="N96" s="24" t="s">
        <v>366</v>
      </c>
      <c r="O96" s="26"/>
    </row>
    <row r="97" spans="2:15" ht="25.9" customHeight="1" x14ac:dyDescent="0.3">
      <c r="B9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7" s="24">
        <v>2</v>
      </c>
      <c r="D97" s="24" t="s">
        <v>531</v>
      </c>
      <c r="E97" s="25" t="s">
        <v>300</v>
      </c>
      <c r="F97" s="18" t="s">
        <v>532</v>
      </c>
      <c r="G97" s="26">
        <v>45757</v>
      </c>
      <c r="H97" s="27">
        <v>1774.91</v>
      </c>
      <c r="I97" s="57">
        <v>44</v>
      </c>
      <c r="J97" s="24" t="s">
        <v>348</v>
      </c>
      <c r="K97" s="27">
        <v>0</v>
      </c>
      <c r="L97" s="26">
        <v>45757</v>
      </c>
      <c r="M97" s="24" t="s">
        <v>349</v>
      </c>
      <c r="N97" s="24" t="s">
        <v>335</v>
      </c>
      <c r="O97" s="26">
        <v>45761</v>
      </c>
    </row>
    <row r="98" spans="2:15" ht="25.9" customHeight="1" x14ac:dyDescent="0.3">
      <c r="B9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8" s="24">
        <v>2</v>
      </c>
      <c r="D98" s="24" t="s">
        <v>533</v>
      </c>
      <c r="E98" s="25" t="s">
        <v>329</v>
      </c>
      <c r="F98" s="18" t="s">
        <v>534</v>
      </c>
      <c r="G98" s="26">
        <v>45709</v>
      </c>
      <c r="H98" s="27">
        <v>4820.1400000000003</v>
      </c>
      <c r="I98" s="57">
        <v>96</v>
      </c>
      <c r="J98" s="24" t="s">
        <v>335</v>
      </c>
      <c r="K98" s="27">
        <v>740</v>
      </c>
      <c r="L98" s="26">
        <v>45750</v>
      </c>
      <c r="M98" s="24" t="s">
        <v>349</v>
      </c>
      <c r="N98" s="24" t="s">
        <v>335</v>
      </c>
      <c r="O98" s="26">
        <v>45757</v>
      </c>
    </row>
    <row r="99" spans="2:15" ht="25.9" customHeight="1" x14ac:dyDescent="0.3">
      <c r="B9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9" s="24">
        <v>2</v>
      </c>
      <c r="D99" s="24" t="s">
        <v>535</v>
      </c>
      <c r="E99" s="25" t="s">
        <v>110</v>
      </c>
      <c r="F99" s="18" t="s">
        <v>536</v>
      </c>
      <c r="G99" s="26">
        <v>45744</v>
      </c>
      <c r="H99" s="27">
        <v>1411.7</v>
      </c>
      <c r="I99" s="57">
        <v>30</v>
      </c>
      <c r="J99" s="24" t="s">
        <v>335</v>
      </c>
      <c r="K99" s="27">
        <v>100</v>
      </c>
      <c r="L99" s="26">
        <v>45744</v>
      </c>
      <c r="M99" s="24" t="s">
        <v>349</v>
      </c>
      <c r="N99" s="24" t="s">
        <v>335</v>
      </c>
      <c r="O99" s="26">
        <v>45744</v>
      </c>
    </row>
    <row r="100" spans="2:15" ht="25.9" customHeight="1" x14ac:dyDescent="0.3">
      <c r="B10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0" s="24">
        <v>2</v>
      </c>
      <c r="D100" s="24" t="s">
        <v>537</v>
      </c>
      <c r="E100" s="25" t="s">
        <v>79</v>
      </c>
      <c r="F100" s="18" t="s">
        <v>538</v>
      </c>
      <c r="G100" s="26">
        <v>45750</v>
      </c>
      <c r="H100" s="27">
        <v>2670.26</v>
      </c>
      <c r="I100" s="57">
        <v>45</v>
      </c>
      <c r="J100" s="24" t="s">
        <v>335</v>
      </c>
      <c r="K100" s="27">
        <v>600</v>
      </c>
      <c r="L100" s="26">
        <v>45750</v>
      </c>
      <c r="M100" s="24" t="s">
        <v>349</v>
      </c>
      <c r="N100" s="24" t="s">
        <v>335</v>
      </c>
      <c r="O100" s="26">
        <v>45769</v>
      </c>
    </row>
    <row r="101" spans="2:15" ht="25.9" customHeight="1" x14ac:dyDescent="0.3">
      <c r="B10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1" s="24">
        <v>2</v>
      </c>
      <c r="D101" s="24" t="s">
        <v>539</v>
      </c>
      <c r="E101" s="25" t="s">
        <v>71</v>
      </c>
      <c r="F101" s="18" t="s">
        <v>540</v>
      </c>
      <c r="G101" s="26">
        <v>45749</v>
      </c>
      <c r="H101" s="27">
        <v>1464</v>
      </c>
      <c r="I101" s="57">
        <v>30</v>
      </c>
      <c r="J101" s="24" t="s">
        <v>335</v>
      </c>
      <c r="K101" s="27">
        <v>60</v>
      </c>
      <c r="L101" s="26">
        <v>45750</v>
      </c>
      <c r="M101" s="24" t="s">
        <v>349</v>
      </c>
      <c r="N101" s="24" t="s">
        <v>335</v>
      </c>
      <c r="O101" s="26">
        <v>45758</v>
      </c>
    </row>
    <row r="102" spans="2:15" ht="25.9" customHeight="1" x14ac:dyDescent="0.3">
      <c r="B10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2" s="24">
        <v>2</v>
      </c>
      <c r="D102" s="24" t="s">
        <v>541</v>
      </c>
      <c r="E102" s="25" t="s">
        <v>329</v>
      </c>
      <c r="F102" s="18" t="s">
        <v>542</v>
      </c>
      <c r="G102" s="26">
        <v>45709</v>
      </c>
      <c r="H102" s="27">
        <v>9450</v>
      </c>
      <c r="I102" s="57">
        <v>190</v>
      </c>
      <c r="J102" s="24" t="s">
        <v>335</v>
      </c>
      <c r="K102" s="27">
        <v>1430</v>
      </c>
      <c r="L102" s="26">
        <v>45750</v>
      </c>
      <c r="M102" s="24" t="s">
        <v>349</v>
      </c>
      <c r="N102" s="24" t="s">
        <v>335</v>
      </c>
      <c r="O102" s="26">
        <v>45757</v>
      </c>
    </row>
    <row r="103" spans="2:15" ht="25.9" customHeight="1" x14ac:dyDescent="0.3">
      <c r="B10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03" s="24">
        <v>2</v>
      </c>
      <c r="D103" s="24" t="s">
        <v>59</v>
      </c>
      <c r="E103" s="25" t="s">
        <v>261</v>
      </c>
      <c r="F103" s="18" t="s">
        <v>543</v>
      </c>
      <c r="G103" s="26"/>
      <c r="H103" s="27"/>
      <c r="I103" s="57"/>
      <c r="J103" s="24"/>
      <c r="K103" s="27"/>
      <c r="L103" s="26"/>
      <c r="M103" s="24"/>
      <c r="N103" s="24" t="s">
        <v>348</v>
      </c>
      <c r="O103" s="26"/>
    </row>
    <row r="104" spans="2:15" ht="25.9" customHeight="1" x14ac:dyDescent="0.3">
      <c r="B10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4" s="24">
        <v>2</v>
      </c>
      <c r="D104" s="24" t="s">
        <v>544</v>
      </c>
      <c r="E104" s="25" t="s">
        <v>323</v>
      </c>
      <c r="F104" s="18" t="s">
        <v>545</v>
      </c>
      <c r="G104" s="26">
        <v>45756</v>
      </c>
      <c r="H104" s="27">
        <v>465.65</v>
      </c>
      <c r="I104" s="57">
        <v>13</v>
      </c>
      <c r="J104" s="24" t="s">
        <v>348</v>
      </c>
      <c r="K104" s="27">
        <v>0</v>
      </c>
      <c r="L104" s="26">
        <v>45756</v>
      </c>
      <c r="M104" s="24" t="s">
        <v>546</v>
      </c>
      <c r="N104" s="24" t="s">
        <v>335</v>
      </c>
      <c r="O104" s="26">
        <v>45757</v>
      </c>
    </row>
    <row r="105" spans="2:15" ht="25.9" customHeight="1" x14ac:dyDescent="0.3">
      <c r="B10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5" s="24">
        <v>2</v>
      </c>
      <c r="D105" s="24" t="s">
        <v>547</v>
      </c>
      <c r="E105" s="25" t="s">
        <v>110</v>
      </c>
      <c r="F105" s="18" t="s">
        <v>548</v>
      </c>
      <c r="G105" s="26">
        <v>45790</v>
      </c>
      <c r="H105" s="27">
        <v>865.81</v>
      </c>
      <c r="I105" s="57">
        <v>22</v>
      </c>
      <c r="J105" s="24" t="s">
        <v>348</v>
      </c>
      <c r="K105" s="27">
        <v>0</v>
      </c>
      <c r="L105" s="26">
        <v>45797</v>
      </c>
      <c r="M105" s="24" t="s">
        <v>442</v>
      </c>
      <c r="N105" s="24" t="s">
        <v>335</v>
      </c>
      <c r="O105" s="26">
        <v>45797</v>
      </c>
    </row>
    <row r="106" spans="2:15" ht="25.9" customHeight="1" x14ac:dyDescent="0.3">
      <c r="B10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6" s="24">
        <v>2</v>
      </c>
      <c r="D106" s="24" t="s">
        <v>549</v>
      </c>
      <c r="E106" s="25" t="s">
        <v>294</v>
      </c>
      <c r="F106" s="18" t="s">
        <v>550</v>
      </c>
      <c r="G106" s="26">
        <v>45758</v>
      </c>
      <c r="H106" s="27">
        <v>465.32</v>
      </c>
      <c r="I106" s="57">
        <v>10</v>
      </c>
      <c r="J106" s="24" t="s">
        <v>348</v>
      </c>
      <c r="K106" s="27">
        <v>0</v>
      </c>
      <c r="L106" s="26">
        <v>45758</v>
      </c>
      <c r="M106" s="24" t="s">
        <v>349</v>
      </c>
      <c r="N106" s="24" t="s">
        <v>335</v>
      </c>
      <c r="O106" s="26">
        <v>45783</v>
      </c>
    </row>
    <row r="107" spans="2:15" ht="25.9" customHeight="1" x14ac:dyDescent="0.3">
      <c r="B10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7" s="24">
        <v>2</v>
      </c>
      <c r="D107" s="24" t="s">
        <v>551</v>
      </c>
      <c r="E107" s="25" t="s">
        <v>265</v>
      </c>
      <c r="F107" s="18" t="s">
        <v>552</v>
      </c>
      <c r="G107" s="26">
        <v>45799</v>
      </c>
      <c r="H107" s="27">
        <v>512.54</v>
      </c>
      <c r="I107" s="57">
        <v>9</v>
      </c>
      <c r="J107" s="24" t="s">
        <v>335</v>
      </c>
      <c r="K107" s="27">
        <v>50</v>
      </c>
      <c r="L107" s="26">
        <v>45799</v>
      </c>
      <c r="M107" s="24" t="s">
        <v>442</v>
      </c>
      <c r="N107" s="24" t="s">
        <v>335</v>
      </c>
      <c r="O107" s="26">
        <v>45817</v>
      </c>
    </row>
    <row r="108" spans="2:15" ht="25.9" customHeight="1" x14ac:dyDescent="0.3">
      <c r="B10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8" s="24">
        <v>2</v>
      </c>
      <c r="D108" s="24" t="s">
        <v>553</v>
      </c>
      <c r="E108" s="25" t="s">
        <v>251</v>
      </c>
      <c r="F108" s="18" t="s">
        <v>554</v>
      </c>
      <c r="G108" s="26">
        <v>45800</v>
      </c>
      <c r="H108" s="27">
        <v>544.45000000000005</v>
      </c>
      <c r="I108" s="57">
        <v>10</v>
      </c>
      <c r="J108" s="24" t="s">
        <v>348</v>
      </c>
      <c r="K108" s="27">
        <v>0</v>
      </c>
      <c r="L108" s="26">
        <v>45741</v>
      </c>
      <c r="M108" s="24" t="s">
        <v>349</v>
      </c>
      <c r="N108" s="24" t="s">
        <v>335</v>
      </c>
      <c r="O108" s="26">
        <v>45758</v>
      </c>
    </row>
    <row r="109" spans="2:15" ht="25.9" customHeight="1" x14ac:dyDescent="0.3">
      <c r="B10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9" s="24">
        <v>2</v>
      </c>
      <c r="D109" s="24" t="s">
        <v>555</v>
      </c>
      <c r="E109" s="25" t="s">
        <v>556</v>
      </c>
      <c r="F109" s="18" t="s">
        <v>557</v>
      </c>
      <c r="G109" s="26">
        <v>45761</v>
      </c>
      <c r="H109" s="27">
        <v>282.07</v>
      </c>
      <c r="I109" s="57">
        <v>7</v>
      </c>
      <c r="J109" s="24" t="s">
        <v>348</v>
      </c>
      <c r="K109" s="27">
        <v>0</v>
      </c>
      <c r="L109" s="26">
        <v>45761</v>
      </c>
      <c r="M109" s="24" t="s">
        <v>349</v>
      </c>
      <c r="N109" s="24" t="s">
        <v>335</v>
      </c>
      <c r="O109" s="26">
        <v>45763</v>
      </c>
    </row>
    <row r="110" spans="2:15" ht="25.9" customHeight="1" x14ac:dyDescent="0.3">
      <c r="B11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0" s="24">
        <v>2</v>
      </c>
      <c r="D110" s="24" t="s">
        <v>558</v>
      </c>
      <c r="E110" s="25" t="s">
        <v>43</v>
      </c>
      <c r="F110" s="18" t="s">
        <v>559</v>
      </c>
      <c r="G110" s="26">
        <v>45798</v>
      </c>
      <c r="H110" s="27">
        <v>958.71</v>
      </c>
      <c r="I110" s="57">
        <v>22</v>
      </c>
      <c r="J110" s="24" t="s">
        <v>335</v>
      </c>
      <c r="K110" s="27">
        <v>50</v>
      </c>
      <c r="L110" s="26">
        <v>45799</v>
      </c>
      <c r="M110" s="24" t="s">
        <v>442</v>
      </c>
      <c r="N110" s="24" t="s">
        <v>335</v>
      </c>
      <c r="O110" s="26">
        <v>45799</v>
      </c>
    </row>
    <row r="111" spans="2:15" ht="25.9" customHeight="1" x14ac:dyDescent="0.3">
      <c r="B11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1" s="24">
        <v>2</v>
      </c>
      <c r="D111" s="24" t="s">
        <v>560</v>
      </c>
      <c r="E111" s="25" t="s">
        <v>561</v>
      </c>
      <c r="F111" s="18" t="s">
        <v>562</v>
      </c>
      <c r="G111" s="26">
        <v>45790</v>
      </c>
      <c r="H111" s="27">
        <v>786.44</v>
      </c>
      <c r="I111" s="57">
        <v>21</v>
      </c>
      <c r="J111" s="24" t="s">
        <v>335</v>
      </c>
      <c r="K111" s="27">
        <v>0</v>
      </c>
      <c r="L111" s="26">
        <v>45795</v>
      </c>
      <c r="M111" s="24" t="s">
        <v>442</v>
      </c>
      <c r="N111" s="24" t="s">
        <v>348</v>
      </c>
      <c r="O111" s="26"/>
    </row>
    <row r="112" spans="2:15" ht="25.9" customHeight="1" x14ac:dyDescent="0.3">
      <c r="B11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2" s="24">
        <v>2</v>
      </c>
      <c r="D112" s="24" t="s">
        <v>563</v>
      </c>
      <c r="E112" s="25" t="s">
        <v>291</v>
      </c>
      <c r="F112" s="18" t="s">
        <v>564</v>
      </c>
      <c r="G112" s="26">
        <v>45799</v>
      </c>
      <c r="H112" s="27">
        <v>785.13</v>
      </c>
      <c r="I112" s="57">
        <v>19</v>
      </c>
      <c r="J112" s="24" t="s">
        <v>348</v>
      </c>
      <c r="K112" s="27">
        <v>0</v>
      </c>
      <c r="L112" s="26">
        <v>45800</v>
      </c>
      <c r="M112" s="24" t="s">
        <v>442</v>
      </c>
      <c r="N112" s="24" t="s">
        <v>335</v>
      </c>
      <c r="O112" s="26">
        <v>45820</v>
      </c>
    </row>
    <row r="113" spans="1:15" ht="25.9" customHeight="1" x14ac:dyDescent="0.3">
      <c r="B11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3" s="24">
        <v>2</v>
      </c>
      <c r="D113" s="24" t="s">
        <v>565</v>
      </c>
      <c r="E113" s="25" t="s">
        <v>43</v>
      </c>
      <c r="F113" s="18" t="s">
        <v>566</v>
      </c>
      <c r="G113" s="26">
        <v>45804</v>
      </c>
      <c r="H113" s="27">
        <v>797.35</v>
      </c>
      <c r="I113" s="57">
        <v>18</v>
      </c>
      <c r="J113" s="24" t="s">
        <v>335</v>
      </c>
      <c r="K113" s="27">
        <v>50</v>
      </c>
      <c r="L113" s="26">
        <v>45805</v>
      </c>
      <c r="M113" s="24" t="s">
        <v>442</v>
      </c>
      <c r="N113" s="24" t="s">
        <v>335</v>
      </c>
      <c r="O113" s="26">
        <v>45805</v>
      </c>
    </row>
    <row r="114" spans="1:15" ht="25.9" customHeight="1" x14ac:dyDescent="0.3">
      <c r="B11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4" s="24">
        <v>2</v>
      </c>
      <c r="D114" s="24" t="s">
        <v>567</v>
      </c>
      <c r="E114" s="25" t="s">
        <v>329</v>
      </c>
      <c r="F114" s="18" t="s">
        <v>568</v>
      </c>
      <c r="G114" s="26">
        <v>45804</v>
      </c>
      <c r="H114" s="27">
        <v>434.3</v>
      </c>
      <c r="I114" s="57">
        <v>9</v>
      </c>
      <c r="J114" s="24" t="s">
        <v>335</v>
      </c>
      <c r="K114" s="27">
        <v>50</v>
      </c>
      <c r="L114" s="26">
        <v>45806</v>
      </c>
      <c r="M114" s="24" t="s">
        <v>442</v>
      </c>
      <c r="N114" s="24" t="s">
        <v>335</v>
      </c>
      <c r="O114" s="26">
        <v>45825</v>
      </c>
    </row>
    <row r="115" spans="1:15" ht="25.9" customHeight="1" x14ac:dyDescent="0.3">
      <c r="B11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5" s="24">
        <v>2</v>
      </c>
      <c r="D115" s="24" t="s">
        <v>569</v>
      </c>
      <c r="E115" s="25" t="s">
        <v>561</v>
      </c>
      <c r="F115" s="18" t="s">
        <v>570</v>
      </c>
      <c r="G115" s="26">
        <v>45790</v>
      </c>
      <c r="H115" s="27">
        <v>625.04999999999995</v>
      </c>
      <c r="I115" s="57">
        <v>18</v>
      </c>
      <c r="J115" s="24" t="s">
        <v>348</v>
      </c>
      <c r="K115" s="27">
        <v>0</v>
      </c>
      <c r="L115" s="26">
        <v>45795</v>
      </c>
      <c r="M115" s="24" t="s">
        <v>442</v>
      </c>
      <c r="N115" s="24" t="s">
        <v>348</v>
      </c>
      <c r="O115" s="26"/>
    </row>
    <row r="116" spans="1:15" ht="25.9" customHeight="1" x14ac:dyDescent="0.3">
      <c r="B11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6" s="24">
        <v>2</v>
      </c>
      <c r="D116" s="24" t="s">
        <v>571</v>
      </c>
      <c r="E116" s="25" t="s">
        <v>79</v>
      </c>
      <c r="F116" s="18" t="s">
        <v>572</v>
      </c>
      <c r="G116" s="26">
        <v>45800</v>
      </c>
      <c r="H116" s="27">
        <v>1281.42</v>
      </c>
      <c r="I116" s="57">
        <v>30</v>
      </c>
      <c r="J116" s="24" t="s">
        <v>335</v>
      </c>
      <c r="K116" s="27">
        <v>50</v>
      </c>
      <c r="L116" s="26">
        <v>45800</v>
      </c>
      <c r="M116" s="24" t="s">
        <v>442</v>
      </c>
      <c r="N116" s="24" t="s">
        <v>335</v>
      </c>
      <c r="O116" s="26">
        <v>45800</v>
      </c>
    </row>
    <row r="117" spans="1:15" ht="25.9" customHeight="1" x14ac:dyDescent="0.3">
      <c r="B11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7" s="24">
        <v>2</v>
      </c>
      <c r="D117" s="24" t="s">
        <v>573</v>
      </c>
      <c r="E117" s="25" t="s">
        <v>68</v>
      </c>
      <c r="F117" s="18" t="s">
        <v>574</v>
      </c>
      <c r="G117" s="26">
        <v>45796</v>
      </c>
      <c r="H117" s="27">
        <v>1157.04</v>
      </c>
      <c r="I117" s="57">
        <v>28</v>
      </c>
      <c r="J117" s="24" t="s">
        <v>348</v>
      </c>
      <c r="K117" s="27">
        <v>0</v>
      </c>
      <c r="L117" s="26">
        <v>45797</v>
      </c>
      <c r="M117" s="24" t="s">
        <v>442</v>
      </c>
      <c r="N117" s="24" t="s">
        <v>335</v>
      </c>
      <c r="O117" s="26">
        <v>45797</v>
      </c>
    </row>
    <row r="118" spans="1:15" ht="25.9" customHeight="1" x14ac:dyDescent="0.3">
      <c r="B11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8" s="24">
        <v>2</v>
      </c>
      <c r="D118" s="24" t="s">
        <v>575</v>
      </c>
      <c r="E118" s="25" t="s">
        <v>264</v>
      </c>
      <c r="F118" s="18" t="s">
        <v>576</v>
      </c>
      <c r="G118" s="26">
        <v>45805</v>
      </c>
      <c r="H118" s="27">
        <v>826.46</v>
      </c>
      <c r="I118" s="57">
        <v>20</v>
      </c>
      <c r="J118" s="24" t="s">
        <v>348</v>
      </c>
      <c r="K118" s="27">
        <v>0</v>
      </c>
      <c r="L118" s="26">
        <v>45806</v>
      </c>
      <c r="M118" s="24" t="s">
        <v>442</v>
      </c>
      <c r="N118" s="24" t="s">
        <v>335</v>
      </c>
      <c r="O118" s="26">
        <v>45807</v>
      </c>
    </row>
    <row r="119" spans="1:15" ht="25.9" customHeight="1" x14ac:dyDescent="0.3">
      <c r="B11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9" s="24">
        <v>2</v>
      </c>
      <c r="D119" s="24" t="s">
        <v>577</v>
      </c>
      <c r="E119" s="25" t="s">
        <v>68</v>
      </c>
      <c r="F119" s="18" t="s">
        <v>578</v>
      </c>
      <c r="G119" s="26">
        <v>45803</v>
      </c>
      <c r="H119" s="27">
        <v>282.37</v>
      </c>
      <c r="I119" s="57">
        <v>7</v>
      </c>
      <c r="J119" s="24" t="s">
        <v>348</v>
      </c>
      <c r="K119" s="27">
        <v>0</v>
      </c>
      <c r="L119" s="26">
        <v>45804</v>
      </c>
      <c r="M119" s="24" t="s">
        <v>442</v>
      </c>
      <c r="N119" s="24" t="s">
        <v>335</v>
      </c>
      <c r="O119" s="26">
        <v>45804</v>
      </c>
    </row>
    <row r="120" spans="1:15" ht="25.9" customHeight="1" x14ac:dyDescent="0.3">
      <c r="A120" s="4" t="s">
        <v>579</v>
      </c>
      <c r="B12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0" s="24">
        <v>2</v>
      </c>
      <c r="D120" s="24" t="s">
        <v>580</v>
      </c>
      <c r="E120" s="25" t="s">
        <v>68</v>
      </c>
      <c r="F120" s="18" t="s">
        <v>581</v>
      </c>
      <c r="G120" s="26">
        <v>45803</v>
      </c>
      <c r="H120" s="27">
        <v>282.37</v>
      </c>
      <c r="I120" s="57">
        <v>7</v>
      </c>
      <c r="J120" s="24" t="s">
        <v>348</v>
      </c>
      <c r="K120" s="27">
        <v>0</v>
      </c>
      <c r="L120" s="26">
        <v>45804</v>
      </c>
      <c r="M120" s="24" t="s">
        <v>442</v>
      </c>
      <c r="N120" s="24" t="s">
        <v>335</v>
      </c>
      <c r="O120" s="26">
        <v>45804</v>
      </c>
    </row>
    <row r="121" spans="1:15" ht="25.9" customHeight="1" x14ac:dyDescent="0.3">
      <c r="B12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1" s="24">
        <v>2</v>
      </c>
      <c r="D121" s="24" t="s">
        <v>112</v>
      </c>
      <c r="E121" s="25" t="s">
        <v>110</v>
      </c>
      <c r="F121" s="18" t="s">
        <v>111</v>
      </c>
      <c r="G121" s="26">
        <v>45818</v>
      </c>
      <c r="H121" s="27">
        <v>413.23</v>
      </c>
      <c r="I121" s="57">
        <v>10</v>
      </c>
      <c r="J121" s="24" t="s">
        <v>348</v>
      </c>
      <c r="K121" s="27">
        <v>0</v>
      </c>
      <c r="L121" s="26">
        <v>45820</v>
      </c>
      <c r="M121" s="24" t="s">
        <v>442</v>
      </c>
      <c r="N121" s="24" t="s">
        <v>335</v>
      </c>
      <c r="O121" s="26">
        <v>45820</v>
      </c>
    </row>
    <row r="122" spans="1:15" ht="25.9" customHeight="1" x14ac:dyDescent="0.3">
      <c r="B12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2" s="24">
        <v>2</v>
      </c>
      <c r="D122" s="24" t="s">
        <v>582</v>
      </c>
      <c r="E122" s="25" t="s">
        <v>264</v>
      </c>
      <c r="F122" s="18" t="s">
        <v>583</v>
      </c>
      <c r="G122" s="26">
        <v>45800</v>
      </c>
      <c r="H122" s="27">
        <v>797.35</v>
      </c>
      <c r="I122" s="57">
        <v>18</v>
      </c>
      <c r="J122" s="24" t="s">
        <v>335</v>
      </c>
      <c r="K122" s="27">
        <v>50</v>
      </c>
      <c r="L122" s="26">
        <v>45804</v>
      </c>
      <c r="M122" s="24" t="s">
        <v>442</v>
      </c>
      <c r="N122" s="24" t="s">
        <v>335</v>
      </c>
      <c r="O122" s="26">
        <v>45825</v>
      </c>
    </row>
    <row r="123" spans="1:15" ht="25.9" customHeight="1" x14ac:dyDescent="0.3">
      <c r="B12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3" s="24">
        <v>2</v>
      </c>
      <c r="D123" s="24" t="s">
        <v>584</v>
      </c>
      <c r="E123" s="25" t="s">
        <v>329</v>
      </c>
      <c r="F123" s="18" t="s">
        <v>585</v>
      </c>
      <c r="G123" s="26">
        <v>45804</v>
      </c>
      <c r="H123" s="27">
        <v>2214.33</v>
      </c>
      <c r="I123" s="57"/>
      <c r="J123" s="24" t="s">
        <v>335</v>
      </c>
      <c r="K123" s="27">
        <v>46</v>
      </c>
      <c r="L123" s="26">
        <v>45804</v>
      </c>
      <c r="M123" s="24" t="s">
        <v>442</v>
      </c>
      <c r="N123" s="24" t="s">
        <v>348</v>
      </c>
      <c r="O123" s="26"/>
    </row>
    <row r="124" spans="1:15" ht="25.9" customHeight="1" x14ac:dyDescent="0.3">
      <c r="B12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4" s="24">
        <v>2</v>
      </c>
      <c r="D124" s="24" t="s">
        <v>586</v>
      </c>
      <c r="E124" s="25" t="s">
        <v>30</v>
      </c>
      <c r="F124" s="18" t="s">
        <v>587</v>
      </c>
      <c r="G124" s="26">
        <v>45803</v>
      </c>
      <c r="H124" s="27">
        <v>661.16</v>
      </c>
      <c r="I124" s="57">
        <v>16</v>
      </c>
      <c r="J124" s="24" t="s">
        <v>348</v>
      </c>
      <c r="K124" s="27">
        <v>0</v>
      </c>
      <c r="L124" s="26">
        <v>45804</v>
      </c>
      <c r="M124" s="24" t="s">
        <v>442</v>
      </c>
      <c r="N124" s="24" t="s">
        <v>335</v>
      </c>
      <c r="O124" s="26">
        <v>45820</v>
      </c>
    </row>
    <row r="125" spans="1:15" ht="25.9" customHeight="1" x14ac:dyDescent="0.3">
      <c r="B12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5" s="24">
        <v>2</v>
      </c>
      <c r="D125" s="24" t="s">
        <v>588</v>
      </c>
      <c r="E125" s="25" t="s">
        <v>43</v>
      </c>
      <c r="F125" s="18" t="s">
        <v>589</v>
      </c>
      <c r="G125" s="26">
        <v>45807</v>
      </c>
      <c r="H125" s="27">
        <v>702.49</v>
      </c>
      <c r="I125" s="57">
        <v>17</v>
      </c>
      <c r="J125" s="24" t="s">
        <v>348</v>
      </c>
      <c r="K125" s="27">
        <v>0</v>
      </c>
      <c r="L125" s="26">
        <v>45812</v>
      </c>
      <c r="M125" s="24" t="s">
        <v>442</v>
      </c>
      <c r="N125" s="24" t="s">
        <v>348</v>
      </c>
      <c r="O125" s="26"/>
    </row>
    <row r="126" spans="1:15" ht="25.9" customHeight="1" x14ac:dyDescent="0.3">
      <c r="B126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26" s="24">
        <v>2</v>
      </c>
      <c r="D126" s="24" t="s">
        <v>590</v>
      </c>
      <c r="E126" s="25" t="s">
        <v>591</v>
      </c>
      <c r="F126" s="18" t="s">
        <v>592</v>
      </c>
      <c r="G126" s="26">
        <v>45805</v>
      </c>
      <c r="H126" s="27">
        <v>3440.47</v>
      </c>
      <c r="I126" s="57"/>
      <c r="J126" s="24" t="s">
        <v>335</v>
      </c>
      <c r="K126" s="27">
        <v>100</v>
      </c>
      <c r="L126" s="26">
        <v>45805</v>
      </c>
      <c r="M126" s="24" t="s">
        <v>442</v>
      </c>
      <c r="N126" s="24"/>
      <c r="O126" s="26"/>
    </row>
    <row r="127" spans="1:15" ht="25.9" customHeight="1" x14ac:dyDescent="0.3">
      <c r="B12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7" s="24">
        <v>2</v>
      </c>
      <c r="D127" s="24" t="s">
        <v>593</v>
      </c>
      <c r="E127" s="25" t="s">
        <v>594</v>
      </c>
      <c r="F127" s="18" t="s">
        <v>595</v>
      </c>
      <c r="G127" s="26">
        <v>45804</v>
      </c>
      <c r="H127" s="27">
        <v>495.87</v>
      </c>
      <c r="I127" s="57">
        <v>12</v>
      </c>
      <c r="J127" s="24" t="s">
        <v>348</v>
      </c>
      <c r="K127" s="27">
        <v>0</v>
      </c>
      <c r="L127" s="26">
        <v>45805</v>
      </c>
      <c r="M127" s="24" t="s">
        <v>442</v>
      </c>
      <c r="N127" s="24" t="s">
        <v>335</v>
      </c>
      <c r="O127" s="26">
        <v>45807</v>
      </c>
    </row>
    <row r="128" spans="1:15" ht="25.9" customHeight="1" x14ac:dyDescent="0.3">
      <c r="B12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8" s="24">
        <v>2</v>
      </c>
      <c r="D128" s="24" t="s">
        <v>596</v>
      </c>
      <c r="E128" s="25" t="s">
        <v>89</v>
      </c>
      <c r="F128" s="18" t="s">
        <v>597</v>
      </c>
      <c r="G128" s="26">
        <v>45806</v>
      </c>
      <c r="H128" s="27">
        <v>413.23</v>
      </c>
      <c r="I128" s="57">
        <v>10</v>
      </c>
      <c r="J128" s="24" t="s">
        <v>348</v>
      </c>
      <c r="K128" s="27">
        <v>0</v>
      </c>
      <c r="L128" s="26">
        <v>45807</v>
      </c>
      <c r="M128" s="24" t="s">
        <v>442</v>
      </c>
      <c r="N128" s="24" t="s">
        <v>335</v>
      </c>
      <c r="O128" s="26">
        <v>45807</v>
      </c>
    </row>
    <row r="129" spans="2:15" ht="25.9" customHeight="1" x14ac:dyDescent="0.3">
      <c r="B12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9" s="24">
        <v>2</v>
      </c>
      <c r="D129" s="24" t="s">
        <v>598</v>
      </c>
      <c r="E129" s="25" t="s">
        <v>561</v>
      </c>
      <c r="F129" s="18" t="s">
        <v>599</v>
      </c>
      <c r="G129" s="26">
        <v>45805</v>
      </c>
      <c r="H129" s="27">
        <v>785.13</v>
      </c>
      <c r="I129" s="57"/>
      <c r="J129" s="24" t="s">
        <v>348</v>
      </c>
      <c r="K129" s="27">
        <v>0</v>
      </c>
      <c r="L129" s="26"/>
      <c r="M129" s="24" t="s">
        <v>442</v>
      </c>
      <c r="N129" s="24" t="s">
        <v>348</v>
      </c>
      <c r="O129" s="26"/>
    </row>
    <row r="130" spans="2:15" ht="25.9" customHeight="1" x14ac:dyDescent="0.3">
      <c r="B13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0" s="24">
        <v>2</v>
      </c>
      <c r="D130" s="24" t="s">
        <v>600</v>
      </c>
      <c r="E130" s="25" t="s">
        <v>43</v>
      </c>
      <c r="F130" s="18" t="s">
        <v>601</v>
      </c>
      <c r="G130" s="26">
        <v>45807</v>
      </c>
      <c r="H130" s="27">
        <v>743.81</v>
      </c>
      <c r="I130" s="57">
        <v>18</v>
      </c>
      <c r="J130" s="24" t="s">
        <v>348</v>
      </c>
      <c r="K130" s="27">
        <v>0</v>
      </c>
      <c r="L130" s="26">
        <v>45812</v>
      </c>
      <c r="M130" s="24" t="s">
        <v>442</v>
      </c>
      <c r="N130" s="24" t="s">
        <v>335</v>
      </c>
      <c r="O130" s="26">
        <v>45817</v>
      </c>
    </row>
    <row r="131" spans="2:15" ht="25.9" customHeight="1" x14ac:dyDescent="0.3">
      <c r="B13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1" s="24">
        <v>2</v>
      </c>
      <c r="D131" s="24" t="s">
        <v>602</v>
      </c>
      <c r="E131" s="25" t="s">
        <v>53</v>
      </c>
      <c r="F131" s="18" t="s">
        <v>55</v>
      </c>
      <c r="G131" s="26">
        <v>45811</v>
      </c>
      <c r="H131" s="27">
        <v>661.16</v>
      </c>
      <c r="I131" s="57">
        <v>16</v>
      </c>
      <c r="J131" s="24" t="s">
        <v>348</v>
      </c>
      <c r="K131" s="27">
        <v>0</v>
      </c>
      <c r="L131" s="26">
        <v>45812</v>
      </c>
      <c r="M131" s="24" t="s">
        <v>442</v>
      </c>
      <c r="N131" s="24" t="s">
        <v>335</v>
      </c>
      <c r="O131" s="26">
        <v>45812</v>
      </c>
    </row>
    <row r="132" spans="2:15" ht="25.9" customHeight="1" x14ac:dyDescent="0.3">
      <c r="B13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2" s="24">
        <v>2</v>
      </c>
      <c r="D132" s="24" t="s">
        <v>58</v>
      </c>
      <c r="E132" s="25" t="s">
        <v>53</v>
      </c>
      <c r="F132" s="18" t="s">
        <v>603</v>
      </c>
      <c r="G132" s="26">
        <v>45811</v>
      </c>
      <c r="H132" s="27">
        <v>909.1</v>
      </c>
      <c r="I132" s="57">
        <v>22</v>
      </c>
      <c r="J132" s="24" t="s">
        <v>348</v>
      </c>
      <c r="K132" s="27">
        <v>0</v>
      </c>
      <c r="L132" s="26">
        <v>45812</v>
      </c>
      <c r="M132" s="24" t="s">
        <v>442</v>
      </c>
      <c r="N132" s="24" t="s">
        <v>335</v>
      </c>
      <c r="O132" s="26">
        <v>45853</v>
      </c>
    </row>
    <row r="133" spans="2:15" ht="25.9" customHeight="1" x14ac:dyDescent="0.3">
      <c r="B13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3" s="24">
        <v>2</v>
      </c>
      <c r="D133" s="24" t="s">
        <v>604</v>
      </c>
      <c r="E133" s="25" t="s">
        <v>68</v>
      </c>
      <c r="F133" s="18" t="s">
        <v>605</v>
      </c>
      <c r="G133" s="26">
        <v>45811</v>
      </c>
      <c r="H133" s="27">
        <v>330.58</v>
      </c>
      <c r="I133" s="57">
        <v>8</v>
      </c>
      <c r="J133" s="24" t="s">
        <v>348</v>
      </c>
      <c r="K133" s="27">
        <v>0</v>
      </c>
      <c r="L133" s="26">
        <v>45812</v>
      </c>
      <c r="M133" s="24" t="s">
        <v>442</v>
      </c>
      <c r="N133" s="24" t="s">
        <v>335</v>
      </c>
      <c r="O133" s="26">
        <v>45819</v>
      </c>
    </row>
    <row r="134" spans="2:15" ht="25.9" customHeight="1" x14ac:dyDescent="0.3">
      <c r="B13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4" s="24">
        <v>2</v>
      </c>
      <c r="D134" s="24" t="s">
        <v>606</v>
      </c>
      <c r="E134" s="25" t="s">
        <v>53</v>
      </c>
      <c r="F134" s="18" t="s">
        <v>54</v>
      </c>
      <c r="G134" s="26">
        <v>45817</v>
      </c>
      <c r="H134" s="27">
        <v>1198.3599999999999</v>
      </c>
      <c r="I134" s="57">
        <v>29</v>
      </c>
      <c r="J134" s="24" t="s">
        <v>348</v>
      </c>
      <c r="K134" s="27">
        <v>0</v>
      </c>
      <c r="L134" s="26">
        <v>45817</v>
      </c>
      <c r="M134" s="24" t="s">
        <v>442</v>
      </c>
      <c r="N134" s="24" t="s">
        <v>335</v>
      </c>
      <c r="O134" s="26">
        <v>45818</v>
      </c>
    </row>
    <row r="135" spans="2:15" ht="25.9" customHeight="1" x14ac:dyDescent="0.3">
      <c r="B13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5" s="24">
        <v>2</v>
      </c>
      <c r="D135" s="24" t="s">
        <v>607</v>
      </c>
      <c r="E135" s="25" t="s">
        <v>608</v>
      </c>
      <c r="F135" s="18" t="s">
        <v>42</v>
      </c>
      <c r="G135" s="26">
        <v>45811</v>
      </c>
      <c r="H135" s="27">
        <v>2240.3000000000002</v>
      </c>
      <c r="I135" s="57">
        <v>12</v>
      </c>
      <c r="J135" s="24" t="s">
        <v>348</v>
      </c>
      <c r="K135" s="27">
        <v>0</v>
      </c>
      <c r="L135" s="26">
        <v>45811</v>
      </c>
      <c r="M135" s="24" t="s">
        <v>349</v>
      </c>
      <c r="N135" s="24" t="s">
        <v>335</v>
      </c>
      <c r="O135" s="26">
        <v>45813</v>
      </c>
    </row>
    <row r="136" spans="2:15" ht="25.9" customHeight="1" x14ac:dyDescent="0.3">
      <c r="B13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6" s="24">
        <v>2</v>
      </c>
      <c r="D136" s="24" t="s">
        <v>609</v>
      </c>
      <c r="E136" s="25" t="s">
        <v>43</v>
      </c>
      <c r="F136" s="18" t="s">
        <v>610</v>
      </c>
      <c r="G136" s="26">
        <v>45812</v>
      </c>
      <c r="H136" s="27">
        <v>1087.02</v>
      </c>
      <c r="I136" s="57">
        <v>24</v>
      </c>
      <c r="J136" s="24" t="s">
        <v>335</v>
      </c>
      <c r="K136" s="27">
        <v>100</v>
      </c>
      <c r="L136" s="26">
        <v>45812</v>
      </c>
      <c r="M136" s="24" t="s">
        <v>442</v>
      </c>
      <c r="N136" s="24" t="s">
        <v>335</v>
      </c>
      <c r="O136" s="26">
        <v>45856</v>
      </c>
    </row>
    <row r="137" spans="2:15" ht="25.9" customHeight="1" x14ac:dyDescent="0.3">
      <c r="B13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7" s="24">
        <v>2</v>
      </c>
      <c r="D137" s="24" t="s">
        <v>91</v>
      </c>
      <c r="E137" s="25" t="s">
        <v>89</v>
      </c>
      <c r="F137" s="18" t="s">
        <v>90</v>
      </c>
      <c r="G137" s="26">
        <v>45812</v>
      </c>
      <c r="H137" s="27">
        <v>413.23</v>
      </c>
      <c r="I137" s="57">
        <v>10</v>
      </c>
      <c r="J137" s="24" t="s">
        <v>348</v>
      </c>
      <c r="K137" s="27">
        <v>0</v>
      </c>
      <c r="L137" s="26">
        <v>45813</v>
      </c>
      <c r="M137" s="24" t="s">
        <v>442</v>
      </c>
      <c r="N137" s="24" t="s">
        <v>335</v>
      </c>
      <c r="O137" s="26">
        <v>45813</v>
      </c>
    </row>
    <row r="138" spans="2:15" ht="25.9" customHeight="1" x14ac:dyDescent="0.3">
      <c r="B13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38" s="24">
        <v>2</v>
      </c>
      <c r="D138" s="24" t="s">
        <v>40</v>
      </c>
      <c r="E138" s="25" t="s">
        <v>38</v>
      </c>
      <c r="F138" s="18" t="s">
        <v>39</v>
      </c>
      <c r="G138" s="26">
        <v>45814</v>
      </c>
      <c r="H138" s="27">
        <v>826.46</v>
      </c>
      <c r="I138" s="57">
        <v>20</v>
      </c>
      <c r="J138" s="24" t="s">
        <v>348</v>
      </c>
      <c r="K138" s="27">
        <v>0</v>
      </c>
      <c r="L138" s="26">
        <v>45814</v>
      </c>
      <c r="M138" s="24" t="s">
        <v>442</v>
      </c>
      <c r="N138" s="24"/>
      <c r="O138" s="26"/>
    </row>
    <row r="139" spans="2:15" ht="25.9" customHeight="1" x14ac:dyDescent="0.3">
      <c r="B13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9" s="24">
        <v>2</v>
      </c>
      <c r="D139" s="24" t="s">
        <v>67</v>
      </c>
      <c r="E139" s="25" t="s">
        <v>299</v>
      </c>
      <c r="F139" s="18" t="s">
        <v>66</v>
      </c>
      <c r="G139" s="26">
        <v>45814</v>
      </c>
      <c r="H139" s="27">
        <v>3223.17</v>
      </c>
      <c r="I139" s="57">
        <v>78</v>
      </c>
      <c r="J139" s="24" t="s">
        <v>348</v>
      </c>
      <c r="K139" s="27">
        <v>0</v>
      </c>
      <c r="L139" s="26">
        <v>45814</v>
      </c>
      <c r="M139" s="24" t="s">
        <v>442</v>
      </c>
      <c r="N139" s="24" t="s">
        <v>335</v>
      </c>
      <c r="O139" s="26">
        <v>45848</v>
      </c>
    </row>
    <row r="140" spans="2:15" ht="25.9" customHeight="1" x14ac:dyDescent="0.3">
      <c r="B14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40" s="24">
        <v>2</v>
      </c>
      <c r="D140" s="24" t="s">
        <v>83</v>
      </c>
      <c r="E140" s="25" t="s">
        <v>81</v>
      </c>
      <c r="F140" s="18" t="s">
        <v>82</v>
      </c>
      <c r="G140" s="26">
        <v>45814</v>
      </c>
      <c r="H140" s="27">
        <v>4132.28</v>
      </c>
      <c r="I140" s="57">
        <v>100</v>
      </c>
      <c r="J140" s="24" t="s">
        <v>348</v>
      </c>
      <c r="K140" s="27">
        <v>0</v>
      </c>
      <c r="L140" s="26">
        <v>45814</v>
      </c>
      <c r="M140" s="24" t="s">
        <v>442</v>
      </c>
      <c r="N140" s="24" t="s">
        <v>348</v>
      </c>
      <c r="O140" s="26"/>
    </row>
    <row r="141" spans="2:15" ht="25.9" customHeight="1" x14ac:dyDescent="0.3">
      <c r="B14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41" s="24">
        <v>2</v>
      </c>
      <c r="D141" s="24" t="s">
        <v>103</v>
      </c>
      <c r="E141" s="25" t="s">
        <v>300</v>
      </c>
      <c r="F141" s="18" t="s">
        <v>102</v>
      </c>
      <c r="G141" s="26">
        <v>45817</v>
      </c>
      <c r="H141" s="27">
        <v>1033.07</v>
      </c>
      <c r="I141" s="57">
        <v>25</v>
      </c>
      <c r="J141" s="24" t="s">
        <v>348</v>
      </c>
      <c r="K141" s="27">
        <v>0</v>
      </c>
      <c r="L141" s="26">
        <v>45819</v>
      </c>
      <c r="M141" s="24" t="s">
        <v>442</v>
      </c>
      <c r="N141" s="24"/>
      <c r="O141" s="26"/>
    </row>
    <row r="142" spans="2:15" ht="24" customHeight="1" x14ac:dyDescent="0.3">
      <c r="B14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2" s="24">
        <v>2</v>
      </c>
      <c r="D142" s="24" t="s">
        <v>48</v>
      </c>
      <c r="E142" s="25" t="s">
        <v>43</v>
      </c>
      <c r="F142" s="18" t="s">
        <v>611</v>
      </c>
      <c r="G142" s="26">
        <v>45818</v>
      </c>
      <c r="H142" s="27">
        <v>474.64</v>
      </c>
      <c r="I142" s="57">
        <v>10</v>
      </c>
      <c r="J142" s="24" t="s">
        <v>335</v>
      </c>
      <c r="K142" s="27">
        <v>50</v>
      </c>
      <c r="L142" s="26">
        <v>45818</v>
      </c>
      <c r="M142" s="24" t="s">
        <v>442</v>
      </c>
      <c r="N142" s="24" t="s">
        <v>335</v>
      </c>
      <c r="O142" s="26">
        <v>45820</v>
      </c>
    </row>
    <row r="143" spans="2:15" ht="24" customHeight="1" x14ac:dyDescent="0.3">
      <c r="B14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3" s="24">
        <v>2</v>
      </c>
      <c r="D143" s="24" t="s">
        <v>33</v>
      </c>
      <c r="E143" s="25" t="s">
        <v>30</v>
      </c>
      <c r="F143" s="18" t="s">
        <v>32</v>
      </c>
      <c r="G143" s="26">
        <v>45818</v>
      </c>
      <c r="H143" s="27">
        <v>3037.22</v>
      </c>
      <c r="I143" s="57">
        <v>70</v>
      </c>
      <c r="J143" s="24" t="s">
        <v>348</v>
      </c>
      <c r="K143" s="27">
        <v>0</v>
      </c>
      <c r="L143" s="26">
        <v>45821</v>
      </c>
      <c r="M143" s="24" t="s">
        <v>442</v>
      </c>
      <c r="N143" s="24" t="s">
        <v>335</v>
      </c>
      <c r="O143" s="26">
        <v>45832</v>
      </c>
    </row>
    <row r="144" spans="2:15" ht="24" customHeight="1" x14ac:dyDescent="0.3">
      <c r="B14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4" s="24">
        <v>2</v>
      </c>
      <c r="D144" s="24" t="s">
        <v>612</v>
      </c>
      <c r="E144" s="25" t="s">
        <v>97</v>
      </c>
      <c r="F144" s="18" t="s">
        <v>613</v>
      </c>
      <c r="G144" s="26">
        <v>45818</v>
      </c>
      <c r="H144" s="27">
        <v>1008.47</v>
      </c>
      <c r="I144" s="57">
        <v>25</v>
      </c>
      <c r="J144" s="24" t="s">
        <v>348</v>
      </c>
      <c r="K144" s="27">
        <v>0</v>
      </c>
      <c r="L144" s="26">
        <v>45856</v>
      </c>
      <c r="M144" s="24" t="s">
        <v>442</v>
      </c>
      <c r="N144" s="24" t="s">
        <v>335</v>
      </c>
      <c r="O144" s="26">
        <v>45868</v>
      </c>
    </row>
    <row r="145" spans="2:15" ht="24" customHeight="1" x14ac:dyDescent="0.3">
      <c r="B14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45" s="24">
        <v>2</v>
      </c>
      <c r="D145" s="24" t="s">
        <v>127</v>
      </c>
      <c r="E145" s="25" t="s">
        <v>300</v>
      </c>
      <c r="F145" s="18" t="s">
        <v>126</v>
      </c>
      <c r="G145" s="26">
        <v>45819</v>
      </c>
      <c r="H145" s="27">
        <v>2148.7800000000002</v>
      </c>
      <c r="I145" s="57">
        <v>52</v>
      </c>
      <c r="J145" s="24" t="s">
        <v>348</v>
      </c>
      <c r="K145" s="27">
        <v>0</v>
      </c>
      <c r="L145" s="26">
        <v>45819</v>
      </c>
      <c r="M145" s="24" t="s">
        <v>442</v>
      </c>
      <c r="N145" s="24"/>
      <c r="O145" s="26"/>
    </row>
    <row r="146" spans="2:15" ht="24" customHeight="1" x14ac:dyDescent="0.3">
      <c r="B14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6" s="24">
        <v>2</v>
      </c>
      <c r="D146" s="24" t="s">
        <v>106</v>
      </c>
      <c r="E146" s="25" t="s">
        <v>68</v>
      </c>
      <c r="F146" s="18" t="s">
        <v>105</v>
      </c>
      <c r="G146" s="26">
        <v>45819</v>
      </c>
      <c r="H146" s="27">
        <v>578.52</v>
      </c>
      <c r="I146" s="57">
        <v>14</v>
      </c>
      <c r="J146" s="24" t="s">
        <v>348</v>
      </c>
      <c r="K146" s="27">
        <v>0</v>
      </c>
      <c r="L146" s="26">
        <v>45820</v>
      </c>
      <c r="M146" s="24" t="s">
        <v>442</v>
      </c>
      <c r="N146" s="24" t="s">
        <v>335</v>
      </c>
      <c r="O146" s="26">
        <v>45820</v>
      </c>
    </row>
    <row r="147" spans="2:15" ht="24" customHeight="1" x14ac:dyDescent="0.3">
      <c r="B14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7" s="24">
        <v>2</v>
      </c>
      <c r="D147" s="24" t="s">
        <v>96</v>
      </c>
      <c r="E147" s="25" t="s">
        <v>392</v>
      </c>
      <c r="F147" s="18" t="s">
        <v>95</v>
      </c>
      <c r="G147" s="26">
        <v>45820</v>
      </c>
      <c r="H147" s="27">
        <v>743.81</v>
      </c>
      <c r="I147" s="57">
        <v>15</v>
      </c>
      <c r="J147" s="24" t="s">
        <v>348</v>
      </c>
      <c r="K147" s="27">
        <v>0</v>
      </c>
      <c r="L147" s="26">
        <v>45820</v>
      </c>
      <c r="M147" s="24" t="s">
        <v>442</v>
      </c>
      <c r="N147" s="24" t="s">
        <v>335</v>
      </c>
      <c r="O147" s="26">
        <v>45834</v>
      </c>
    </row>
    <row r="148" spans="2:15" ht="24" customHeight="1" x14ac:dyDescent="0.3">
      <c r="B14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8" s="24">
        <v>2</v>
      </c>
      <c r="D148" s="24" t="s">
        <v>120</v>
      </c>
      <c r="E148" s="25" t="s">
        <v>89</v>
      </c>
      <c r="F148" s="18" t="s">
        <v>614</v>
      </c>
      <c r="G148" s="26">
        <v>45821</v>
      </c>
      <c r="H148" s="27">
        <v>206.61</v>
      </c>
      <c r="I148" s="57">
        <v>5</v>
      </c>
      <c r="J148" s="24" t="s">
        <v>348</v>
      </c>
      <c r="K148" s="27">
        <v>0</v>
      </c>
      <c r="L148" s="26">
        <v>45821</v>
      </c>
      <c r="M148" s="24" t="s">
        <v>442</v>
      </c>
      <c r="N148" s="24" t="s">
        <v>335</v>
      </c>
      <c r="O148" s="26">
        <v>45821</v>
      </c>
    </row>
    <row r="149" spans="2:15" ht="24" customHeight="1" x14ac:dyDescent="0.3">
      <c r="B14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9" s="24">
        <v>2</v>
      </c>
      <c r="D149" s="24" t="s">
        <v>78</v>
      </c>
      <c r="E149" s="25" t="s">
        <v>615</v>
      </c>
      <c r="F149" s="18" t="s">
        <v>77</v>
      </c>
      <c r="G149" s="26">
        <v>45831</v>
      </c>
      <c r="H149" s="27">
        <v>2154.5</v>
      </c>
      <c r="I149" s="57">
        <v>48</v>
      </c>
      <c r="J149" s="24" t="s">
        <v>335</v>
      </c>
      <c r="K149" s="27">
        <v>120</v>
      </c>
      <c r="L149" s="26">
        <v>45832</v>
      </c>
      <c r="M149" s="24" t="s">
        <v>442</v>
      </c>
      <c r="N149" s="24" t="s">
        <v>335</v>
      </c>
      <c r="O149" s="26">
        <v>45832</v>
      </c>
    </row>
    <row r="150" spans="2:15" ht="24" customHeight="1" x14ac:dyDescent="0.3">
      <c r="B15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0" s="24">
        <v>2</v>
      </c>
      <c r="D150" s="24" t="s">
        <v>29</v>
      </c>
      <c r="E150" s="25" t="s">
        <v>27</v>
      </c>
      <c r="F150" s="18" t="s">
        <v>616</v>
      </c>
      <c r="G150" s="26">
        <v>45831</v>
      </c>
      <c r="H150" s="27">
        <v>1197.6300000000001</v>
      </c>
      <c r="I150" s="57">
        <v>25</v>
      </c>
      <c r="J150" s="24" t="s">
        <v>335</v>
      </c>
      <c r="K150" s="27">
        <v>150</v>
      </c>
      <c r="L150" s="26">
        <v>45832</v>
      </c>
      <c r="M150" s="24" t="s">
        <v>442</v>
      </c>
      <c r="N150" s="24" t="s">
        <v>335</v>
      </c>
      <c r="O150" s="26">
        <v>45841</v>
      </c>
    </row>
    <row r="151" spans="2:15" ht="24" customHeight="1" x14ac:dyDescent="0.3">
      <c r="B15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1" s="24">
        <v>2</v>
      </c>
      <c r="D151" s="24" t="s">
        <v>129</v>
      </c>
      <c r="E151" s="25" t="s">
        <v>300</v>
      </c>
      <c r="F151" s="18" t="s">
        <v>617</v>
      </c>
      <c r="G151" s="26">
        <v>45833</v>
      </c>
      <c r="H151" s="27">
        <v>1281.42</v>
      </c>
      <c r="I151" s="57">
        <v>30</v>
      </c>
      <c r="J151" s="24" t="s">
        <v>335</v>
      </c>
      <c r="K151" s="27">
        <v>50</v>
      </c>
      <c r="L151" s="26">
        <v>45833</v>
      </c>
      <c r="M151" s="24" t="s">
        <v>442</v>
      </c>
      <c r="N151" s="24" t="s">
        <v>335</v>
      </c>
      <c r="O151" s="26">
        <v>45834</v>
      </c>
    </row>
    <row r="152" spans="2:15" ht="24" customHeight="1" x14ac:dyDescent="0.3">
      <c r="B15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2" s="24">
        <v>2</v>
      </c>
      <c r="D152" s="24" t="s">
        <v>142</v>
      </c>
      <c r="E152" s="25" t="s">
        <v>89</v>
      </c>
      <c r="F152" s="18" t="s">
        <v>141</v>
      </c>
      <c r="G152" s="26">
        <v>45833</v>
      </c>
      <c r="H152" s="27">
        <v>578.52</v>
      </c>
      <c r="I152" s="57">
        <v>14</v>
      </c>
      <c r="J152" s="24" t="s">
        <v>348</v>
      </c>
      <c r="K152" s="27">
        <v>0</v>
      </c>
      <c r="L152" s="26">
        <v>45833</v>
      </c>
      <c r="M152" s="24" t="s">
        <v>442</v>
      </c>
      <c r="N152" s="24" t="s">
        <v>335</v>
      </c>
      <c r="O152" s="26">
        <v>45834</v>
      </c>
    </row>
    <row r="153" spans="2:15" ht="24" customHeight="1" x14ac:dyDescent="0.3">
      <c r="B15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3" s="24">
        <v>2</v>
      </c>
      <c r="D153" s="24" t="s">
        <v>144</v>
      </c>
      <c r="E153" s="25" t="s">
        <v>618</v>
      </c>
      <c r="F153" s="18" t="s">
        <v>143</v>
      </c>
      <c r="G153" s="26">
        <v>45833</v>
      </c>
      <c r="H153" s="27">
        <v>289.26</v>
      </c>
      <c r="I153" s="57">
        <v>7</v>
      </c>
      <c r="J153" s="24" t="s">
        <v>348</v>
      </c>
      <c r="K153" s="27">
        <v>0</v>
      </c>
      <c r="L153" s="26">
        <v>45833</v>
      </c>
      <c r="M153" s="24" t="s">
        <v>442</v>
      </c>
      <c r="N153" s="24" t="s">
        <v>335</v>
      </c>
      <c r="O153" s="26">
        <v>45835</v>
      </c>
    </row>
    <row r="154" spans="2:15" ht="24" customHeight="1" x14ac:dyDescent="0.3">
      <c r="B15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4" s="24">
        <v>2</v>
      </c>
      <c r="D154" s="24" t="s">
        <v>619</v>
      </c>
      <c r="E154" s="25" t="s">
        <v>146</v>
      </c>
      <c r="F154" s="18" t="s">
        <v>620</v>
      </c>
      <c r="G154" s="26">
        <v>45848</v>
      </c>
      <c r="H154" s="27">
        <v>403.39</v>
      </c>
      <c r="I154" s="57">
        <v>10</v>
      </c>
      <c r="J154" s="24" t="s">
        <v>348</v>
      </c>
      <c r="K154" s="27">
        <v>0</v>
      </c>
      <c r="L154" s="26">
        <v>45848</v>
      </c>
      <c r="M154" s="24" t="s">
        <v>442</v>
      </c>
      <c r="N154" s="24" t="s">
        <v>335</v>
      </c>
      <c r="O154" s="26">
        <v>45848</v>
      </c>
    </row>
    <row r="155" spans="2:15" ht="24" customHeight="1" x14ac:dyDescent="0.3">
      <c r="B15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5" s="24">
        <v>2</v>
      </c>
      <c r="D155" s="24" t="s">
        <v>159</v>
      </c>
      <c r="E155" s="25" t="s">
        <v>157</v>
      </c>
      <c r="F155" s="18" t="s">
        <v>158</v>
      </c>
      <c r="G155" s="26">
        <v>45838</v>
      </c>
      <c r="H155" s="27">
        <v>463.15</v>
      </c>
      <c r="I155" s="57">
        <v>10</v>
      </c>
      <c r="J155" s="24" t="s">
        <v>348</v>
      </c>
      <c r="K155" s="27">
        <v>0</v>
      </c>
      <c r="L155" s="26">
        <v>45838</v>
      </c>
      <c r="M155" s="24" t="s">
        <v>442</v>
      </c>
      <c r="N155" s="24" t="s">
        <v>335</v>
      </c>
      <c r="O155" s="26">
        <v>45846</v>
      </c>
    </row>
    <row r="156" spans="2:15" ht="24" customHeight="1" x14ac:dyDescent="0.3">
      <c r="B15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6" s="24">
        <v>2</v>
      </c>
      <c r="D156" s="24" t="s">
        <v>163</v>
      </c>
      <c r="E156" s="25" t="s">
        <v>161</v>
      </c>
      <c r="F156" s="18" t="s">
        <v>621</v>
      </c>
      <c r="G156" s="26">
        <v>45839</v>
      </c>
      <c r="H156" s="27">
        <v>2356.9299999999998</v>
      </c>
      <c r="I156" s="57">
        <v>50</v>
      </c>
      <c r="J156" s="24" t="s">
        <v>335</v>
      </c>
      <c r="K156" s="27">
        <v>50</v>
      </c>
      <c r="L156" s="26">
        <v>45839</v>
      </c>
      <c r="M156" s="24" t="s">
        <v>442</v>
      </c>
      <c r="N156" s="24" t="s">
        <v>335</v>
      </c>
      <c r="O156" s="26">
        <v>45839</v>
      </c>
    </row>
    <row r="157" spans="2:15" ht="24" customHeight="1" x14ac:dyDescent="0.3">
      <c r="B15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7" s="24">
        <v>2</v>
      </c>
      <c r="D157" s="24" t="s">
        <v>167</v>
      </c>
      <c r="E157" s="25" t="s">
        <v>89</v>
      </c>
      <c r="F157" s="18" t="s">
        <v>166</v>
      </c>
      <c r="G157" s="26">
        <v>45840</v>
      </c>
      <c r="H157" s="27">
        <v>330.58</v>
      </c>
      <c r="I157" s="57">
        <v>8</v>
      </c>
      <c r="J157" s="24" t="s">
        <v>348</v>
      </c>
      <c r="K157" s="27">
        <v>0</v>
      </c>
      <c r="L157" s="26">
        <v>45840</v>
      </c>
      <c r="M157" s="24" t="s">
        <v>442</v>
      </c>
      <c r="N157" s="24" t="s">
        <v>335</v>
      </c>
      <c r="O157" s="26">
        <v>45840</v>
      </c>
    </row>
    <row r="158" spans="2:15" ht="24" customHeight="1" x14ac:dyDescent="0.3">
      <c r="B15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58" s="24">
        <v>2</v>
      </c>
      <c r="D158" s="24" t="s">
        <v>138</v>
      </c>
      <c r="E158" s="25" t="s">
        <v>136</v>
      </c>
      <c r="F158" s="18" t="s">
        <v>137</v>
      </c>
      <c r="G158" s="26">
        <v>45834</v>
      </c>
      <c r="H158" s="27">
        <v>716.67</v>
      </c>
      <c r="I158" s="57">
        <v>16</v>
      </c>
      <c r="J158" s="24" t="s">
        <v>335</v>
      </c>
      <c r="K158" s="27">
        <v>50</v>
      </c>
      <c r="L158" s="26">
        <v>45840</v>
      </c>
      <c r="M158" s="24" t="s">
        <v>442</v>
      </c>
      <c r="N158" s="24"/>
      <c r="O158" s="26"/>
    </row>
    <row r="159" spans="2:15" ht="24" customHeight="1" x14ac:dyDescent="0.3">
      <c r="B15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9" s="24">
        <v>2</v>
      </c>
      <c r="D159" s="24" t="s">
        <v>165</v>
      </c>
      <c r="E159" s="25" t="s">
        <v>94</v>
      </c>
      <c r="F159" s="18" t="s">
        <v>622</v>
      </c>
      <c r="G159" s="26">
        <v>45840</v>
      </c>
      <c r="H159" s="27">
        <v>1795.41</v>
      </c>
      <c r="I159" s="57">
        <v>40</v>
      </c>
      <c r="J159" s="24" t="s">
        <v>335</v>
      </c>
      <c r="K159" s="27">
        <v>100</v>
      </c>
      <c r="L159" s="26">
        <v>45841</v>
      </c>
      <c r="M159" s="24" t="s">
        <v>442</v>
      </c>
      <c r="N159" s="24" t="s">
        <v>335</v>
      </c>
      <c r="O159" s="26">
        <v>45846</v>
      </c>
    </row>
    <row r="160" spans="2:15" ht="24" customHeight="1" x14ac:dyDescent="0.3">
      <c r="B160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0" s="24">
        <v>2</v>
      </c>
      <c r="D160" s="24" t="s">
        <v>175</v>
      </c>
      <c r="E160" s="25" t="s">
        <v>623</v>
      </c>
      <c r="F160" s="18" t="s">
        <v>174</v>
      </c>
      <c r="G160" s="26">
        <v>45841</v>
      </c>
      <c r="H160" s="27">
        <v>1239.68</v>
      </c>
      <c r="I160" s="57">
        <v>30</v>
      </c>
      <c r="J160" s="24" t="s">
        <v>348</v>
      </c>
      <c r="K160" s="27">
        <v>0</v>
      </c>
      <c r="L160" s="26">
        <v>45841</v>
      </c>
      <c r="M160" s="24" t="s">
        <v>442</v>
      </c>
      <c r="N160" s="24"/>
      <c r="O160" s="26"/>
    </row>
    <row r="161" spans="2:15" ht="24" customHeight="1" x14ac:dyDescent="0.3">
      <c r="B16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1" s="24">
        <v>2</v>
      </c>
      <c r="D161" s="24" t="s">
        <v>140</v>
      </c>
      <c r="E161" s="25" t="s">
        <v>85</v>
      </c>
      <c r="F161" s="18" t="s">
        <v>624</v>
      </c>
      <c r="G161" s="26">
        <v>45845</v>
      </c>
      <c r="H161" s="27">
        <v>6230</v>
      </c>
      <c r="I161" s="57">
        <v>105</v>
      </c>
      <c r="J161" s="24" t="s">
        <v>335</v>
      </c>
      <c r="K161" s="27">
        <v>1470</v>
      </c>
      <c r="L161" s="26">
        <v>45846</v>
      </c>
      <c r="M161" s="24" t="s">
        <v>442</v>
      </c>
      <c r="N161" s="24"/>
      <c r="O161" s="26"/>
    </row>
    <row r="162" spans="2:15" ht="24" customHeight="1" x14ac:dyDescent="0.3">
      <c r="B16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2" s="24">
        <v>2</v>
      </c>
      <c r="D162" s="24" t="s">
        <v>155</v>
      </c>
      <c r="E162" s="25" t="s">
        <v>97</v>
      </c>
      <c r="F162" s="18" t="s">
        <v>154</v>
      </c>
      <c r="G162" s="26">
        <v>45846</v>
      </c>
      <c r="H162" s="27">
        <v>720.6</v>
      </c>
      <c r="I162" s="57">
        <v>14</v>
      </c>
      <c r="J162" s="24" t="s">
        <v>348</v>
      </c>
      <c r="K162" s="27">
        <v>0</v>
      </c>
      <c r="L162" s="26">
        <v>45846</v>
      </c>
      <c r="M162" s="24" t="s">
        <v>442</v>
      </c>
      <c r="N162" s="24" t="s">
        <v>335</v>
      </c>
      <c r="O162" s="26">
        <v>45853</v>
      </c>
    </row>
    <row r="163" spans="2:15" ht="24" customHeight="1" x14ac:dyDescent="0.3">
      <c r="B163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3" s="24">
        <v>2</v>
      </c>
      <c r="D163" s="24" t="s">
        <v>177</v>
      </c>
      <c r="E163" s="25" t="s">
        <v>85</v>
      </c>
      <c r="F163" s="18" t="s">
        <v>176</v>
      </c>
      <c r="G163" s="26">
        <v>45846</v>
      </c>
      <c r="H163" s="27">
        <v>958.71</v>
      </c>
      <c r="I163" s="57">
        <v>18</v>
      </c>
      <c r="J163" s="24" t="s">
        <v>335</v>
      </c>
      <c r="K163" s="27">
        <v>50</v>
      </c>
      <c r="L163" s="26">
        <v>45848</v>
      </c>
      <c r="M163" s="24" t="s">
        <v>442</v>
      </c>
      <c r="N163" s="24"/>
      <c r="O163" s="26"/>
    </row>
    <row r="164" spans="2:15" ht="24" customHeight="1" x14ac:dyDescent="0.3">
      <c r="B164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4" s="24">
        <v>2</v>
      </c>
      <c r="D164" s="24" t="s">
        <v>24</v>
      </c>
      <c r="E164" s="25" t="s">
        <v>22</v>
      </c>
      <c r="F164" s="18" t="s">
        <v>625</v>
      </c>
      <c r="G164" s="26">
        <v>45867</v>
      </c>
      <c r="H164" s="27">
        <v>6610</v>
      </c>
      <c r="I164" s="57">
        <v>20</v>
      </c>
      <c r="J164" s="24" t="s">
        <v>335</v>
      </c>
      <c r="K164" s="27">
        <v>50</v>
      </c>
      <c r="L164" s="26">
        <v>45868</v>
      </c>
      <c r="M164" s="24" t="s">
        <v>442</v>
      </c>
      <c r="N164" s="24"/>
      <c r="O164" s="26"/>
    </row>
    <row r="165" spans="2:15" ht="24" customHeight="1" x14ac:dyDescent="0.3">
      <c r="B16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5" s="24">
        <v>2</v>
      </c>
      <c r="D165" s="24" t="s">
        <v>188</v>
      </c>
      <c r="E165" s="25" t="s">
        <v>89</v>
      </c>
      <c r="F165" s="18" t="s">
        <v>187</v>
      </c>
      <c r="G165" s="26">
        <v>45854</v>
      </c>
      <c r="H165" s="27">
        <v>206.61</v>
      </c>
      <c r="I165" s="57">
        <v>5</v>
      </c>
      <c r="J165" s="24" t="s">
        <v>348</v>
      </c>
      <c r="K165" s="27">
        <v>0</v>
      </c>
      <c r="L165" s="26">
        <v>45854</v>
      </c>
      <c r="M165" s="24" t="s">
        <v>442</v>
      </c>
      <c r="N165" s="24" t="s">
        <v>335</v>
      </c>
      <c r="O165" s="26">
        <v>45854</v>
      </c>
    </row>
    <row r="166" spans="2:15" ht="24" customHeight="1" x14ac:dyDescent="0.3">
      <c r="B16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6" s="24">
        <v>2</v>
      </c>
      <c r="D166" s="24" t="s">
        <v>626</v>
      </c>
      <c r="E166" s="25" t="s">
        <v>627</v>
      </c>
      <c r="F166" s="18" t="s">
        <v>628</v>
      </c>
      <c r="G166" s="26"/>
      <c r="H166" s="27"/>
      <c r="I166" s="57"/>
      <c r="J166" s="27"/>
      <c r="K166" s="27"/>
      <c r="L166" s="26"/>
      <c r="M166" s="24"/>
      <c r="N166" s="24" t="s">
        <v>335</v>
      </c>
      <c r="O166" s="26"/>
    </row>
    <row r="167" spans="2:15" ht="24" customHeight="1" x14ac:dyDescent="0.3">
      <c r="B16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7" s="24">
        <v>2</v>
      </c>
      <c r="D167" s="24" t="s">
        <v>629</v>
      </c>
      <c r="E167" s="25" t="s">
        <v>630</v>
      </c>
      <c r="F167" s="18" t="s">
        <v>631</v>
      </c>
      <c r="G167" s="26"/>
      <c r="H167" s="27"/>
      <c r="I167" s="57"/>
      <c r="J167" s="27"/>
      <c r="K167" s="27"/>
      <c r="L167" s="26"/>
      <c r="M167" s="24"/>
      <c r="N167" s="24" t="s">
        <v>335</v>
      </c>
      <c r="O167" s="26"/>
    </row>
    <row r="168" spans="2:15" ht="24" customHeight="1" x14ac:dyDescent="0.3">
      <c r="B16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8" s="24">
        <v>2</v>
      </c>
      <c r="D168" s="24" t="s">
        <v>181</v>
      </c>
      <c r="E168" s="25" t="s">
        <v>179</v>
      </c>
      <c r="F168" s="18" t="s">
        <v>632</v>
      </c>
      <c r="G168" s="26">
        <v>45854</v>
      </c>
      <c r="H168" s="27">
        <v>413.23</v>
      </c>
      <c r="I168" s="57">
        <v>10</v>
      </c>
      <c r="J168" s="27" t="s">
        <v>348</v>
      </c>
      <c r="K168" s="27">
        <v>0</v>
      </c>
      <c r="L168" s="26">
        <v>45854</v>
      </c>
      <c r="M168" s="24" t="s">
        <v>442</v>
      </c>
      <c r="N168" s="24"/>
      <c r="O168" s="26"/>
    </row>
    <row r="169" spans="2:15" ht="24" customHeight="1" x14ac:dyDescent="0.3">
      <c r="B16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9" s="24">
        <v>2</v>
      </c>
      <c r="D169" s="24" t="s">
        <v>198</v>
      </c>
      <c r="E169" s="25" t="s">
        <v>62</v>
      </c>
      <c r="F169" s="18" t="s">
        <v>197</v>
      </c>
      <c r="G169" s="26">
        <v>45856</v>
      </c>
      <c r="H169" s="27">
        <v>1053.6300000000001</v>
      </c>
      <c r="I169" s="57">
        <v>24</v>
      </c>
      <c r="J169" s="27" t="s">
        <v>335</v>
      </c>
      <c r="K169" s="27">
        <v>50</v>
      </c>
      <c r="L169" s="26">
        <v>45856</v>
      </c>
      <c r="M169" s="24" t="s">
        <v>442</v>
      </c>
      <c r="N169" s="24" t="s">
        <v>335</v>
      </c>
      <c r="O169" s="26">
        <v>45856</v>
      </c>
    </row>
    <row r="170" spans="2:15" ht="24" customHeight="1" x14ac:dyDescent="0.3">
      <c r="B17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0" s="24">
        <v>2</v>
      </c>
      <c r="D170" s="24" t="s">
        <v>52</v>
      </c>
      <c r="E170" s="25" t="s">
        <v>633</v>
      </c>
      <c r="F170" s="18" t="s">
        <v>51</v>
      </c>
      <c r="G170" s="26">
        <v>45860</v>
      </c>
      <c r="H170" s="27">
        <v>715.05</v>
      </c>
      <c r="I170" s="57">
        <v>12</v>
      </c>
      <c r="J170" s="27" t="s">
        <v>335</v>
      </c>
      <c r="K170" s="27">
        <v>60</v>
      </c>
      <c r="L170" s="26">
        <v>45860</v>
      </c>
      <c r="M170" s="24" t="s">
        <v>442</v>
      </c>
      <c r="N170" s="24" t="s">
        <v>335</v>
      </c>
      <c r="O170" s="26">
        <v>45863</v>
      </c>
    </row>
    <row r="171" spans="2:15" ht="24" customHeight="1" x14ac:dyDescent="0.3">
      <c r="B17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1" s="24">
        <v>2</v>
      </c>
      <c r="D171" s="24" t="s">
        <v>192</v>
      </c>
      <c r="E171" s="25" t="s">
        <v>634</v>
      </c>
      <c r="F171" s="18" t="s">
        <v>635</v>
      </c>
      <c r="G171" s="26">
        <v>45860</v>
      </c>
      <c r="H171" s="27">
        <v>2066.14</v>
      </c>
      <c r="I171" s="57">
        <v>50</v>
      </c>
      <c r="J171" s="27" t="s">
        <v>348</v>
      </c>
      <c r="K171" s="27">
        <v>0</v>
      </c>
      <c r="L171" s="26">
        <v>45863</v>
      </c>
      <c r="M171" s="24" t="s">
        <v>442</v>
      </c>
      <c r="N171" s="24"/>
      <c r="O171" s="26"/>
    </row>
    <row r="172" spans="2:15" ht="24" customHeight="1" x14ac:dyDescent="0.3">
      <c r="B172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2" s="24">
        <v>2</v>
      </c>
      <c r="D172" s="24" t="s">
        <v>210</v>
      </c>
      <c r="E172" s="25" t="s">
        <v>208</v>
      </c>
      <c r="F172" s="18" t="s">
        <v>209</v>
      </c>
      <c r="G172" s="26">
        <v>45862</v>
      </c>
      <c r="H172" s="27">
        <v>2173.5</v>
      </c>
      <c r="I172" s="57">
        <v>60</v>
      </c>
      <c r="J172" s="27" t="s">
        <v>335</v>
      </c>
      <c r="K172" s="27">
        <v>60</v>
      </c>
      <c r="L172" s="26">
        <v>45867</v>
      </c>
      <c r="M172" s="24" t="s">
        <v>442</v>
      </c>
      <c r="N172" s="24"/>
      <c r="O172" s="26"/>
    </row>
    <row r="173" spans="2:15" ht="24" customHeight="1" x14ac:dyDescent="0.3">
      <c r="B17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3" s="24">
        <v>2</v>
      </c>
      <c r="D173" s="24" t="s">
        <v>214</v>
      </c>
      <c r="E173" s="25" t="s">
        <v>62</v>
      </c>
      <c r="F173" s="18" t="s">
        <v>213</v>
      </c>
      <c r="G173" s="26">
        <v>45863</v>
      </c>
      <c r="H173" s="27">
        <v>690.58</v>
      </c>
      <c r="I173" s="57">
        <v>15</v>
      </c>
      <c r="J173" s="27" t="s">
        <v>335</v>
      </c>
      <c r="K173" s="27">
        <v>60</v>
      </c>
      <c r="L173" s="26">
        <v>45863</v>
      </c>
      <c r="M173" s="24" t="s">
        <v>442</v>
      </c>
      <c r="N173" s="24" t="s">
        <v>335</v>
      </c>
      <c r="O173" s="26">
        <v>45863</v>
      </c>
    </row>
    <row r="174" spans="2:15" ht="24" customHeight="1" x14ac:dyDescent="0.3">
      <c r="B174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4" s="24">
        <v>2</v>
      </c>
      <c r="D174" s="24" t="s">
        <v>185</v>
      </c>
      <c r="E174" s="25" t="s">
        <v>636</v>
      </c>
      <c r="F174" s="18" t="s">
        <v>637</v>
      </c>
      <c r="G174" s="26">
        <v>45863</v>
      </c>
      <c r="H174" s="27">
        <v>6734.05</v>
      </c>
      <c r="I174" s="57">
        <v>140</v>
      </c>
      <c r="J174" s="27" t="s">
        <v>335</v>
      </c>
      <c r="K174" s="27">
        <v>60</v>
      </c>
      <c r="L174" s="26">
        <v>45867</v>
      </c>
      <c r="M174" s="24" t="s">
        <v>442</v>
      </c>
      <c r="N174" s="24"/>
      <c r="O174" s="26"/>
    </row>
    <row r="175" spans="2:15" ht="24" customHeight="1" x14ac:dyDescent="0.3">
      <c r="B17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5" s="24">
        <v>2</v>
      </c>
      <c r="D175" s="24" t="s">
        <v>37</v>
      </c>
      <c r="E175" s="25" t="s">
        <v>638</v>
      </c>
      <c r="F175" s="18" t="s">
        <v>639</v>
      </c>
      <c r="G175" s="26">
        <v>45867</v>
      </c>
      <c r="H175" s="27">
        <v>352.05</v>
      </c>
      <c r="I175" s="57">
        <v>6</v>
      </c>
      <c r="J175" s="27" t="s">
        <v>335</v>
      </c>
      <c r="K175" s="27">
        <v>100</v>
      </c>
      <c r="L175" s="26">
        <v>45867</v>
      </c>
      <c r="M175" s="24" t="s">
        <v>442</v>
      </c>
      <c r="N175" s="24"/>
      <c r="O175" s="26"/>
    </row>
    <row r="176" spans="2:15" ht="24" customHeight="1" x14ac:dyDescent="0.3">
      <c r="B176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6" s="24">
        <v>1</v>
      </c>
      <c r="D176" s="24" t="s">
        <v>124</v>
      </c>
      <c r="E176" s="25" t="s">
        <v>122</v>
      </c>
      <c r="F176" s="18" t="s">
        <v>640</v>
      </c>
      <c r="G176" s="26">
        <v>45867</v>
      </c>
      <c r="H176" s="27">
        <v>1333.44</v>
      </c>
      <c r="I176" s="57">
        <v>32</v>
      </c>
      <c r="J176" s="27" t="s">
        <v>348</v>
      </c>
      <c r="K176" s="27">
        <v>0</v>
      </c>
      <c r="L176" s="26"/>
      <c r="M176" s="24" t="s">
        <v>442</v>
      </c>
      <c r="N176" s="24"/>
      <c r="O176" s="26"/>
    </row>
    <row r="177" spans="2:15" ht="24" customHeight="1" x14ac:dyDescent="0.3">
      <c r="B177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7" s="24">
        <v>1</v>
      </c>
      <c r="D177" s="24" t="s">
        <v>204</v>
      </c>
      <c r="E177" s="25" t="s">
        <v>202</v>
      </c>
      <c r="F177" s="18" t="s">
        <v>641</v>
      </c>
      <c r="G177" s="26">
        <v>45867</v>
      </c>
      <c r="H177" s="27">
        <v>3099.21</v>
      </c>
      <c r="I177" s="57">
        <v>75</v>
      </c>
      <c r="J177" s="27" t="s">
        <v>348</v>
      </c>
      <c r="K177" s="27">
        <v>0</v>
      </c>
      <c r="L177" s="26"/>
      <c r="M177" s="24" t="s">
        <v>442</v>
      </c>
      <c r="N177" s="24"/>
      <c r="O177" s="26"/>
    </row>
    <row r="178" spans="2:15" ht="24" customHeight="1" x14ac:dyDescent="0.3">
      <c r="B17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8" s="24">
        <v>1</v>
      </c>
      <c r="D178" s="24" t="s">
        <v>218</v>
      </c>
      <c r="E178" s="25" t="s">
        <v>216</v>
      </c>
      <c r="F178" s="18" t="s">
        <v>642</v>
      </c>
      <c r="G178" s="26">
        <v>45868</v>
      </c>
      <c r="H178" s="27">
        <v>2151.64</v>
      </c>
      <c r="I178" s="57">
        <v>50</v>
      </c>
      <c r="J178" s="27" t="s">
        <v>335</v>
      </c>
      <c r="K178" s="27">
        <v>60</v>
      </c>
      <c r="L178" s="26"/>
      <c r="M178" s="24" t="s">
        <v>442</v>
      </c>
      <c r="N178" s="24"/>
      <c r="O178" s="26"/>
    </row>
    <row r="179" spans="2:15" ht="24" customHeight="1" x14ac:dyDescent="0.3">
      <c r="B179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9" s="24">
        <v>1</v>
      </c>
      <c r="D179" s="24" t="s">
        <v>231</v>
      </c>
      <c r="E179" s="25" t="s">
        <v>638</v>
      </c>
      <c r="F179" s="18" t="s">
        <v>643</v>
      </c>
      <c r="G179" s="26">
        <v>45868</v>
      </c>
      <c r="H179" s="27">
        <v>1558.33</v>
      </c>
      <c r="I179" s="57">
        <v>32</v>
      </c>
      <c r="J179" s="27" t="s">
        <v>335</v>
      </c>
      <c r="K179" s="27">
        <v>160</v>
      </c>
      <c r="L179" s="26"/>
      <c r="M179" s="24" t="s">
        <v>442</v>
      </c>
      <c r="N179" s="24"/>
      <c r="O179" s="26"/>
    </row>
    <row r="180" spans="2:15" ht="24" customHeight="1" x14ac:dyDescent="0.3">
      <c r="B180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80" s="24">
        <v>2</v>
      </c>
      <c r="D180" s="24" t="s">
        <v>226</v>
      </c>
      <c r="E180" s="25" t="s">
        <v>415</v>
      </c>
      <c r="F180" s="18" t="s">
        <v>644</v>
      </c>
      <c r="G180" s="26">
        <v>45868</v>
      </c>
      <c r="H180" s="27">
        <v>1487.62</v>
      </c>
      <c r="I180" s="57">
        <v>36</v>
      </c>
      <c r="J180" s="27" t="s">
        <v>348</v>
      </c>
      <c r="K180" s="27">
        <v>0</v>
      </c>
      <c r="L180" s="26">
        <v>45869</v>
      </c>
      <c r="M180" s="24" t="s">
        <v>442</v>
      </c>
      <c r="N180" s="24"/>
      <c r="O180" s="26"/>
    </row>
  </sheetData>
  <conditionalFormatting sqref="B6:H180">
    <cfRule type="expression" dxfId="109" priority="18">
      <formula>$B6=1</formula>
    </cfRule>
    <cfRule type="expression" dxfId="108" priority="15">
      <formula>$M$3="No"</formula>
    </cfRule>
  </conditionalFormatting>
  <conditionalFormatting sqref="B6:O180">
    <cfRule type="expression" dxfId="107" priority="2">
      <formula>$N6="No"</formula>
    </cfRule>
    <cfRule type="expression" dxfId="106" priority="1">
      <formula>$N6="Caducado"</formula>
    </cfRule>
  </conditionalFormatting>
  <conditionalFormatting sqref="D132 F132:G132">
    <cfRule type="expression" dxfId="105" priority="181">
      <formula>$M$3="No"</formula>
    </cfRule>
    <cfRule type="expression" dxfId="104" priority="180">
      <formula>$B132=1</formula>
    </cfRule>
  </conditionalFormatting>
  <conditionalFormatting sqref="E6:E180">
    <cfRule type="expression" dxfId="103" priority="157">
      <formula>$B6=1</formula>
    </cfRule>
  </conditionalFormatting>
  <conditionalFormatting sqref="E132">
    <cfRule type="expression" dxfId="102" priority="156">
      <formula>$M$3="No"</formula>
    </cfRule>
  </conditionalFormatting>
  <conditionalFormatting sqref="E11:F11 E14:F14 N41 K43:K52 K54:K55">
    <cfRule type="expression" dxfId="101" priority="207">
      <formula>$M$3="No"</formula>
    </cfRule>
    <cfRule type="expression" dxfId="100" priority="208">
      <formula>$B11=1</formula>
    </cfRule>
  </conditionalFormatting>
  <conditionalFormatting sqref="E159:F159">
    <cfRule type="expression" dxfId="99" priority="34">
      <formula>$M$3="No"</formula>
    </cfRule>
    <cfRule type="expression" dxfId="98" priority="35">
      <formula>$B159=1</formula>
    </cfRule>
  </conditionalFormatting>
  <conditionalFormatting sqref="F13:H13 F42:H42 F70:H70">
    <cfRule type="expression" dxfId="97" priority="199">
      <formula>$B13=1</formula>
    </cfRule>
  </conditionalFormatting>
  <conditionalFormatting sqref="F56:H59">
    <cfRule type="expression" dxfId="96" priority="165">
      <formula>$B56=1</formula>
    </cfRule>
  </conditionalFormatting>
  <conditionalFormatting sqref="F73:H73">
    <cfRule type="expression" dxfId="95" priority="162">
      <formula>$B73=1</formula>
    </cfRule>
  </conditionalFormatting>
  <conditionalFormatting sqref="I6:I180">
    <cfRule type="expression" dxfId="94" priority="170">
      <formula>$M$3="No"</formula>
    </cfRule>
    <cfRule type="expression" dxfId="93" priority="169">
      <formula>$B6=1</formula>
    </cfRule>
  </conditionalFormatting>
  <conditionalFormatting sqref="I7:I8 I92:I94">
    <cfRule type="expression" dxfId="92" priority="192">
      <formula>$N$3="No"</formula>
    </cfRule>
  </conditionalFormatting>
  <conditionalFormatting sqref="I11:I54">
    <cfRule type="expression" dxfId="91" priority="191">
      <formula>$N$3="No"</formula>
    </cfRule>
  </conditionalFormatting>
  <conditionalFormatting sqref="I56:I88">
    <cfRule type="expression" dxfId="90" priority="89">
      <formula>$N$3="No"</formula>
    </cfRule>
  </conditionalFormatting>
  <conditionalFormatting sqref="I90">
    <cfRule type="expression" dxfId="89" priority="92">
      <formula>$N$3="No"</formula>
    </cfRule>
  </conditionalFormatting>
  <conditionalFormatting sqref="I97:I131">
    <cfRule type="expression" dxfId="88" priority="70">
      <formula>$N$3="No"</formula>
    </cfRule>
  </conditionalFormatting>
  <conditionalFormatting sqref="I133:I135">
    <cfRule type="expression" dxfId="87" priority="116">
      <formula>$N$3="No"</formula>
    </cfRule>
  </conditionalFormatting>
  <conditionalFormatting sqref="I137">
    <cfRule type="expression" dxfId="86" priority="146">
      <formula>$N$3="No"</formula>
    </cfRule>
  </conditionalFormatting>
  <conditionalFormatting sqref="I140">
    <cfRule type="expression" dxfId="85" priority="102">
      <formula>$N$3="No"</formula>
    </cfRule>
  </conditionalFormatting>
  <conditionalFormatting sqref="I142:I143">
    <cfRule type="expression" dxfId="84" priority="44">
      <formula>$N$3="No"</formula>
    </cfRule>
  </conditionalFormatting>
  <conditionalFormatting sqref="I146:I157">
    <cfRule type="expression" dxfId="83" priority="16">
      <formula>$N$3="No"</formula>
    </cfRule>
  </conditionalFormatting>
  <conditionalFormatting sqref="I159">
    <cfRule type="expression" dxfId="82" priority="30">
      <formula>$N$3="No"</formula>
    </cfRule>
  </conditionalFormatting>
  <conditionalFormatting sqref="J6:J180">
    <cfRule type="expression" dxfId="81" priority="171">
      <formula>$B6=1</formula>
    </cfRule>
  </conditionalFormatting>
  <conditionalFormatting sqref="J54">
    <cfRule type="expression" dxfId="80" priority="204">
      <formula>$M$3="No"</formula>
    </cfRule>
  </conditionalFormatting>
  <conditionalFormatting sqref="J154 L154:O154">
    <cfRule type="expression" dxfId="79" priority="19">
      <formula>$M$3="No"</formula>
    </cfRule>
  </conditionalFormatting>
  <conditionalFormatting sqref="J41:M41 O41 L43:O51 J43:J52 L52:M52 O52 L54:O54 K89 K96 E125 K125">
    <cfRule type="expression" dxfId="78" priority="205">
      <formula>$M$3="No"</formula>
    </cfRule>
  </conditionalFormatting>
  <conditionalFormatting sqref="J62:M62 O62 J74:M74 O74">
    <cfRule type="expression" dxfId="77" priority="91">
      <formula>$M$3="No"</formula>
    </cfRule>
    <cfRule type="expression" dxfId="76" priority="90">
      <formula>$B62=1</formula>
    </cfRule>
  </conditionalFormatting>
  <conditionalFormatting sqref="J6:O180">
    <cfRule type="expression" dxfId="75" priority="23">
      <formula>$B6=1</formula>
    </cfRule>
    <cfRule type="expression" dxfId="74" priority="22">
      <formula>$M$3="No"</formula>
    </cfRule>
  </conditionalFormatting>
  <conditionalFormatting sqref="K89">
    <cfRule type="expression" dxfId="73" priority="198">
      <formula>$B89=1</formula>
    </cfRule>
  </conditionalFormatting>
  <conditionalFormatting sqref="K96">
    <cfRule type="expression" dxfId="72" priority="197">
      <formula>$B96=1</formula>
    </cfRule>
  </conditionalFormatting>
  <conditionalFormatting sqref="K125">
    <cfRule type="expression" dxfId="71" priority="206">
      <formula>$B125=1</formula>
    </cfRule>
  </conditionalFormatting>
  <conditionalFormatting sqref="K132">
    <cfRule type="expression" dxfId="70" priority="154">
      <formula>$B132=1</formula>
    </cfRule>
    <cfRule type="expression" dxfId="69" priority="155">
      <formula>$M$3="No"</formula>
    </cfRule>
  </conditionalFormatting>
  <conditionalFormatting sqref="K136">
    <cfRule type="expression" dxfId="68" priority="158">
      <formula>$M$3="No"</formula>
    </cfRule>
    <cfRule type="expression" dxfId="67" priority="159">
      <formula>$B136=1</formula>
    </cfRule>
  </conditionalFormatting>
  <conditionalFormatting sqref="K138:K139 K141 K144:K145">
    <cfRule type="expression" dxfId="66" priority="123">
      <formula>$M$3="No"</formula>
    </cfRule>
    <cfRule type="expression" dxfId="65" priority="124">
      <formula>$B138=1</formula>
    </cfRule>
  </conditionalFormatting>
  <conditionalFormatting sqref="K154">
    <cfRule type="expression" dxfId="64" priority="21">
      <formula>$B154=1</formula>
    </cfRule>
    <cfRule type="expression" dxfId="63" priority="20">
      <formula>$M$3="No"</formula>
    </cfRule>
  </conditionalFormatting>
  <conditionalFormatting sqref="K158">
    <cfRule type="expression" dxfId="62" priority="49">
      <formula>$B158=1</formula>
    </cfRule>
    <cfRule type="expression" dxfId="61" priority="50">
      <formula>$M$3="No"</formula>
    </cfRule>
  </conditionalFormatting>
  <conditionalFormatting sqref="K160:K168">
    <cfRule type="expression" dxfId="60" priority="28">
      <formula>$M$3="No"</formula>
    </cfRule>
    <cfRule type="expression" dxfId="59" priority="27">
      <formula>$B160=1</formula>
    </cfRule>
  </conditionalFormatting>
  <conditionalFormatting sqref="L43:O51 L52:M52 O52 L54:O54">
    <cfRule type="expression" dxfId="58" priority="200">
      <formula>$B43=1</formula>
    </cfRule>
  </conditionalFormatting>
  <conditionalFormatting sqref="L154:O154">
    <cfRule type="expression" dxfId="57" priority="17">
      <formula>$B154=1</formula>
    </cfRule>
  </conditionalFormatting>
  <conditionalFormatting sqref="M2">
    <cfRule type="expression" dxfId="56" priority="203">
      <formula>$M$3="No"</formula>
    </cfRule>
  </conditionalFormatting>
  <conditionalFormatting sqref="N52">
    <cfRule type="expression" dxfId="55" priority="13">
      <formula>$B52=1</formula>
    </cfRule>
    <cfRule type="expression" dxfId="54" priority="14">
      <formula>$M$3="No"</formula>
    </cfRule>
  </conditionalFormatting>
  <conditionalFormatting sqref="N55">
    <cfRule type="expression" dxfId="53" priority="11">
      <formula>$B55=1</formula>
    </cfRule>
    <cfRule type="expression" dxfId="52" priority="12">
      <formula>$M$3="No"</formula>
    </cfRule>
  </conditionalFormatting>
  <conditionalFormatting sqref="N62">
    <cfRule type="expression" dxfId="51" priority="10">
      <formula>$M$3="No"</formula>
    </cfRule>
    <cfRule type="expression" dxfId="50" priority="9">
      <formula>$B62=1</formula>
    </cfRule>
  </conditionalFormatting>
  <conditionalFormatting sqref="N74">
    <cfRule type="expression" dxfId="49" priority="8">
      <formula>$M$3="No"</formula>
    </cfRule>
    <cfRule type="expression" dxfId="48" priority="7">
      <formula>$B74=1</formula>
    </cfRule>
  </conditionalFormatting>
  <conditionalFormatting sqref="N89">
    <cfRule type="expression" dxfId="47" priority="6">
      <formula>$M$3="No"</formula>
    </cfRule>
    <cfRule type="expression" dxfId="46" priority="5">
      <formula>$B89=1</formula>
    </cfRule>
  </conditionalFormatting>
  <conditionalFormatting sqref="N96">
    <cfRule type="expression" dxfId="45" priority="4">
      <formula>$M$3="No"</formula>
    </cfRule>
    <cfRule type="expression" dxfId="44" priority="3">
      <formula>$B96=1</formula>
    </cfRule>
  </conditionalFormatting>
  <conditionalFormatting sqref="O41">
    <cfRule type="expression" dxfId="43" priority="202">
      <formula>$B41=1</formula>
    </cfRule>
  </conditionalFormatting>
  <dataValidations count="6">
    <dataValidation type="list" allowBlank="1" showInputMessage="1" showErrorMessage="1" sqref="M2:M3 J6:J180" xr:uid="{9D358B11-1BEA-4B28-90E5-BF24C150ABF6}">
      <formula1>"Sí, No"</formula1>
    </dataValidation>
    <dataValidation allowBlank="1" showInputMessage="1" showErrorMessage="1" promptTitle="Lista de inventario" sqref="A1:A2" xr:uid="{C097FEFF-ABDC-4E00-A09D-37AEADC1F7AB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4" xr:uid="{0B4759FA-4C99-4529-B73D-A3CCDCEADB6E}">
      <formula1>"Sí, No"</formula1>
    </dataValidation>
    <dataValidation allowBlank="1" showErrorMessage="1" prompt="_x000a_" sqref="A3:A4" xr:uid="{9E2F7635-8D66-499C-A441-EFBD6A0A71B4}"/>
    <dataValidation type="list" allowBlank="1" showInputMessage="1" showErrorMessage="1" sqref="N6:N180" xr:uid="{52F3E4F9-3196-4EC5-A13A-A80FEB8F1A27}">
      <formula1>"Sí, No,Caducado"</formula1>
    </dataValidation>
    <dataValidation type="list" allowBlank="1" showInputMessage="1" showErrorMessage="1" sqref="C6:C180" xr:uid="{EF2F56E5-5198-42FB-8AAD-051CD223A78F}">
      <formula1>"2,1,0"</formula1>
    </dataValidation>
  </dataValidations>
  <hyperlinks>
    <hyperlink ref="B3" r:id="rId1" xr:uid="{DFFE874A-5833-491F-8676-CCDCAAAC8554}"/>
    <hyperlink ref="C3" r:id="rId2" xr:uid="{9DEF343B-7F9A-43CC-88F2-E5BBC526CF40}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50" fitToHeight="0" orientation="landscape" blackAndWhite="1" r:id="rId3"/>
  <ignoredErrors>
    <ignoredError sqref="B6 B7:B162 B163" calculatedColumn="1"/>
  </ignoredErrors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1" id="{B51BB435-54C3-467C-B4A4-E05216E8C88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B6:C180</xm:sqref>
        </x14:conditionalFormatting>
        <x14:conditionalFormatting xmlns:xm="http://schemas.microsoft.com/office/excel/2006/main">
          <x14:cfRule type="iconSet" priority="160" id="{EF50B771-54AC-4784-827B-80718D5AD12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5Quarters" iconId="0"/>
              <x14:cfIcon iconSet="3Symbols" iconId="1"/>
              <x14:cfIcon iconSet="3Symbols" iconId="2"/>
            </x14:iconSet>
          </x14:cfRule>
          <xm:sqref>C6:C180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4CE7-5BE2-4362-96AF-6D381B82FED0}">
  <dimension ref="A1:G31"/>
  <sheetViews>
    <sheetView tabSelected="1" workbookViewId="0">
      <selection sqref="A1:G31"/>
    </sheetView>
  </sheetViews>
  <sheetFormatPr baseColWidth="10" defaultRowHeight="15.75" x14ac:dyDescent="0.3"/>
  <cols>
    <col min="1" max="1" width="9.77734375" bestFit="1" customWidth="1"/>
    <col min="2" max="2" width="10.33203125" bestFit="1" customWidth="1"/>
    <col min="3" max="3" width="14.88671875" bestFit="1" customWidth="1"/>
    <col min="4" max="4" width="39.5546875" bestFit="1" customWidth="1"/>
    <col min="5" max="5" width="74.109375" bestFit="1" customWidth="1"/>
    <col min="6" max="6" width="15.21875" bestFit="1" customWidth="1"/>
    <col min="7" max="7" width="7.33203125" bestFit="1" customWidth="1"/>
  </cols>
  <sheetData>
    <row r="1" spans="1:7" x14ac:dyDescent="0.3">
      <c r="A1" t="s">
        <v>646</v>
      </c>
      <c r="B1" t="s">
        <v>647</v>
      </c>
      <c r="C1" t="s">
        <v>10</v>
      </c>
      <c r="D1" t="s">
        <v>6</v>
      </c>
      <c r="E1" t="s">
        <v>7</v>
      </c>
      <c r="F1" s="121" t="s">
        <v>648</v>
      </c>
      <c r="G1" t="s">
        <v>743</v>
      </c>
    </row>
    <row r="2" spans="1:7" x14ac:dyDescent="0.3">
      <c r="A2" s="127" t="s">
        <v>659</v>
      </c>
      <c r="B2" s="127" t="s">
        <v>744</v>
      </c>
      <c r="C2" s="127" t="s">
        <v>367</v>
      </c>
      <c r="D2" s="127" t="s">
        <v>309</v>
      </c>
      <c r="E2" s="127" t="s">
        <v>368</v>
      </c>
      <c r="F2" s="121">
        <v>2151.9899999999998</v>
      </c>
      <c r="G2">
        <v>48</v>
      </c>
    </row>
    <row r="3" spans="1:7" x14ac:dyDescent="0.3">
      <c r="A3" s="127" t="s">
        <v>481</v>
      </c>
      <c r="B3" s="127" t="s">
        <v>744</v>
      </c>
      <c r="C3" s="127" t="s">
        <v>413</v>
      </c>
      <c r="D3" s="127" t="s">
        <v>313</v>
      </c>
      <c r="E3" s="127" t="s">
        <v>414</v>
      </c>
      <c r="F3" s="121">
        <v>4495.46</v>
      </c>
      <c r="G3">
        <v>100</v>
      </c>
    </row>
    <row r="4" spans="1:7" x14ac:dyDescent="0.3">
      <c r="A4" s="127" t="s">
        <v>410</v>
      </c>
      <c r="B4" s="127" t="s">
        <v>744</v>
      </c>
      <c r="C4" s="127" t="s">
        <v>419</v>
      </c>
      <c r="D4" s="127" t="s">
        <v>264</v>
      </c>
      <c r="E4" s="127" t="s">
        <v>420</v>
      </c>
      <c r="F4" s="121">
        <v>2704.99</v>
      </c>
      <c r="G4">
        <v>60</v>
      </c>
    </row>
    <row r="5" spans="1:7" x14ac:dyDescent="0.3">
      <c r="A5" s="127" t="s">
        <v>410</v>
      </c>
      <c r="B5" s="127" t="s">
        <v>744</v>
      </c>
      <c r="C5" s="127" t="s">
        <v>423</v>
      </c>
      <c r="D5" s="127" t="s">
        <v>76</v>
      </c>
      <c r="E5" s="127" t="s">
        <v>424</v>
      </c>
      <c r="F5" s="121">
        <v>1008.47</v>
      </c>
      <c r="G5">
        <v>22</v>
      </c>
    </row>
    <row r="6" spans="1:7" x14ac:dyDescent="0.3">
      <c r="A6" s="127" t="s">
        <v>481</v>
      </c>
      <c r="B6" s="127" t="s">
        <v>744</v>
      </c>
      <c r="C6" s="127" t="s">
        <v>450</v>
      </c>
      <c r="D6" s="127" t="s">
        <v>329</v>
      </c>
      <c r="E6" s="127" t="s">
        <v>451</v>
      </c>
      <c r="F6" s="121">
        <v>9800</v>
      </c>
      <c r="G6">
        <v>218</v>
      </c>
    </row>
    <row r="7" spans="1:7" x14ac:dyDescent="0.3">
      <c r="A7" s="127" t="s">
        <v>481</v>
      </c>
      <c r="B7" s="127" t="s">
        <v>744</v>
      </c>
      <c r="C7" s="127" t="s">
        <v>458</v>
      </c>
      <c r="D7" s="127" t="s">
        <v>262</v>
      </c>
      <c r="E7" s="127" t="s">
        <v>459</v>
      </c>
      <c r="F7" s="121">
        <v>4720.0600000000004</v>
      </c>
      <c r="G7">
        <v>105</v>
      </c>
    </row>
    <row r="8" spans="1:7" x14ac:dyDescent="0.3">
      <c r="A8" s="127" t="s">
        <v>661</v>
      </c>
      <c r="B8" s="127" t="s">
        <v>744</v>
      </c>
      <c r="C8" s="127" t="s">
        <v>460</v>
      </c>
      <c r="D8" s="127" t="s">
        <v>312</v>
      </c>
      <c r="E8" s="127" t="s">
        <v>461</v>
      </c>
      <c r="F8" s="121">
        <v>1787.18</v>
      </c>
      <c r="G8">
        <v>40</v>
      </c>
    </row>
    <row r="9" spans="1:7" x14ac:dyDescent="0.3">
      <c r="A9" s="127" t="s">
        <v>664</v>
      </c>
      <c r="B9" s="127" t="s">
        <v>744</v>
      </c>
      <c r="C9" s="127" t="s">
        <v>488</v>
      </c>
      <c r="D9" s="127" t="s">
        <v>97</v>
      </c>
      <c r="E9" s="127" t="s">
        <v>489</v>
      </c>
      <c r="F9" s="121">
        <v>4517.95</v>
      </c>
      <c r="G9">
        <v>100</v>
      </c>
    </row>
    <row r="10" spans="1:7" x14ac:dyDescent="0.3">
      <c r="A10" s="127" t="s">
        <v>659</v>
      </c>
      <c r="B10" s="127" t="s">
        <v>744</v>
      </c>
      <c r="C10" s="127" t="s">
        <v>505</v>
      </c>
      <c r="D10" s="127" t="s">
        <v>71</v>
      </c>
      <c r="E10" s="127" t="s">
        <v>506</v>
      </c>
      <c r="F10" s="121">
        <v>1423.73</v>
      </c>
      <c r="G10">
        <v>32</v>
      </c>
    </row>
    <row r="11" spans="1:7" x14ac:dyDescent="0.3">
      <c r="A11" s="127" t="s">
        <v>481</v>
      </c>
      <c r="B11" s="127" t="s">
        <v>744</v>
      </c>
      <c r="C11" s="127" t="s">
        <v>531</v>
      </c>
      <c r="D11" s="127" t="s">
        <v>300</v>
      </c>
      <c r="E11" s="127" t="s">
        <v>532</v>
      </c>
      <c r="F11" s="121">
        <v>1774.91</v>
      </c>
      <c r="G11">
        <v>39</v>
      </c>
    </row>
    <row r="12" spans="1:7" x14ac:dyDescent="0.3">
      <c r="A12" s="127" t="s">
        <v>659</v>
      </c>
      <c r="B12" s="127" t="s">
        <v>744</v>
      </c>
      <c r="C12" s="127" t="s">
        <v>539</v>
      </c>
      <c r="D12" s="127" t="s">
        <v>71</v>
      </c>
      <c r="E12" s="127" t="s">
        <v>540</v>
      </c>
      <c r="F12" s="121">
        <v>1464</v>
      </c>
      <c r="G12">
        <v>33</v>
      </c>
    </row>
    <row r="13" spans="1:7" x14ac:dyDescent="0.3">
      <c r="A13" s="127" t="s">
        <v>664</v>
      </c>
      <c r="B13" s="127" t="s">
        <v>744</v>
      </c>
      <c r="C13" s="127" t="s">
        <v>541</v>
      </c>
      <c r="D13" s="127" t="s">
        <v>329</v>
      </c>
      <c r="E13" s="127" t="s">
        <v>542</v>
      </c>
      <c r="F13" s="121">
        <v>9450</v>
      </c>
      <c r="G13">
        <v>210</v>
      </c>
    </row>
    <row r="14" spans="1:7" x14ac:dyDescent="0.3">
      <c r="A14" s="127" t="s">
        <v>410</v>
      </c>
      <c r="B14" s="127" t="s">
        <v>744</v>
      </c>
      <c r="C14" s="127" t="s">
        <v>575</v>
      </c>
      <c r="D14" s="127" t="s">
        <v>264</v>
      </c>
      <c r="E14" s="127" t="s">
        <v>576</v>
      </c>
      <c r="F14" s="121">
        <v>826.46</v>
      </c>
      <c r="G14">
        <v>18</v>
      </c>
    </row>
    <row r="15" spans="1:7" x14ac:dyDescent="0.3">
      <c r="A15" s="127" t="s">
        <v>659</v>
      </c>
      <c r="B15" s="127" t="s">
        <v>744</v>
      </c>
      <c r="C15" s="127" t="s">
        <v>580</v>
      </c>
      <c r="D15" s="127" t="s">
        <v>68</v>
      </c>
      <c r="E15" s="127" t="s">
        <v>581</v>
      </c>
      <c r="F15" s="121">
        <v>282.37</v>
      </c>
      <c r="G15">
        <v>6</v>
      </c>
    </row>
    <row r="16" spans="1:7" x14ac:dyDescent="0.3">
      <c r="A16" s="127" t="s">
        <v>410</v>
      </c>
      <c r="B16" s="127" t="s">
        <v>344</v>
      </c>
      <c r="C16" s="127" t="s">
        <v>607</v>
      </c>
      <c r="D16" s="127" t="s">
        <v>608</v>
      </c>
      <c r="E16" s="127" t="s">
        <v>42</v>
      </c>
      <c r="F16" s="121">
        <v>2240.3000000000002</v>
      </c>
      <c r="G16">
        <v>50</v>
      </c>
    </row>
    <row r="17" spans="1:7" x14ac:dyDescent="0.3">
      <c r="A17" s="127" t="s">
        <v>659</v>
      </c>
      <c r="B17" s="127" t="s">
        <v>344</v>
      </c>
      <c r="C17" s="127" t="s">
        <v>609</v>
      </c>
      <c r="D17" s="127" t="s">
        <v>43</v>
      </c>
      <c r="E17" s="127" t="s">
        <v>610</v>
      </c>
      <c r="F17" s="121">
        <v>1087.02</v>
      </c>
      <c r="G17">
        <v>24</v>
      </c>
    </row>
    <row r="18" spans="1:7" x14ac:dyDescent="0.3">
      <c r="A18" s="127" t="s">
        <v>659</v>
      </c>
      <c r="B18" s="127" t="s">
        <v>344</v>
      </c>
      <c r="C18" s="127" t="s">
        <v>67</v>
      </c>
      <c r="D18" s="127" t="s">
        <v>299</v>
      </c>
      <c r="E18" s="127" t="s">
        <v>66</v>
      </c>
      <c r="F18" s="121">
        <v>3223.17</v>
      </c>
      <c r="G18">
        <v>72</v>
      </c>
    </row>
    <row r="19" spans="1:7" x14ac:dyDescent="0.3">
      <c r="A19" s="127" t="s">
        <v>661</v>
      </c>
      <c r="B19" s="127" t="s">
        <v>744</v>
      </c>
      <c r="C19" s="127" t="s">
        <v>33</v>
      </c>
      <c r="D19" s="127" t="s">
        <v>30</v>
      </c>
      <c r="E19" s="127" t="s">
        <v>32</v>
      </c>
      <c r="F19" s="121">
        <v>3037.22</v>
      </c>
      <c r="G19">
        <v>67</v>
      </c>
    </row>
    <row r="20" spans="1:7" x14ac:dyDescent="0.3">
      <c r="A20" s="127" t="s">
        <v>664</v>
      </c>
      <c r="B20" s="127" t="s">
        <v>744</v>
      </c>
      <c r="C20" s="127" t="s">
        <v>612</v>
      </c>
      <c r="D20" s="127" t="s">
        <v>97</v>
      </c>
      <c r="E20" s="127" t="s">
        <v>613</v>
      </c>
      <c r="F20" s="121">
        <v>1008.47</v>
      </c>
      <c r="G20">
        <v>22</v>
      </c>
    </row>
    <row r="21" spans="1:7" x14ac:dyDescent="0.3">
      <c r="A21" s="127" t="s">
        <v>659</v>
      </c>
      <c r="B21" s="127" t="s">
        <v>744</v>
      </c>
      <c r="C21" s="127" t="s">
        <v>106</v>
      </c>
      <c r="D21" s="127" t="s">
        <v>68</v>
      </c>
      <c r="E21" s="127" t="s">
        <v>105</v>
      </c>
      <c r="F21" s="121">
        <v>578.52</v>
      </c>
      <c r="G21">
        <v>13</v>
      </c>
    </row>
    <row r="22" spans="1:7" x14ac:dyDescent="0.3">
      <c r="A22" s="127" t="s">
        <v>661</v>
      </c>
      <c r="B22" s="127" t="s">
        <v>744</v>
      </c>
      <c r="C22" s="127" t="s">
        <v>78</v>
      </c>
      <c r="D22" s="127" t="s">
        <v>615</v>
      </c>
      <c r="E22" s="127" t="s">
        <v>77</v>
      </c>
      <c r="F22" s="121">
        <v>2154.5</v>
      </c>
      <c r="G22">
        <v>48</v>
      </c>
    </row>
    <row r="23" spans="1:7" x14ac:dyDescent="0.3">
      <c r="A23" s="127" t="s">
        <v>481</v>
      </c>
      <c r="B23" s="127" t="s">
        <v>744</v>
      </c>
      <c r="C23" s="127" t="s">
        <v>29</v>
      </c>
      <c r="D23" s="127" t="s">
        <v>27</v>
      </c>
      <c r="E23" s="127" t="s">
        <v>616</v>
      </c>
      <c r="F23" s="121">
        <v>1197.6300000000001</v>
      </c>
      <c r="G23">
        <v>27</v>
      </c>
    </row>
    <row r="24" spans="1:7" x14ac:dyDescent="0.3">
      <c r="A24" s="127" t="s">
        <v>659</v>
      </c>
      <c r="B24" s="127" t="s">
        <v>744</v>
      </c>
      <c r="C24" s="127" t="s">
        <v>129</v>
      </c>
      <c r="D24" s="127" t="s">
        <v>300</v>
      </c>
      <c r="E24" s="127" t="s">
        <v>617</v>
      </c>
      <c r="F24" s="121">
        <v>1281.42</v>
      </c>
      <c r="G24">
        <v>28</v>
      </c>
    </row>
    <row r="25" spans="1:7" x14ac:dyDescent="0.3">
      <c r="A25" s="127" t="s">
        <v>665</v>
      </c>
      <c r="B25" s="127" t="s">
        <v>744</v>
      </c>
      <c r="C25" s="127" t="s">
        <v>163</v>
      </c>
      <c r="D25" s="127" t="s">
        <v>161</v>
      </c>
      <c r="E25" s="127" t="s">
        <v>621</v>
      </c>
      <c r="F25" s="121">
        <v>2356.9299999999998</v>
      </c>
      <c r="G25">
        <v>52</v>
      </c>
    </row>
    <row r="26" spans="1:7" x14ac:dyDescent="0.3">
      <c r="A26" s="127" t="s">
        <v>410</v>
      </c>
      <c r="B26" s="127" t="s">
        <v>744</v>
      </c>
      <c r="C26" s="127" t="s">
        <v>165</v>
      </c>
      <c r="D26" s="127" t="s">
        <v>94</v>
      </c>
      <c r="E26" s="127" t="s">
        <v>622</v>
      </c>
      <c r="F26" s="121">
        <v>1795.41</v>
      </c>
      <c r="G26">
        <v>40</v>
      </c>
    </row>
    <row r="27" spans="1:7" x14ac:dyDescent="0.3">
      <c r="A27" s="127" t="s">
        <v>410</v>
      </c>
      <c r="B27" s="127" t="s">
        <v>344</v>
      </c>
      <c r="C27" s="127" t="s">
        <v>155</v>
      </c>
      <c r="D27" s="127" t="s">
        <v>97</v>
      </c>
      <c r="E27" s="127" t="s">
        <v>154</v>
      </c>
      <c r="F27" s="121">
        <v>720.6</v>
      </c>
      <c r="G27">
        <v>16</v>
      </c>
    </row>
    <row r="28" spans="1:7" x14ac:dyDescent="0.3">
      <c r="A28" s="127" t="s">
        <v>410</v>
      </c>
      <c r="B28" s="127" t="s">
        <v>744</v>
      </c>
      <c r="C28" s="127" t="s">
        <v>626</v>
      </c>
      <c r="D28" s="127" t="s">
        <v>627</v>
      </c>
      <c r="E28" s="127" t="s">
        <v>628</v>
      </c>
      <c r="F28" s="121">
        <v>0</v>
      </c>
      <c r="G28">
        <v>0</v>
      </c>
    </row>
    <row r="29" spans="1:7" x14ac:dyDescent="0.3">
      <c r="A29" s="127" t="s">
        <v>410</v>
      </c>
      <c r="B29" s="127" t="s">
        <v>744</v>
      </c>
      <c r="C29" s="127" t="s">
        <v>629</v>
      </c>
      <c r="D29" s="127" t="s">
        <v>630</v>
      </c>
      <c r="E29" s="127" t="s">
        <v>631</v>
      </c>
      <c r="F29" s="121">
        <v>0</v>
      </c>
      <c r="G29">
        <v>0</v>
      </c>
    </row>
    <row r="30" spans="1:7" x14ac:dyDescent="0.3">
      <c r="A30" s="127" t="s">
        <v>481</v>
      </c>
      <c r="B30" s="127" t="s">
        <v>744</v>
      </c>
      <c r="C30" s="127" t="s">
        <v>198</v>
      </c>
      <c r="D30" s="127" t="s">
        <v>62</v>
      </c>
      <c r="E30" s="127" t="s">
        <v>197</v>
      </c>
      <c r="F30" s="121">
        <v>1053.6300000000001</v>
      </c>
      <c r="G30">
        <v>23</v>
      </c>
    </row>
    <row r="31" spans="1:7" x14ac:dyDescent="0.3">
      <c r="A31" s="127" t="s">
        <v>481</v>
      </c>
      <c r="B31" s="127" t="s">
        <v>344</v>
      </c>
      <c r="C31" s="127" t="s">
        <v>214</v>
      </c>
      <c r="D31" s="127" t="s">
        <v>62</v>
      </c>
      <c r="E31" s="127" t="s">
        <v>213</v>
      </c>
      <c r="F31" s="121">
        <v>690.58</v>
      </c>
      <c r="G31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E9C-0FA0-4E45-A971-64CC9839BF33}">
  <sheetPr>
    <pageSetUpPr fitToPage="1"/>
  </sheetPr>
  <dimension ref="B1:P180"/>
  <sheetViews>
    <sheetView showGridLines="0" zoomScale="55" zoomScaleNormal="55" workbookViewId="0">
      <pane ySplit="5" topLeftCell="A41" activePane="bottomLeft" state="frozen"/>
      <selection pane="bottomLeft" activeCell="C43" sqref="C43"/>
    </sheetView>
  </sheetViews>
  <sheetFormatPr baseColWidth="10" defaultColWidth="8.77734375" defaultRowHeight="24" customHeight="1" x14ac:dyDescent="0.3"/>
  <cols>
    <col min="1" max="1" width="8.77734375" style="4"/>
    <col min="2" max="2" width="12.33203125" style="3" customWidth="1"/>
    <col min="3" max="3" width="16.21875" style="6" customWidth="1"/>
    <col min="4" max="4" width="19.33203125" style="6" customWidth="1"/>
    <col min="5" max="5" width="62.77734375" style="6" customWidth="1"/>
    <col min="6" max="6" width="102" style="8" customWidth="1"/>
    <col min="7" max="7" width="12.21875" style="8" customWidth="1"/>
    <col min="8" max="8" width="11" style="8" customWidth="1"/>
    <col min="9" max="9" width="17.88671875" style="8" customWidth="1"/>
    <col min="10" max="10" width="16.77734375" style="8" customWidth="1"/>
    <col min="11" max="11" width="15.6640625" style="8" customWidth="1"/>
    <col min="12" max="12" width="15.77734375" style="8" customWidth="1"/>
    <col min="13" max="13" width="15.88671875" style="8" customWidth="1"/>
    <col min="14" max="14" width="13.33203125" style="8" customWidth="1"/>
    <col min="15" max="15" width="14.33203125" style="8" customWidth="1"/>
    <col min="16" max="16" width="14.44140625" style="4" customWidth="1"/>
    <col min="17" max="16384" width="8.77734375" style="4"/>
  </cols>
  <sheetData>
    <row r="1" spans="2:16" s="1" customFormat="1" ht="116.25" customHeight="1" x14ac:dyDescent="0.25">
      <c r="B1" s="2"/>
      <c r="C1" s="5"/>
      <c r="D1" s="5"/>
      <c r="E1" s="5"/>
      <c r="F1" s="7"/>
      <c r="G1" s="7"/>
      <c r="O1" s="7"/>
    </row>
    <row r="2" spans="2:16" ht="23.25" customHeight="1" x14ac:dyDescent="0.3">
      <c r="B2" s="24"/>
      <c r="C2" s="19"/>
      <c r="D2" s="19"/>
      <c r="E2" s="9"/>
      <c r="F2" s="14"/>
      <c r="H2" s="14"/>
      <c r="I2" s="14"/>
      <c r="J2" s="16"/>
      <c r="K2" s="14"/>
      <c r="L2" s="15"/>
      <c r="M2" s="15"/>
      <c r="N2" s="15"/>
      <c r="O2" s="13"/>
    </row>
    <row r="3" spans="2:16" ht="22.9" customHeight="1" x14ac:dyDescent="0.25">
      <c r="B3" s="33" t="s">
        <v>1</v>
      </c>
      <c r="C3" s="34" t="s">
        <v>8</v>
      </c>
      <c r="D3" s="20"/>
      <c r="E3" s="9"/>
      <c r="F3" s="14"/>
      <c r="H3" s="14"/>
      <c r="I3" s="14"/>
      <c r="J3" s="49" t="s">
        <v>645</v>
      </c>
      <c r="K3" s="50">
        <f>SUM(Tabla_GENERAL7[IMPORTE FACTURADO])</f>
        <v>81391.789999999994</v>
      </c>
      <c r="L3" s="15"/>
      <c r="M3" s="15"/>
      <c r="N3" s="15"/>
      <c r="O3" s="13"/>
    </row>
    <row r="4" spans="2:16" ht="23.25" customHeight="1" x14ac:dyDescent="0.3">
      <c r="C4" s="9"/>
      <c r="D4"/>
      <c r="E4"/>
      <c r="F4" s="10"/>
      <c r="G4" s="10"/>
      <c r="H4" s="4"/>
      <c r="I4" s="4"/>
      <c r="J4" s="4"/>
      <c r="K4" s="4"/>
      <c r="L4" s="4"/>
      <c r="M4" s="4"/>
      <c r="N4" s="4"/>
      <c r="O4" s="10"/>
    </row>
    <row r="5" spans="2:16" s="3" customFormat="1" ht="50.1" customHeight="1" x14ac:dyDescent="0.3">
      <c r="B5" s="23" t="s">
        <v>646</v>
      </c>
      <c r="C5" s="23" t="s">
        <v>647</v>
      </c>
      <c r="D5" s="23" t="s">
        <v>10</v>
      </c>
      <c r="E5" s="23" t="s">
        <v>6</v>
      </c>
      <c r="F5" s="23" t="s">
        <v>7</v>
      </c>
      <c r="G5" s="23" t="s">
        <v>648</v>
      </c>
      <c r="H5" s="23" t="s">
        <v>340</v>
      </c>
      <c r="I5" s="23" t="s">
        <v>341</v>
      </c>
      <c r="J5" s="23" t="s">
        <v>649</v>
      </c>
      <c r="K5" s="23" t="s">
        <v>650</v>
      </c>
      <c r="L5" s="23" t="s">
        <v>651</v>
      </c>
      <c r="M5" s="23" t="s">
        <v>652</v>
      </c>
      <c r="N5" s="23" t="s">
        <v>653</v>
      </c>
      <c r="O5" s="23" t="s">
        <v>654</v>
      </c>
      <c r="P5" s="23" t="s">
        <v>655</v>
      </c>
    </row>
    <row r="6" spans="2:16" s="3" customFormat="1" ht="22.9" hidden="1" customHeight="1" x14ac:dyDescent="0.3">
      <c r="B6" s="114"/>
      <c r="C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FCP250007</v>
      </c>
      <c r="E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ESPESORES TANQUE 46700</v>
      </c>
      <c r="G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259.64</v>
      </c>
      <c r="H6" s="38" t="str">
        <f>IF(Tabla_presupuestados[[#This Row],[VISADO]]="Sí", "Pendiente", "No")</f>
        <v>No</v>
      </c>
      <c r="I6" s="27">
        <f>IF(Tabla_GENERAL7[[#This Row],[VISADO]]="No",0,(INDEX(Tabla_presupuestados[#Data],MATCH(D6,Tabla_presupuestados[CÓDIGO],0),10)))</f>
        <v>0</v>
      </c>
      <c r="J6" s="36" t="s">
        <v>656</v>
      </c>
      <c r="K6" s="46">
        <f>SUMIF(Tabla_facturados[CÓDIGO],Tabla_GENERAL7[[#This Row],[CÓDIGO]],Tabla_facturados[%])</f>
        <v>1</v>
      </c>
      <c r="L6" s="27">
        <f>Tabla_presupuestados[[#This Row],[Importe presupuesto]]*Tabla_GENERAL7[[#This Row],[% FACTURADO]]</f>
        <v>259.64</v>
      </c>
      <c r="M6" s="36" t="s">
        <v>335</v>
      </c>
      <c r="N6" s="37">
        <v>45705</v>
      </c>
      <c r="O6" s="37">
        <f>IF(Tabla_GENERAL7[[#This Row],[Fecha envio encuesta satisfacción]]=0,"",(WORKDAY.INTL(Tabla_GENERAL7[[#This Row],[Fecha envio encuesta satisfacción]],7,1,0)))</f>
        <v>45714</v>
      </c>
      <c r="P6" s="38" t="s">
        <v>335</v>
      </c>
    </row>
    <row r="7" spans="2:16" ht="24" hidden="1" customHeight="1" x14ac:dyDescent="0.3">
      <c r="B7" s="114"/>
      <c r="C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FCP250008</v>
      </c>
      <c r="E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ESPESORES TOLVA A DEPRESION</v>
      </c>
      <c r="G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219.7</v>
      </c>
      <c r="H7" s="38" t="str">
        <f>IF(Tabla_presupuestados[[#This Row],[VISADO]]="Sí", "Pendiente", "No")</f>
        <v>No</v>
      </c>
      <c r="I7" s="27">
        <f>IF(Tabla_GENERAL7[[#This Row],[VISADO]]="No",0,(INDEX(Tabla_presupuestados[#Data],MATCH(D7,Tabla_presupuestados[CÓDIGO],0),10)))</f>
        <v>0</v>
      </c>
      <c r="J7" s="36" t="s">
        <v>656</v>
      </c>
      <c r="K7" s="46">
        <f>SUMIF(Tabla_facturados[CÓDIGO],Tabla_GENERAL7[[#This Row],[CÓDIGO]],Tabla_facturados[%])</f>
        <v>1</v>
      </c>
      <c r="L7" s="27">
        <f>Tabla_presupuestados[[#This Row],[Importe presupuesto]]*Tabla_GENERAL7[[#This Row],[% FACTURADO]]</f>
        <v>219.7</v>
      </c>
      <c r="M7" s="36" t="s">
        <v>335</v>
      </c>
      <c r="N7" s="37">
        <v>45679</v>
      </c>
      <c r="O7" s="37">
        <f>IF(Tabla_GENERAL7[[#This Row],[Fecha envio encuesta satisfacción]]=0,"",(WORKDAY.INTL(Tabla_GENERAL7[[#This Row],[Fecha envio encuesta satisfacción]],7,1,0)))</f>
        <v>45688</v>
      </c>
      <c r="P7" s="38" t="s">
        <v>335</v>
      </c>
    </row>
    <row r="8" spans="2:16" ht="24" hidden="1" customHeight="1" x14ac:dyDescent="0.3">
      <c r="B8" s="114"/>
      <c r="C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FCP250005</v>
      </c>
      <c r="E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JUSTIFICATIVO PLATAFORMAS VT719851_VT719873</v>
      </c>
      <c r="G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1571.3</v>
      </c>
      <c r="H8" s="38" t="str">
        <f>IF(Tabla_presupuestados[[#This Row],[VISADO]]="Sí", "Pendiente", "No")</f>
        <v>No</v>
      </c>
      <c r="I8" s="27">
        <f>IF(Tabla_GENERAL7[[#This Row],[VISADO]]="No",0,(INDEX(Tabla_presupuestados[#Data],MATCH(D8,Tabla_presupuestados[CÓDIGO],0),10)))</f>
        <v>0</v>
      </c>
      <c r="J8" s="36" t="s">
        <v>656</v>
      </c>
      <c r="K8" s="46">
        <f>SUMIF(Tabla_facturados[CÓDIGO],Tabla_GENERAL7[[#This Row],[CÓDIGO]],Tabla_facturados[%])</f>
        <v>1.0000000000000002</v>
      </c>
      <c r="L8" s="27">
        <f>Tabla_presupuestados[[#This Row],[Importe presupuesto]]*Tabla_GENERAL7[[#This Row],[% FACTURADO]]</f>
        <v>1571.3000000000004</v>
      </c>
      <c r="M8" s="36" t="s">
        <v>335</v>
      </c>
      <c r="N8" s="37">
        <v>45705</v>
      </c>
      <c r="O8" s="37">
        <f>IF(Tabla_GENERAL7[[#This Row],[Fecha envio encuesta satisfacción]]=0,"",(WORKDAY.INTL(Tabla_GENERAL7[[#This Row],[Fecha envio encuesta satisfacción]],7,1,0)))</f>
        <v>45714</v>
      </c>
      <c r="P8" s="38" t="s">
        <v>335</v>
      </c>
    </row>
    <row r="9" spans="2:16" ht="24" hidden="1" customHeight="1" x14ac:dyDescent="0.3">
      <c r="B9" s="114"/>
      <c r="C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NO OFERTAR</v>
      </c>
      <c r="E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MURO CONTENCION NAVE CHESTE</v>
      </c>
      <c r="G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" s="38" t="str">
        <f>IF(Tabla_presupuestados[[#This Row],[VISADO]]="Sí", "Pendiente", "No")</f>
        <v>No</v>
      </c>
      <c r="I9" s="27">
        <f>IF(Tabla_GENERAL7[[#This Row],[VISADO]]="No",0,(INDEX(Tabla_presupuestados[#Data],MATCH(D9,Tabla_presupuestados[CÓDIGO],0),10)))</f>
        <v>0</v>
      </c>
      <c r="J9" s="36" t="s">
        <v>657</v>
      </c>
      <c r="K9" s="46">
        <f>SUMIF(Tabla_facturados[CÓDIGO],Tabla_GENERAL7[[#This Row],[CÓDIGO]],Tabla_facturados[%])</f>
        <v>0</v>
      </c>
      <c r="L9" s="27">
        <f>Tabla_presupuestados[[#This Row],[Importe presupuesto]]*Tabla_GENERAL7[[#This Row],[% FACTURADO]]</f>
        <v>0</v>
      </c>
      <c r="M9" s="36"/>
      <c r="N9" s="37"/>
      <c r="O9" s="37" t="str">
        <f>IF(Tabla_GENERAL7[[#This Row],[Fecha envio encuesta satisfacción]]=0,"",(WORKDAY.INTL(Tabla_GENERAL7[[#This Row],[Fecha envio encuesta satisfacción]],7,1,0)))</f>
        <v/>
      </c>
      <c r="P9" s="38"/>
    </row>
    <row r="10" spans="2:16" ht="24" hidden="1" customHeight="1" x14ac:dyDescent="0.3">
      <c r="B10" s="114"/>
      <c r="C1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FCP250045</v>
      </c>
      <c r="E1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1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PRESION MAX ADMISIBLE - PRES 439-2024-00</v>
      </c>
      <c r="G1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200.22</v>
      </c>
      <c r="H10" s="38" t="str">
        <f>IF(Tabla_presupuestados[[#This Row],[VISADO]]="Sí", "Pendiente", "No")</f>
        <v>No</v>
      </c>
      <c r="I10" s="27">
        <f>IF(Tabla_GENERAL7[[#This Row],[VISADO]]="No",0,(INDEX(Tabla_presupuestados[#Data],MATCH(D10,Tabla_presupuestados[CÓDIGO],0),10)))</f>
        <v>0</v>
      </c>
      <c r="J10" s="36" t="s">
        <v>656</v>
      </c>
      <c r="K10" s="46">
        <f>SUMIF(Tabla_facturados[CÓDIGO],Tabla_GENERAL7[[#This Row],[CÓDIGO]],Tabla_facturados[%])</f>
        <v>1</v>
      </c>
      <c r="L10" s="27">
        <f>Tabla_presupuestados[[#This Row],[Importe presupuesto]]*Tabla_GENERAL7[[#This Row],[% FACTURADO]]</f>
        <v>200.22</v>
      </c>
      <c r="M10" s="36" t="s">
        <v>335</v>
      </c>
      <c r="N10" s="37">
        <v>45705</v>
      </c>
      <c r="O10" s="37">
        <f>IF(Tabla_GENERAL7[[#This Row],[Fecha envio encuesta satisfacción]]=0,"",(WORKDAY.INTL(Tabla_GENERAL7[[#This Row],[Fecha envio encuesta satisfacción]],7,1,0)))</f>
        <v>45714</v>
      </c>
      <c r="P10" s="38" t="s">
        <v>335</v>
      </c>
    </row>
    <row r="11" spans="2:16" ht="24" hidden="1" customHeight="1" x14ac:dyDescent="0.3">
      <c r="B11" s="114"/>
      <c r="C1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1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PERICIAL INSTALACIONES VARIAS EN PROMOCION VVDAS</v>
      </c>
      <c r="G1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1" s="38" t="str">
        <f>IF(Tabla_presupuestados[[#This Row],[VISADO]]="Sí", "Pendiente", "No")</f>
        <v>No</v>
      </c>
      <c r="I11" s="27">
        <f>IF(Tabla_GENERAL7[[#This Row],[VISADO]]="No",0,(INDEX(Tabla_presupuestados[#Data],MATCH(D11,Tabla_presupuestados[CÓDIGO],0),10)))</f>
        <v>0</v>
      </c>
      <c r="J11" s="36" t="s">
        <v>657</v>
      </c>
      <c r="K11" s="46">
        <f>SUMIF(Tabla_facturados[CÓDIGO],Tabla_GENERAL7[[#This Row],[CÓDIGO]],Tabla_facturados[%])</f>
        <v>0</v>
      </c>
      <c r="L11" s="27">
        <f>Tabla_presupuestados[[#This Row],[Importe presupuesto]]*Tabla_GENERAL7[[#This Row],[% FACTURADO]]</f>
        <v>0</v>
      </c>
      <c r="M11" s="36"/>
      <c r="N11" s="37"/>
      <c r="O11" s="37" t="str">
        <f>IF(Tabla_GENERAL7[[#This Row],[Fecha envio encuesta satisfacción]]=0,"",(WORKDAY.INTL(Tabla_GENERAL7[[#This Row],[Fecha envio encuesta satisfacción]],7,1,0)))</f>
        <v/>
      </c>
      <c r="P11" s="38"/>
    </row>
    <row r="12" spans="2:16" ht="24" hidden="1" customHeight="1" x14ac:dyDescent="0.3">
      <c r="B12" s="114"/>
      <c r="C1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QUADRO PREFABRICADOS DE HORMIGÓN, S.L.</v>
      </c>
      <c r="F1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LIQUIDOS</v>
      </c>
      <c r="G1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2" s="38" t="str">
        <f>IF(Tabla_presupuestados[[#This Row],[VISADO]]="Sí", "Pendiente", "No")</f>
        <v>No</v>
      </c>
      <c r="I12" s="27">
        <f>IF(Tabla_GENERAL7[[#This Row],[VISADO]]="No",0,(INDEX(Tabla_presupuestados[#Data],MATCH(D12,Tabla_presupuestados[CÓDIGO],0),10)))</f>
        <v>0</v>
      </c>
      <c r="J12" s="36" t="s">
        <v>658</v>
      </c>
      <c r="K12" s="46">
        <f>SUMIF(Tabla_facturados[CÓDIGO],Tabla_GENERAL7[[#This Row],[CÓDIGO]],Tabla_facturados[%])</f>
        <v>0</v>
      </c>
      <c r="L12" s="27">
        <f>Tabla_presupuestados[[#This Row],[Importe presupuesto]]*Tabla_GENERAL7[[#This Row],[% FACTURADO]]</f>
        <v>0</v>
      </c>
      <c r="M12" s="36"/>
      <c r="N12" s="37"/>
      <c r="O12" s="37" t="str">
        <f>IF(Tabla_GENERAL7[[#This Row],[Fecha envio encuesta satisfacción]]=0,"",(WORKDAY.INTL(Tabla_GENERAL7[[#This Row],[Fecha envio encuesta satisfacción]],7,1,0)))</f>
        <v/>
      </c>
      <c r="P12" s="38"/>
    </row>
    <row r="13" spans="2:16" ht="24" hidden="1" customHeight="1" x14ac:dyDescent="0.3">
      <c r="B13" s="114" t="s">
        <v>410</v>
      </c>
      <c r="C1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FCP250033</v>
      </c>
      <c r="E1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TUBULADURA DEPOSITOS SOBRE PLATAFORMAS FRUIT/HARMONY</v>
      </c>
      <c r="G1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322.70999999999998</v>
      </c>
      <c r="H13" s="38" t="str">
        <f>IF(Tabla_presupuestados[[#This Row],[VISADO]]="Sí", "Pendiente", "No")</f>
        <v>No</v>
      </c>
      <c r="I13" s="27">
        <f>IF(Tabla_GENERAL7[[#This Row],[VISADO]]="No",0,(INDEX(Tabla_presupuestados[#Data],MATCH(D13,Tabla_presupuestados[CÓDIGO],0),10)))</f>
        <v>0</v>
      </c>
      <c r="J13" s="36" t="s">
        <v>656</v>
      </c>
      <c r="K13" s="46">
        <f>SUMIF(Tabla_facturados[CÓDIGO],Tabla_GENERAL7[[#This Row],[CÓDIGO]],Tabla_facturados[%])</f>
        <v>0</v>
      </c>
      <c r="L13" s="27">
        <f>Tabla_presupuestados[[#This Row],[Importe presupuesto]]*Tabla_GENERAL7[[#This Row],[% FACTURADO]]</f>
        <v>0</v>
      </c>
      <c r="M13" s="36" t="s">
        <v>335</v>
      </c>
      <c r="N13" s="37">
        <v>45841</v>
      </c>
      <c r="O13" s="37">
        <f>IF(Tabla_GENERAL7[[#This Row],[Fecha envio encuesta satisfacción]]=0,"",(WORKDAY.INTL(Tabla_GENERAL7[[#This Row],[Fecha envio encuesta satisfacción]],7,1,0)))</f>
        <v>45852</v>
      </c>
      <c r="P13" s="38" t="s">
        <v>335</v>
      </c>
    </row>
    <row r="14" spans="2:16" ht="24" hidden="1" customHeight="1" x14ac:dyDescent="0.3">
      <c r="B14" s="114"/>
      <c r="C1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FCP250022</v>
      </c>
      <c r="E1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LIFTECHNIK</v>
      </c>
      <c r="F1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CHASIS HIDRAULICO 5000 KG</v>
      </c>
      <c r="G1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2016.94</v>
      </c>
      <c r="H14" s="38" t="str">
        <f>IF(Tabla_presupuestados[[#This Row],[VISADO]]="Sí", "Pendiente", "No")</f>
        <v>No</v>
      </c>
      <c r="I14" s="27">
        <f>IF(Tabla_GENERAL7[[#This Row],[VISADO]]="No",0,(INDEX(Tabla_presupuestados[#Data],MATCH(D14,Tabla_presupuestados[CÓDIGO],0),10)))</f>
        <v>0</v>
      </c>
      <c r="J14" s="36" t="s">
        <v>656</v>
      </c>
      <c r="K14" s="46">
        <f>SUMIF(Tabla_facturados[CÓDIGO],Tabla_GENERAL7[[#This Row],[CÓDIGO]],Tabla_facturados[%])</f>
        <v>1</v>
      </c>
      <c r="L14" s="27">
        <f>Tabla_presupuestados[[#This Row],[Importe presupuesto]]*Tabla_GENERAL7[[#This Row],[% FACTURADO]]</f>
        <v>2016.94</v>
      </c>
      <c r="M14" s="36" t="s">
        <v>335</v>
      </c>
      <c r="N14" s="37">
        <v>45800</v>
      </c>
      <c r="O14" s="37">
        <f>IF(Tabla_GENERAL7[[#This Row],[Fecha envio encuesta satisfacción]]=0,"",(WORKDAY.INTL(Tabla_GENERAL7[[#This Row],[Fecha envio encuesta satisfacción]],7,1,0)))</f>
        <v>45811</v>
      </c>
      <c r="P14" s="38" t="s">
        <v>335</v>
      </c>
    </row>
    <row r="15" spans="2:16" ht="24" hidden="1" customHeight="1" x14ac:dyDescent="0.3">
      <c r="B15" s="114"/>
      <c r="C1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1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FCP250051</v>
      </c>
      <c r="E1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INSTALACIONES FRIGORIFICAS Y SOLARES S.L.U - INFRYSOL</v>
      </c>
      <c r="F1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CIT ESTRUCTURA Y CIMENTACION FV16 Y 7 PLACAS</v>
      </c>
      <c r="G1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2063.09</v>
      </c>
      <c r="H15" s="38" t="str">
        <f>IF(Tabla_presupuestados[[#This Row],[VISADO]]="Sí", "Pendiente", "No")</f>
        <v>Pendiente</v>
      </c>
      <c r="I15" s="27">
        <f>IF(Tabla_GENERAL7[[#This Row],[VISADO]]="No",0,(INDEX(Tabla_presupuestados[#Data],MATCH(D15,Tabla_presupuestados[CÓDIGO],0),10)))</f>
        <v>60</v>
      </c>
      <c r="J15" s="36" t="s">
        <v>658</v>
      </c>
      <c r="K15" s="46">
        <f>SUMIF(Tabla_facturados[CÓDIGO],Tabla_GENERAL7[[#This Row],[CÓDIGO]],Tabla_facturados[%])</f>
        <v>0</v>
      </c>
      <c r="L15" s="27">
        <f>Tabla_presupuestados[[#This Row],[Importe presupuesto]]*Tabla_GENERAL7[[#This Row],[% FACTURADO]]</f>
        <v>0</v>
      </c>
      <c r="M15" s="36"/>
      <c r="N15" s="37"/>
      <c r="O15" s="37" t="str">
        <f>IF(Tabla_GENERAL7[[#This Row],[Fecha envio encuesta satisfacción]]=0,"",(WORKDAY.INTL(Tabla_GENERAL7[[#This Row],[Fecha envio encuesta satisfacción]],7,1,0)))</f>
        <v/>
      </c>
      <c r="P15" s="38"/>
    </row>
    <row r="16" spans="2:16" ht="24" customHeight="1" x14ac:dyDescent="0.3">
      <c r="B16" s="114" t="s">
        <v>659</v>
      </c>
      <c r="C1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FCP250029</v>
      </c>
      <c r="E1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QUADRO PREFABRICADOS DE HORMIGÓN, S.L.</v>
      </c>
      <c r="F1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NAVE ALMACEN AUTOPORTANTE</v>
      </c>
      <c r="G1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2151.9899999999998</v>
      </c>
      <c r="H16" s="38" t="str">
        <f>IF(Tabla_presupuestados[[#This Row],[VISADO]]="Sí", "Pendiente", "No")</f>
        <v>Pendiente</v>
      </c>
      <c r="I16" s="27">
        <f>IF(Tabla_GENERAL7[[#This Row],[VISADO]]="No",0,(INDEX(Tabla_presupuestados[#Data],MATCH(D16,Tabla_presupuestados[CÓDIGO],0),10)))</f>
        <v>150</v>
      </c>
      <c r="J16" s="36" t="s">
        <v>660</v>
      </c>
      <c r="K16" s="46">
        <f>SUMIF(Tabla_facturados[CÓDIGO],Tabla_GENERAL7[[#This Row],[CÓDIGO]],Tabla_facturados[%])</f>
        <v>0.29999674719678071</v>
      </c>
      <c r="L16" s="27">
        <f>Tabla_presupuestados[[#This Row],[Importe presupuesto]]*Tabla_GENERAL7[[#This Row],[% FACTURADO]]</f>
        <v>645.59</v>
      </c>
      <c r="M16" s="36"/>
      <c r="N16" s="37"/>
      <c r="O16" s="37" t="str">
        <f>IF(Tabla_GENERAL7[[#This Row],[Fecha envio encuesta satisfacción]]=0,"",(WORKDAY.INTL(Tabla_GENERAL7[[#This Row],[Fecha envio encuesta satisfacción]],7,1,0)))</f>
        <v/>
      </c>
      <c r="P16" s="38"/>
    </row>
    <row r="17" spans="2:16" ht="24" hidden="1" customHeight="1" x14ac:dyDescent="0.3">
      <c r="B17" s="114"/>
      <c r="C1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FCP250023</v>
      </c>
      <c r="E1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MONTAJES INDUSTRIALES MEZCUA Y GARCÍA S.L. </v>
      </c>
      <c r="F1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SKIDS Y VIGA DE ELEVACION</v>
      </c>
      <c r="G1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1411.86</v>
      </c>
      <c r="H17" s="38" t="str">
        <f>IF(Tabla_presupuestados[[#This Row],[VISADO]]="Sí", "Pendiente", "No")</f>
        <v>No</v>
      </c>
      <c r="I17" s="27">
        <f>IF(Tabla_GENERAL7[[#This Row],[VISADO]]="No",0,(INDEX(Tabla_presupuestados[#Data],MATCH(D17,Tabla_presupuestados[CÓDIGO],0),10)))</f>
        <v>0</v>
      </c>
      <c r="J17" s="36" t="s">
        <v>656</v>
      </c>
      <c r="K17" s="46">
        <f>SUMIF(Tabla_facturados[CÓDIGO],Tabla_GENERAL7[[#This Row],[CÓDIGO]],Tabla_facturados[%])</f>
        <v>1</v>
      </c>
      <c r="L17" s="27">
        <f>Tabla_presupuestados[[#This Row],[Importe presupuesto]]*Tabla_GENERAL7[[#This Row],[% FACTURADO]]</f>
        <v>1411.86</v>
      </c>
      <c r="M17" s="36" t="s">
        <v>335</v>
      </c>
      <c r="N17" s="37">
        <v>45684</v>
      </c>
      <c r="O17" s="37">
        <f>IF(Tabla_GENERAL7[[#This Row],[Fecha envio encuesta satisfacción]]=0,"",(WORKDAY.INTL(Tabla_GENERAL7[[#This Row],[Fecha envio encuesta satisfacción]],7,1,0)))</f>
        <v>45693</v>
      </c>
      <c r="P17" s="38" t="s">
        <v>335</v>
      </c>
    </row>
    <row r="18" spans="2:16" ht="24" hidden="1" customHeight="1" x14ac:dyDescent="0.3">
      <c r="B18" s="114"/>
      <c r="C1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FCP250046</v>
      </c>
      <c r="E1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DEPOSITOS HALLE ALEMANIA</v>
      </c>
      <c r="G1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600.66</v>
      </c>
      <c r="H18" s="38" t="str">
        <f>IF(Tabla_presupuestados[[#This Row],[VISADO]]="Sí", "Pendiente", "No")</f>
        <v>No</v>
      </c>
      <c r="I18" s="27">
        <f>IF(Tabla_GENERAL7[[#This Row],[VISADO]]="No",0,(INDEX(Tabla_presupuestados[#Data],MATCH(D18,Tabla_presupuestados[CÓDIGO],0),10)))</f>
        <v>0</v>
      </c>
      <c r="J18" s="36" t="s">
        <v>656</v>
      </c>
      <c r="K18" s="46">
        <f>SUMIF(Tabla_facturados[CÓDIGO],Tabla_GENERAL7[[#This Row],[CÓDIGO]],Tabla_facturados[%])</f>
        <v>1</v>
      </c>
      <c r="L18" s="27">
        <f>Tabla_presupuestados[[#This Row],[Importe presupuesto]]*Tabla_GENERAL7[[#This Row],[% FACTURADO]]</f>
        <v>600.66</v>
      </c>
      <c r="M18" s="36" t="s">
        <v>335</v>
      </c>
      <c r="N18" s="37">
        <v>45705</v>
      </c>
      <c r="O18" s="37">
        <f>IF(Tabla_GENERAL7[[#This Row],[Fecha envio encuesta satisfacción]]=0,"",(WORKDAY.INTL(Tabla_GENERAL7[[#This Row],[Fecha envio encuesta satisfacción]],7,1,0)))</f>
        <v>45714</v>
      </c>
      <c r="P18" s="38" t="s">
        <v>335</v>
      </c>
    </row>
    <row r="19" spans="2:16" ht="24" hidden="1" customHeight="1" x14ac:dyDescent="0.3">
      <c r="B19" s="114"/>
      <c r="C1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FCP250030</v>
      </c>
      <c r="E1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DE ESTUDIO DE SEGURIDAD Y SALUD (VINCULADO A FCP240599)</v>
      </c>
      <c r="G1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19" s="38" t="str">
        <f>IF(Tabla_presupuestados[[#This Row],[VISADO]]="Sí", "Pendiente", "No")</f>
        <v>Pendiente</v>
      </c>
      <c r="I19" s="27">
        <f>IF(Tabla_GENERAL7[[#This Row],[VISADO]]="No",0,(INDEX(Tabla_presupuestados[#Data],MATCH(D19,Tabla_presupuestados[CÓDIGO],0),10)))</f>
        <v>0</v>
      </c>
      <c r="J19" s="36" t="s">
        <v>656</v>
      </c>
      <c r="K19" s="46">
        <f>SUMIF(Tabla_facturados[CÓDIGO],Tabla_GENERAL7[[#This Row],[CÓDIGO]],Tabla_facturados[%])</f>
        <v>1</v>
      </c>
      <c r="L19" s="27">
        <f>Tabla_presupuestados[[#This Row],[Importe presupuesto]]*Tabla_GENERAL7[[#This Row],[% FACTURADO]]</f>
        <v>1008.47</v>
      </c>
      <c r="M19" s="36" t="s">
        <v>335</v>
      </c>
      <c r="N19" s="37">
        <v>45735</v>
      </c>
      <c r="O19" s="37">
        <f>IF(Tabla_GENERAL7[[#This Row],[Fecha envio encuesta satisfacción]]=0,"",(WORKDAY.INTL(Tabla_GENERAL7[[#This Row],[Fecha envio encuesta satisfacción]],7,1,0)))</f>
        <v>45744</v>
      </c>
      <c r="P19" s="38" t="s">
        <v>335</v>
      </c>
    </row>
    <row r="20" spans="2:16" ht="24" hidden="1" customHeight="1" x14ac:dyDescent="0.3">
      <c r="B20" s="114"/>
      <c r="C2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2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FCP250024</v>
      </c>
      <c r="E2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MIBERICO, S.L.</v>
      </c>
      <c r="F2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FEM DE APOYOS INTERCAMBIADOR</v>
      </c>
      <c r="G2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1648.52</v>
      </c>
      <c r="H20" s="38" t="str">
        <f>IF(Tabla_presupuestados[[#This Row],[VISADO]]="Sí", "Pendiente", "No")</f>
        <v>Pendiente</v>
      </c>
      <c r="I20" s="27">
        <f>IF(Tabla_GENERAL7[[#This Row],[VISADO]]="No",0,(INDEX(Tabla_presupuestados[#Data],MATCH(D20,Tabla_presupuestados[CÓDIGO],0),10)))</f>
        <v>60</v>
      </c>
      <c r="J20" s="36" t="s">
        <v>657</v>
      </c>
      <c r="K20" s="46">
        <f>SUMIF(Tabla_facturados[CÓDIGO],Tabla_GENERAL7[[#This Row],[CÓDIGO]],Tabla_facturados[%])</f>
        <v>0</v>
      </c>
      <c r="L20" s="27">
        <f>Tabla_presupuestados[[#This Row],[Importe presupuesto]]*Tabla_GENERAL7[[#This Row],[% FACTURADO]]</f>
        <v>0</v>
      </c>
      <c r="M20" s="36"/>
      <c r="N20" s="37"/>
      <c r="O20" s="37" t="str">
        <f>IF(Tabla_GENERAL7[[#This Row],[Fecha envio encuesta satisfacción]]=0,"",(WORKDAY.INTL(Tabla_GENERAL7[[#This Row],[Fecha envio encuesta satisfacción]],7,1,0)))</f>
        <v/>
      </c>
      <c r="P20" s="38"/>
    </row>
    <row r="21" spans="2:16" ht="24" hidden="1" customHeight="1" x14ac:dyDescent="0.3">
      <c r="B21" s="114"/>
      <c r="C2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FCP250038</v>
      </c>
      <c r="E2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ALSTOM TRANSPORT, S.A.</v>
      </c>
      <c r="F2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CANOPY Y BUNGALOW TRAINSCANNER KIEL (ALEMANIA)</v>
      </c>
      <c r="G2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3557.21</v>
      </c>
      <c r="H21" s="38" t="str">
        <f>IF(Tabla_presupuestados[[#This Row],[VISADO]]="Sí", "Pendiente", "No")</f>
        <v>Pendiente</v>
      </c>
      <c r="I21" s="27">
        <f>IF(Tabla_GENERAL7[[#This Row],[VISADO]]="No",0,(INDEX(Tabla_presupuestados[#Data],MATCH(D21,Tabla_presupuestados[CÓDIGO],0),10)))</f>
        <v>200</v>
      </c>
      <c r="J21" s="36" t="s">
        <v>656</v>
      </c>
      <c r="K21" s="46">
        <f>SUMIF(Tabla_facturados[CÓDIGO],Tabla_GENERAL7[[#This Row],[CÓDIGO]],Tabla_facturados[%])</f>
        <v>1</v>
      </c>
      <c r="L21" s="27">
        <f>Tabla_presupuestados[[#This Row],[Importe presupuesto]]*Tabla_GENERAL7[[#This Row],[% FACTURADO]]</f>
        <v>3557.21</v>
      </c>
      <c r="M21" s="36" t="s">
        <v>335</v>
      </c>
      <c r="N21" s="37">
        <v>45791</v>
      </c>
      <c r="O21" s="37">
        <f>IF(Tabla_GENERAL7[[#This Row],[Fecha envio encuesta satisfacción]]=0,"",(WORKDAY.INTL(Tabla_GENERAL7[[#This Row],[Fecha envio encuesta satisfacción]],7,1,0)))</f>
        <v>45800</v>
      </c>
      <c r="P21" s="38" t="s">
        <v>335</v>
      </c>
    </row>
    <row r="22" spans="2:16" ht="24" hidden="1" customHeight="1" x14ac:dyDescent="0.3">
      <c r="B22" s="114"/>
      <c r="C2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FCP250043</v>
      </c>
      <c r="E2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GEMETCON CONSULTORES, S.L.</v>
      </c>
      <c r="F2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ATORNILLADAS Y INGENIERIA DETALLE ESTRUCTURA</v>
      </c>
      <c r="G2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2231.13</v>
      </c>
      <c r="H22" s="38" t="str">
        <f>IF(Tabla_presupuestados[[#This Row],[VISADO]]="Sí", "Pendiente", "No")</f>
        <v>No</v>
      </c>
      <c r="I22" s="27">
        <f>IF(Tabla_GENERAL7[[#This Row],[VISADO]]="No",0,(INDEX(Tabla_presupuestados[#Data],MATCH(D22,Tabla_presupuestados[CÓDIGO],0),10)))</f>
        <v>0</v>
      </c>
      <c r="J22" s="36" t="s">
        <v>658</v>
      </c>
      <c r="K22" s="46">
        <f>SUMIF(Tabla_facturados[CÓDIGO],Tabla_GENERAL7[[#This Row],[CÓDIGO]],Tabla_facturados[%])</f>
        <v>0</v>
      </c>
      <c r="L22" s="27">
        <f>Tabla_presupuestados[[#This Row],[Importe presupuesto]]*Tabla_GENERAL7[[#This Row],[% FACTURADO]]</f>
        <v>0</v>
      </c>
      <c r="M22" s="36"/>
      <c r="N22" s="37"/>
      <c r="O22" s="37" t="str">
        <f>IF(Tabla_GENERAL7[[#This Row],[Fecha envio encuesta satisfacción]]=0,"",(WORKDAY.INTL(Tabla_GENERAL7[[#This Row],[Fecha envio encuesta satisfacción]],7,1,0)))</f>
        <v/>
      </c>
      <c r="P22" s="38"/>
    </row>
    <row r="23" spans="2:16" ht="24" hidden="1" customHeight="1" x14ac:dyDescent="0.3">
      <c r="B23" s="114"/>
      <c r="C2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FCP250039</v>
      </c>
      <c r="E2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2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RUEDA PROYECTO ARHUS (VINCULADO A  FCP240390 )</v>
      </c>
      <c r="G2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383.22</v>
      </c>
      <c r="H23" s="38" t="str">
        <f>IF(Tabla_presupuestados[[#This Row],[VISADO]]="Sí", "Pendiente", "No")</f>
        <v>No</v>
      </c>
      <c r="I23" s="27">
        <f>IF(Tabla_GENERAL7[[#This Row],[VISADO]]="No",0,(INDEX(Tabla_presupuestados[#Data],MATCH(D23,Tabla_presupuestados[CÓDIGO],0),10)))</f>
        <v>0</v>
      </c>
      <c r="J23" s="36" t="s">
        <v>656</v>
      </c>
      <c r="K23" s="46">
        <f>SUMIF(Tabla_facturados[CÓDIGO],Tabla_GENERAL7[[#This Row],[CÓDIGO]],Tabla_facturados[%])</f>
        <v>1</v>
      </c>
      <c r="L23" s="27">
        <f>Tabla_presupuestados[[#This Row],[Importe presupuesto]]*Tabla_GENERAL7[[#This Row],[% FACTURADO]]</f>
        <v>383.22</v>
      </c>
      <c r="M23" s="36" t="s">
        <v>335</v>
      </c>
      <c r="N23" s="37">
        <v>45714</v>
      </c>
      <c r="O23" s="37">
        <f>IF(Tabla_GENERAL7[[#This Row],[Fecha envio encuesta satisfacción]]=0,"",(WORKDAY.INTL(Tabla_GENERAL7[[#This Row],[Fecha envio encuesta satisfacción]],7,1,0)))</f>
        <v>45723</v>
      </c>
      <c r="P23" s="38" t="s">
        <v>335</v>
      </c>
    </row>
    <row r="24" spans="2:16" ht="24" hidden="1" customHeight="1" x14ac:dyDescent="0.3">
      <c r="B24" s="114"/>
      <c r="C2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FCP250042_1</v>
      </c>
      <c r="E2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2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ESTRUCTURA NAVE 14.75 x 19.30 MOTILLA DEL PALANCAR (CUENCA)</v>
      </c>
      <c r="G2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1714.06</v>
      </c>
      <c r="H24" s="38" t="str">
        <f>IF(Tabla_presupuestados[[#This Row],[VISADO]]="Sí", "Pendiente", "No")</f>
        <v>Pendiente</v>
      </c>
      <c r="I24" s="27">
        <f>IF(Tabla_GENERAL7[[#This Row],[VISADO]]="No",0,(INDEX(Tabla_presupuestados[#Data],MATCH(D24,Tabla_presupuestados[CÓDIGO],0),10)))</f>
        <v>181</v>
      </c>
      <c r="J24" s="36" t="s">
        <v>656</v>
      </c>
      <c r="K24" s="46">
        <f>SUMIF(Tabla_facturados[CÓDIGO],Tabla_GENERAL7[[#This Row],[CÓDIGO]],Tabla_facturados[%])</f>
        <v>1</v>
      </c>
      <c r="L24" s="27">
        <f>Tabla_presupuestados[[#This Row],[Importe presupuesto]]*Tabla_GENERAL7[[#This Row],[% FACTURADO]]</f>
        <v>1714.06</v>
      </c>
      <c r="M24" s="36" t="s">
        <v>335</v>
      </c>
      <c r="N24" s="37">
        <v>45750</v>
      </c>
      <c r="O24" s="37">
        <f>IF(Tabla_GENERAL7[[#This Row],[Fecha envio encuesta satisfacción]]=0,"",(WORKDAY.INTL(Tabla_GENERAL7[[#This Row],[Fecha envio encuesta satisfacción]],7,1,0)))</f>
        <v>45761</v>
      </c>
      <c r="P24" s="38" t="s">
        <v>335</v>
      </c>
    </row>
    <row r="25" spans="2:16" ht="24" hidden="1" customHeight="1" x14ac:dyDescent="0.3">
      <c r="B25" s="114"/>
      <c r="C2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FCP250040</v>
      </c>
      <c r="E2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2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CIT ESCALERAS SILOS DE SAL</v>
      </c>
      <c r="G2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1723.26</v>
      </c>
      <c r="H25" s="38" t="str">
        <f>IF(Tabla_presupuestados[[#This Row],[VISADO]]="Sí", "Pendiente", "No")</f>
        <v>Pendiente</v>
      </c>
      <c r="I25" s="27">
        <f>IF(Tabla_GENERAL7[[#This Row],[VISADO]]="No",0,(INDEX(Tabla_presupuestados[#Data],MATCH(D25,Tabla_presupuestados[CÓDIGO],0),10)))</f>
        <v>60</v>
      </c>
      <c r="J25" s="36" t="s">
        <v>658</v>
      </c>
      <c r="K25" s="46">
        <f>SUMIF(Tabla_facturados[CÓDIGO],Tabla_GENERAL7[[#This Row],[CÓDIGO]],Tabla_facturados[%])</f>
        <v>0</v>
      </c>
      <c r="L25" s="27">
        <f>Tabla_presupuestados[[#This Row],[Importe presupuesto]]*Tabla_GENERAL7[[#This Row],[% FACTURADO]]</f>
        <v>0</v>
      </c>
      <c r="M25" s="36"/>
      <c r="N25" s="37"/>
      <c r="O25" s="37" t="str">
        <f>IF(Tabla_GENERAL7[[#This Row],[Fecha envio encuesta satisfacción]]=0,"",(WORKDAY.INTL(Tabla_GENERAL7[[#This Row],[Fecha envio encuesta satisfacción]],7,1,0)))</f>
        <v/>
      </c>
      <c r="P25" s="38"/>
    </row>
    <row r="26" spans="2:16" ht="24" hidden="1" customHeight="1" x14ac:dyDescent="0.3">
      <c r="B26" s="114"/>
      <c r="C2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2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2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CRISTINA DEL CAMPO MORENO</v>
      </c>
      <c r="F2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REHABILITACION/RECONSTRUCCION DE MURO DE CONTENCIÓN MEDIANERO EN DESNIVEL ENTRE PARCELAS C/ POLAN, 2 Y C/ CAZALEGAS, 5</v>
      </c>
      <c r="G2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26" s="38" t="str">
        <f>IF(Tabla_presupuestados[[#This Row],[VISADO]]="Sí", "Pendiente", "No")</f>
        <v>No</v>
      </c>
      <c r="I26" s="27">
        <f>IF(Tabla_GENERAL7[[#This Row],[VISADO]]="No",0,(INDEX(Tabla_presupuestados[#Data],MATCH(D26,Tabla_presupuestados[CÓDIGO],0),10)))</f>
        <v>0</v>
      </c>
      <c r="J26" s="36" t="s">
        <v>658</v>
      </c>
      <c r="K26" s="46">
        <f>SUMIF(Tabla_facturados[CÓDIGO],Tabla_GENERAL7[[#This Row],[CÓDIGO]],Tabla_facturados[%])</f>
        <v>0</v>
      </c>
      <c r="L26" s="27">
        <f>Tabla_presupuestados[[#This Row],[Importe presupuesto]]*Tabla_GENERAL7[[#This Row],[% FACTURADO]]</f>
        <v>0</v>
      </c>
      <c r="M26" s="36"/>
      <c r="N26" s="37"/>
      <c r="O26" s="37" t="str">
        <f>IF(Tabla_GENERAL7[[#This Row],[Fecha envio encuesta satisfacción]]=0,"",(WORKDAY.INTL(Tabla_GENERAL7[[#This Row],[Fecha envio encuesta satisfacción]],7,1,0)))</f>
        <v/>
      </c>
      <c r="P26" s="38"/>
    </row>
    <row r="27" spans="2:16" ht="24" hidden="1" customHeight="1" x14ac:dyDescent="0.3">
      <c r="B27" s="114"/>
      <c r="C2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FCP250055</v>
      </c>
      <c r="E2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TRAMITACION Y GESTION DE OBRAS JMC S.L.</v>
      </c>
      <c r="F2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SIMULACION DE SOMBRAS INST. AUTOCONSUMO</v>
      </c>
      <c r="G2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561.99</v>
      </c>
      <c r="H27" s="38" t="str">
        <f>IF(Tabla_presupuestados[[#This Row],[VISADO]]="Sí", "Pendiente", "No")</f>
        <v>No</v>
      </c>
      <c r="I27" s="27">
        <f>IF(Tabla_GENERAL7[[#This Row],[VISADO]]="No",0,(INDEX(Tabla_presupuestados[#Data],MATCH(D27,Tabla_presupuestados[CÓDIGO],0),10)))</f>
        <v>0</v>
      </c>
      <c r="J27" s="36" t="s">
        <v>658</v>
      </c>
      <c r="K27" s="46">
        <f>SUMIF(Tabla_facturados[CÓDIGO],Tabla_GENERAL7[[#This Row],[CÓDIGO]],Tabla_facturados[%])</f>
        <v>0</v>
      </c>
      <c r="L27" s="27">
        <f>Tabla_presupuestados[[#This Row],[Importe presupuesto]]*Tabla_GENERAL7[[#This Row],[% FACTURADO]]</f>
        <v>0</v>
      </c>
      <c r="M27" s="36"/>
      <c r="N27" s="37"/>
      <c r="O27" s="37" t="str">
        <f>IF(Tabla_GENERAL7[[#This Row],[Fecha envio encuesta satisfacción]]=0,"",(WORKDAY.INTL(Tabla_GENERAL7[[#This Row],[Fecha envio encuesta satisfacción]],7,1,0)))</f>
        <v/>
      </c>
      <c r="P27" s="38"/>
    </row>
    <row r="28" spans="2:16" ht="24" hidden="1" customHeight="1" x14ac:dyDescent="0.3">
      <c r="B28" s="114"/>
      <c r="C2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FCP250057</v>
      </c>
      <c r="E2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2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MEMORIA DE CALCULO NAVE BIAR</v>
      </c>
      <c r="G2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1607.57</v>
      </c>
      <c r="H28" s="38" t="s">
        <v>335</v>
      </c>
      <c r="I28" s="27">
        <f>IF(Tabla_GENERAL7[[#This Row],[VISADO]]="No",0,(INDEX(Tabla_presupuestados[#Data],MATCH(D28,Tabla_presupuestados[CÓDIGO],0),10)))</f>
        <v>147</v>
      </c>
      <c r="J28" s="36" t="s">
        <v>656</v>
      </c>
      <c r="K28" s="46">
        <f>SUMIF(Tabla_facturados[CÓDIGO],Tabla_GENERAL7[[#This Row],[CÓDIGO]],Tabla_facturados[%])</f>
        <v>1</v>
      </c>
      <c r="L28" s="27">
        <f>Tabla_presupuestados[[#This Row],[Importe presupuesto]]*Tabla_GENERAL7[[#This Row],[% FACTURADO]]</f>
        <v>1607.57</v>
      </c>
      <c r="M28" s="36" t="s">
        <v>335</v>
      </c>
      <c r="N28" s="37">
        <v>45799</v>
      </c>
      <c r="O28" s="37">
        <f>IF(Tabla_GENERAL7[[#This Row],[Fecha envio encuesta satisfacción]]=0,"",(WORKDAY.INTL(Tabla_GENERAL7[[#This Row],[Fecha envio encuesta satisfacción]],7,1,0)))</f>
        <v>45810</v>
      </c>
      <c r="P28" s="38" t="s">
        <v>335</v>
      </c>
    </row>
    <row r="29" spans="2:16" ht="24" hidden="1" customHeight="1" x14ac:dyDescent="0.3">
      <c r="B29" s="114"/>
      <c r="C2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FCP250060</v>
      </c>
      <c r="E2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TALLERES PRADILLOS, S.L.</v>
      </c>
      <c r="F2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PRELIMINAR PARA DIMENSIONAMIENTO Y VIABILIDAD ESTRUCTURAL</v>
      </c>
      <c r="G2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1375.46</v>
      </c>
      <c r="H29" s="38" t="str">
        <f>IF(Tabla_presupuestados[[#This Row],[VISADO]]="Sí", "Pendiente", "No")</f>
        <v>No</v>
      </c>
      <c r="I29" s="27">
        <f>IF(Tabla_GENERAL7[[#This Row],[VISADO]]="No",0,(INDEX(Tabla_presupuestados[#Data],MATCH(D29,Tabla_presupuestados[CÓDIGO],0),10)))</f>
        <v>0</v>
      </c>
      <c r="J29" s="36" t="s">
        <v>658</v>
      </c>
      <c r="K29" s="46">
        <f>SUMIF(Tabla_facturados[CÓDIGO],Tabla_GENERAL7[[#This Row],[CÓDIGO]],Tabla_facturados[%])</f>
        <v>0</v>
      </c>
      <c r="L29" s="27">
        <f>Tabla_presupuestados[[#This Row],[Importe presupuesto]]*Tabla_GENERAL7[[#This Row],[% FACTURADO]]</f>
        <v>0</v>
      </c>
      <c r="M29" s="36"/>
      <c r="N29" s="37"/>
      <c r="O29" s="37" t="str">
        <f>IF(Tabla_GENERAL7[[#This Row],[Fecha envio encuesta satisfacción]]=0,"",(WORKDAY.INTL(Tabla_GENERAL7[[#This Row],[Fecha envio encuesta satisfacción]],7,1,0)))</f>
        <v/>
      </c>
      <c r="P29" s="38"/>
    </row>
    <row r="30" spans="2:16" ht="24" hidden="1" customHeight="1" x14ac:dyDescent="0.3">
      <c r="B30" s="114"/>
      <c r="C3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FCP250058</v>
      </c>
      <c r="E3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CAMPOS CORPORACIÓN SOLUCIONES INTEGRALES, S.L.</v>
      </c>
      <c r="F3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CERTIFICADO CAPACIDAD CARGA REMANENTE CUBIERTA FV LEGANES</v>
      </c>
      <c r="G3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1145.51</v>
      </c>
      <c r="H30" s="38" t="s">
        <v>335</v>
      </c>
      <c r="I30" s="27">
        <f>IF(Tabla_GENERAL7[[#This Row],[VISADO]]="No",0,(INDEX(Tabla_presupuestados[#Data],MATCH(D30,Tabla_presupuestados[CÓDIGO],0),10)))</f>
        <v>0</v>
      </c>
      <c r="J30" s="36" t="s">
        <v>656</v>
      </c>
      <c r="K30" s="46">
        <f>SUMIF(Tabla_facturados[CÓDIGO],Tabla_GENERAL7[[#This Row],[CÓDIGO]],Tabla_facturados[%])</f>
        <v>1</v>
      </c>
      <c r="L30" s="27">
        <f>Tabla_presupuestados[[#This Row],[Importe presupuesto]]*Tabla_GENERAL7[[#This Row],[% FACTURADO]]</f>
        <v>1145.51</v>
      </c>
      <c r="M30" s="36" t="s">
        <v>335</v>
      </c>
      <c r="N30" s="37">
        <v>45707</v>
      </c>
      <c r="O30" s="37">
        <f>IF(Tabla_GENERAL7[[#This Row],[Fecha envio encuesta satisfacción]]=0,"",(WORKDAY.INTL(Tabla_GENERAL7[[#This Row],[Fecha envio encuesta satisfacción]],7,1,0)))</f>
        <v>45716</v>
      </c>
      <c r="P30" s="38" t="s">
        <v>335</v>
      </c>
    </row>
    <row r="31" spans="2:16" ht="24" hidden="1" customHeight="1" x14ac:dyDescent="0.3">
      <c r="B31" s="114"/>
      <c r="C3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FCP250061</v>
      </c>
      <c r="E3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AGN CERRAJERIA Y ESTRUCTURAS TOMELLOSO 2003, S.L.</v>
      </c>
      <c r="F3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UNE-EN 1090 EXC3</v>
      </c>
      <c r="G3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475.21</v>
      </c>
      <c r="H31" s="38" t="str">
        <f>IF(Tabla_presupuestados[[#This Row],[VISADO]]="Sí", "Pendiente", "No")</f>
        <v>No</v>
      </c>
      <c r="I31" s="27">
        <f>IF(Tabla_GENERAL7[[#This Row],[VISADO]]="No",0,(INDEX(Tabla_presupuestados[#Data],MATCH(D31,Tabla_presupuestados[CÓDIGO],0),10)))</f>
        <v>0</v>
      </c>
      <c r="J31" s="36" t="s">
        <v>656</v>
      </c>
      <c r="K31" s="46">
        <f>SUMIF(Tabla_facturados[CÓDIGO],Tabla_GENERAL7[[#This Row],[CÓDIGO]],Tabla_facturados[%])</f>
        <v>1</v>
      </c>
      <c r="L31" s="27">
        <f>Tabla_presupuestados[[#This Row],[Importe presupuesto]]*Tabla_GENERAL7[[#This Row],[% FACTURADO]]</f>
        <v>475.21</v>
      </c>
      <c r="M31" s="36" t="s">
        <v>335</v>
      </c>
      <c r="N31" s="37">
        <v>45748</v>
      </c>
      <c r="O31" s="37">
        <f>IF(Tabla_GENERAL7[[#This Row],[Fecha envio encuesta satisfacción]]=0,"",(WORKDAY.INTL(Tabla_GENERAL7[[#This Row],[Fecha envio encuesta satisfacción]],7,1,0)))</f>
        <v>45757</v>
      </c>
      <c r="P31" s="38" t="s">
        <v>335</v>
      </c>
    </row>
    <row r="32" spans="2:16" ht="24" hidden="1" customHeight="1" x14ac:dyDescent="0.3">
      <c r="B32" s="114"/>
      <c r="C3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FCP250069</v>
      </c>
      <c r="E3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3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ESTUDIO DINAMICO ADAPTADORES PARA TRANSPORTE</v>
      </c>
      <c r="G3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2820.28</v>
      </c>
      <c r="H32" s="38" t="str">
        <f>IF(Tabla_presupuestados[[#This Row],[VISADO]]="Sí", "Pendiente", "No")</f>
        <v>No</v>
      </c>
      <c r="I32" s="27">
        <f>IF(Tabla_GENERAL7[[#This Row],[VISADO]]="No",0,(INDEX(Tabla_presupuestados[#Data],MATCH(D32,Tabla_presupuestados[CÓDIGO],0),10)))</f>
        <v>0</v>
      </c>
      <c r="J32" s="36" t="s">
        <v>656</v>
      </c>
      <c r="K32" s="46">
        <f>SUMIF(Tabla_facturados[CÓDIGO],Tabla_GENERAL7[[#This Row],[CÓDIGO]],Tabla_facturados[%])</f>
        <v>1</v>
      </c>
      <c r="L32" s="27">
        <f>Tabla_presupuestados[[#This Row],[Importe presupuesto]]*Tabla_GENERAL7[[#This Row],[% FACTURADO]]</f>
        <v>2820.28</v>
      </c>
      <c r="M32" s="36" t="s">
        <v>335</v>
      </c>
      <c r="N32" s="37">
        <v>45742</v>
      </c>
      <c r="O32" s="37">
        <f>IF(Tabla_GENERAL7[[#This Row],[Fecha envio encuesta satisfacción]]=0,"",(WORKDAY.INTL(Tabla_GENERAL7[[#This Row],[Fecha envio encuesta satisfacción]],7,1,0)))</f>
        <v>45751</v>
      </c>
      <c r="P32" s="38" t="s">
        <v>335</v>
      </c>
    </row>
    <row r="33" spans="2:16" ht="24" hidden="1" customHeight="1" x14ac:dyDescent="0.3">
      <c r="B33" s="114"/>
      <c r="C3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3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FCP250070</v>
      </c>
      <c r="E3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3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UNIONES ATORNILLADAS ESCALERAS FABRICA CERVEZA MAHOU ALOVERA</v>
      </c>
      <c r="G3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625.34</v>
      </c>
      <c r="H33" s="38" t="str">
        <f>IF(Tabla_presupuestados[[#This Row],[VISADO]]="Sí", "Pendiente", "No")</f>
        <v>Pendiente</v>
      </c>
      <c r="I33" s="27">
        <f>IF(Tabla_GENERAL7[[#This Row],[VISADO]]="No",0,(INDEX(Tabla_presupuestados[#Data],MATCH(D33,Tabla_presupuestados[CÓDIGO],0),10)))</f>
        <v>60</v>
      </c>
      <c r="J33" s="36" t="s">
        <v>658</v>
      </c>
      <c r="K33" s="46">
        <f>SUMIF(Tabla_facturados[CÓDIGO],Tabla_GENERAL7[[#This Row],[CÓDIGO]],Tabla_facturados[%])</f>
        <v>0</v>
      </c>
      <c r="L33" s="27">
        <f>Tabla_presupuestados[[#This Row],[Importe presupuesto]]*Tabla_GENERAL7[[#This Row],[% FACTURADO]]</f>
        <v>0</v>
      </c>
      <c r="M33" s="36"/>
      <c r="N33" s="37"/>
      <c r="O33" s="37" t="str">
        <f>IF(Tabla_GENERAL7[[#This Row],[Fecha envio encuesta satisfacción]]=0,"",(WORKDAY.INTL(Tabla_GENERAL7[[#This Row],[Fecha envio encuesta satisfacción]],7,1,0)))</f>
        <v/>
      </c>
      <c r="P33" s="38"/>
    </row>
    <row r="34" spans="2:16" ht="24" hidden="1" customHeight="1" x14ac:dyDescent="0.3">
      <c r="B34" s="114"/>
      <c r="C3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FCP250236</v>
      </c>
      <c r="E3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3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INCIDENCIA DEPOSITO POR ELEVACION DE TEMPERATURA INQUIBA</v>
      </c>
      <c r="G3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495.87</v>
      </c>
      <c r="H34" s="38" t="str">
        <f>IF(Tabla_presupuestados[[#This Row],[VISADO]]="Sí", "Pendiente", "No")</f>
        <v>No</v>
      </c>
      <c r="I34" s="27">
        <f>IF(Tabla_GENERAL7[[#This Row],[VISADO]]="No",0,(INDEX(Tabla_presupuestados[#Data],MATCH(D34,Tabla_presupuestados[CÓDIGO],0),10)))</f>
        <v>0</v>
      </c>
      <c r="J34" s="36" t="s">
        <v>656</v>
      </c>
      <c r="K34" s="46">
        <f>SUMIF(Tabla_facturados[CÓDIGO],Tabla_GENERAL7[[#This Row],[CÓDIGO]],Tabla_facturados[%])</f>
        <v>1</v>
      </c>
      <c r="L34" s="27">
        <f>Tabla_presupuestados[[#This Row],[Importe presupuesto]]*Tabla_GENERAL7[[#This Row],[% FACTURADO]]</f>
        <v>495.87</v>
      </c>
      <c r="M34" s="36" t="s">
        <v>335</v>
      </c>
      <c r="N34" s="37">
        <v>45805</v>
      </c>
      <c r="O34" s="37">
        <f>IF(Tabla_GENERAL7[[#This Row],[Fecha envio encuesta satisfacción]]=0,"",(WORKDAY.INTL(Tabla_GENERAL7[[#This Row],[Fecha envio encuesta satisfacción]],7,1,0)))</f>
        <v>45814</v>
      </c>
      <c r="P34" s="38" t="s">
        <v>335</v>
      </c>
    </row>
    <row r="35" spans="2:16" ht="24" hidden="1" customHeight="1" x14ac:dyDescent="0.3">
      <c r="B35" s="114"/>
      <c r="C3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FCP250114</v>
      </c>
      <c r="E3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ART OBRAS, S.L.</v>
      </c>
      <c r="F3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 EDIFICIO C/DOCTOR ESQUERDO</v>
      </c>
      <c r="G3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2050</v>
      </c>
      <c r="H35" s="38" t="str">
        <f>IF(Tabla_presupuestados[[#This Row],[VISADO]]="Sí", "Pendiente", "No")</f>
        <v>No</v>
      </c>
      <c r="I35" s="27">
        <f>IF(Tabla_GENERAL7[[#This Row],[VISADO]]="No",0,(INDEX(Tabla_presupuestados[#Data],MATCH(D35,Tabla_presupuestados[CÓDIGO],0),10)))</f>
        <v>0</v>
      </c>
      <c r="J35" s="36" t="s">
        <v>656</v>
      </c>
      <c r="K35" s="46">
        <f>SUMIF(Tabla_facturados[CÓDIGO],Tabla_GENERAL7[[#This Row],[CÓDIGO]],Tabla_facturados[%])</f>
        <v>1</v>
      </c>
      <c r="L35" s="27">
        <f>Tabla_presupuestados[[#This Row],[Importe presupuesto]]*Tabla_GENERAL7[[#This Row],[% FACTURADO]]</f>
        <v>2050</v>
      </c>
      <c r="M35" s="36" t="s">
        <v>335</v>
      </c>
      <c r="N35" s="37">
        <v>45748</v>
      </c>
      <c r="O35" s="37">
        <f>IF(Tabla_GENERAL7[[#This Row],[Fecha envio encuesta satisfacción]]=0,"",(WORKDAY.INTL(Tabla_GENERAL7[[#This Row],[Fecha envio encuesta satisfacción]],7,1,0)))</f>
        <v>45757</v>
      </c>
      <c r="P35" s="38" t="s">
        <v>335</v>
      </c>
    </row>
    <row r="36" spans="2:16" ht="24" hidden="1" customHeight="1" x14ac:dyDescent="0.3">
      <c r="B36" s="114"/>
      <c r="C3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3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FCP250073</v>
      </c>
      <c r="E3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DEYMA LA MANCHA, S.L.</v>
      </c>
      <c r="F3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RECALCULO 2 PASARELAS ATORNILLADAS CONDUCCIONES DE LA JARA </v>
      </c>
      <c r="G3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3733.33</v>
      </c>
      <c r="H36" s="38" t="str">
        <f>IF(Tabla_presupuestados[[#This Row],[VISADO]]="Sí", "Pendiente", "No")</f>
        <v>Pendiente</v>
      </c>
      <c r="I36" s="27">
        <f>IF(Tabla_GENERAL7[[#This Row],[VISADO]]="No",0,(INDEX(Tabla_presupuestados[#Data],MATCH(D36,Tabla_presupuestados[CÓDIGO],0),10)))</f>
        <v>100</v>
      </c>
      <c r="J36" s="36" t="s">
        <v>658</v>
      </c>
      <c r="K36" s="46">
        <f>SUMIF(Tabla_facturados[CÓDIGO],Tabla_GENERAL7[[#This Row],[CÓDIGO]],Tabla_facturados[%])</f>
        <v>0</v>
      </c>
      <c r="L36" s="27">
        <f>Tabla_presupuestados[[#This Row],[Importe presupuesto]]*Tabla_GENERAL7[[#This Row],[% FACTURADO]]</f>
        <v>0</v>
      </c>
      <c r="M36" s="36"/>
      <c r="N36" s="37"/>
      <c r="O36" s="37" t="str">
        <f>IF(Tabla_GENERAL7[[#This Row],[Fecha envio encuesta satisfacción]]=0,"",(WORKDAY.INTL(Tabla_GENERAL7[[#This Row],[Fecha envio encuesta satisfacción]],7,1,0)))</f>
        <v/>
      </c>
      <c r="P36" s="38"/>
    </row>
    <row r="37" spans="2:16" ht="24" hidden="1" customHeight="1" x14ac:dyDescent="0.3">
      <c r="B37" s="114"/>
      <c r="C3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FCP250071</v>
      </c>
      <c r="E3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CALDERERIA Y MECANIZADOS TOMELLOSO, S.L.</v>
      </c>
      <c r="F3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JUSTIFICATIVO EFECTO TORSION ELASTO-PLASTICA EN PILARES PFV BARAJAS</v>
      </c>
      <c r="G3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1668.85</v>
      </c>
      <c r="H37" s="38" t="str">
        <f>IF(Tabla_presupuestados[[#This Row],[VISADO]]="Sí", "Pendiente", "No")</f>
        <v>No</v>
      </c>
      <c r="I37" s="27">
        <f>IF(Tabla_GENERAL7[[#This Row],[VISADO]]="No",0,(INDEX(Tabla_presupuestados[#Data],MATCH(D37,Tabla_presupuestados[CÓDIGO],0),10)))</f>
        <v>0</v>
      </c>
      <c r="J37" s="36" t="s">
        <v>656</v>
      </c>
      <c r="K37" s="46">
        <f>SUMIF(Tabla_facturados[CÓDIGO],Tabla_GENERAL7[[#This Row],[CÓDIGO]],Tabla_facturados[%])</f>
        <v>1.0000000000000002</v>
      </c>
      <c r="L37" s="27">
        <f>Tabla_presupuestados[[#This Row],[Importe presupuesto]]*Tabla_GENERAL7[[#This Row],[% FACTURADO]]</f>
        <v>1668.8500000000004</v>
      </c>
      <c r="M37" s="36" t="s">
        <v>335</v>
      </c>
      <c r="N37" s="37">
        <v>45340</v>
      </c>
      <c r="O37" s="37">
        <f>IF(Tabla_GENERAL7[[#This Row],[Fecha envio encuesta satisfacción]]=0,"",(WORKDAY.INTL(Tabla_GENERAL7[[#This Row],[Fecha envio encuesta satisfacción]],7,1,0)))</f>
        <v>45349</v>
      </c>
      <c r="P37" s="38" t="s">
        <v>335</v>
      </c>
    </row>
    <row r="38" spans="2:16" ht="24" customHeight="1" x14ac:dyDescent="0.3">
      <c r="B38" s="114" t="s">
        <v>481</v>
      </c>
      <c r="C3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3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FCP250072</v>
      </c>
      <c r="E3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RIARSAN, S.L.</v>
      </c>
      <c r="F3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CIT VIVIENDA MODULAR</v>
      </c>
      <c r="G3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4495.46</v>
      </c>
      <c r="H38" s="38" t="str">
        <f>IF(Tabla_presupuestados[[#This Row],[VISADO]]="Sí", "Pendiente", "No")</f>
        <v>Pendiente</v>
      </c>
      <c r="I38" s="27">
        <f>IF(Tabla_GENERAL7[[#This Row],[VISADO]]="No",0,(INDEX(Tabla_presupuestados[#Data],MATCH(D38,Tabla_presupuestados[CÓDIGO],0),10)))</f>
        <v>300</v>
      </c>
      <c r="J38" s="36" t="s">
        <v>660</v>
      </c>
      <c r="K38" s="46">
        <f>SUMIF(Tabla_facturados[CÓDIGO],Tabla_GENERAL7[[#This Row],[CÓDIGO]],Tabla_facturados[%])</f>
        <v>0.33000182406249862</v>
      </c>
      <c r="L38" s="27">
        <f>Tabla_presupuestados[[#This Row],[Importe presupuesto]]*Tabla_GENERAL7[[#This Row],[% FACTURADO]]</f>
        <v>1483.51</v>
      </c>
      <c r="M38" s="36"/>
      <c r="N38" s="37"/>
      <c r="O38" s="37" t="str">
        <f>IF(Tabla_GENERAL7[[#This Row],[Fecha envio encuesta satisfacción]]=0,"",(WORKDAY.INTL(Tabla_GENERAL7[[#This Row],[Fecha envio encuesta satisfacción]],7,1,0)))</f>
        <v/>
      </c>
      <c r="P38" s="38"/>
    </row>
    <row r="39" spans="2:16" ht="24" hidden="1" customHeight="1" x14ac:dyDescent="0.3">
      <c r="B39" s="114" t="s">
        <v>661</v>
      </c>
      <c r="C3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FCP250090</v>
      </c>
      <c r="E3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IRHUALCA SOUGENEN, S.L. - TECNOVE</v>
      </c>
      <c r="F3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CALCULOS DE IZADO 5 TIPOS DE CONTENEDORES</v>
      </c>
      <c r="G3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2243.9499999999998</v>
      </c>
      <c r="H39" s="38" t="str">
        <f>IF(Tabla_presupuestados[[#This Row],[VISADO]]="Sí", "Pendiente", "No")</f>
        <v>No</v>
      </c>
      <c r="I39" s="27">
        <f>IF(Tabla_GENERAL7[[#This Row],[VISADO]]="No",0,(INDEX(Tabla_presupuestados[#Data],MATCH(D39,Tabla_presupuestados[CÓDIGO],0),10)))</f>
        <v>0</v>
      </c>
      <c r="J39" s="36" t="s">
        <v>656</v>
      </c>
      <c r="K39" s="46">
        <f>SUMIF(Tabla_facturados[CÓDIGO],Tabla_GENERAL7[[#This Row],[CÓDIGO]],Tabla_facturados[%])</f>
        <v>0.32673633547984582</v>
      </c>
      <c r="L39" s="27">
        <f>Tabla_presupuestados[[#This Row],[Importe presupuesto]]*Tabla_GENERAL7[[#This Row],[% FACTURADO]]</f>
        <v>733.18</v>
      </c>
      <c r="M39" s="36" t="s">
        <v>335</v>
      </c>
      <c r="N39" s="37">
        <v>45863</v>
      </c>
      <c r="O39" s="37">
        <f>IF(Tabla_GENERAL7[[#This Row],[Fecha envio encuesta satisfacción]]=0,"",(WORKDAY.INTL(Tabla_GENERAL7[[#This Row],[Fecha envio encuesta satisfacción]],7,1,0)))</f>
        <v>45874</v>
      </c>
      <c r="P39" s="38" t="s">
        <v>335</v>
      </c>
    </row>
    <row r="40" spans="2:16" ht="24" hidden="1" customHeight="1" x14ac:dyDescent="0.3">
      <c r="B40" s="114" t="s">
        <v>481</v>
      </c>
      <c r="C4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FCP250075</v>
      </c>
      <c r="E4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4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NAVE EN MARANCHON (GUADALAJARA)</v>
      </c>
      <c r="G4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806.78</v>
      </c>
      <c r="H40" s="38" t="str">
        <f>IF(Tabla_presupuestados[[#This Row],[VISADO]]="Sí", "Pendiente", "No")</f>
        <v>No</v>
      </c>
      <c r="I40" s="27">
        <f>IF(Tabla_GENERAL7[[#This Row],[VISADO]]="No",0,(INDEX(Tabla_presupuestados[#Data],MATCH(D40,Tabla_presupuestados[CÓDIGO],0),10)))</f>
        <v>0</v>
      </c>
      <c r="J40" s="36" t="s">
        <v>656</v>
      </c>
      <c r="K40" s="46">
        <f>SUMIF(Tabla_facturados[CÓDIGO],Tabla_GENERAL7[[#This Row],[CÓDIGO]],Tabla_facturados[%])</f>
        <v>0.30000743697166515</v>
      </c>
      <c r="L40" s="27">
        <f>Tabla_presupuestados[[#This Row],[Importe presupuesto]]*Tabla_GENERAL7[[#This Row],[% FACTURADO]]</f>
        <v>242.04</v>
      </c>
      <c r="M40" s="36" t="s">
        <v>348</v>
      </c>
      <c r="N40" s="37" t="s">
        <v>662</v>
      </c>
      <c r="O40" s="37" t="s">
        <v>662</v>
      </c>
      <c r="P40" s="38" t="s">
        <v>335</v>
      </c>
    </row>
    <row r="41" spans="2:16" ht="24" customHeight="1" x14ac:dyDescent="0.3">
      <c r="B41" s="114" t="s">
        <v>410</v>
      </c>
      <c r="C4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4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FCP250077</v>
      </c>
      <c r="E4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4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NAVE AVICOLA EN ACEBRON (CUENCA)</v>
      </c>
      <c r="G4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2704.99</v>
      </c>
      <c r="H41" s="38" t="str">
        <f>IF(Tabla_presupuestados[[#This Row],[VISADO]]="Sí", "Pendiente", "No")</f>
        <v>Pendiente</v>
      </c>
      <c r="I41" s="27">
        <f>IF(Tabla_GENERAL7[[#This Row],[VISADO]]="No",0,(INDEX(Tabla_presupuestados[#Data],MATCH(D41,Tabla_presupuestados[CÓDIGO],0),10)))</f>
        <v>970</v>
      </c>
      <c r="J41" s="36" t="s">
        <v>660</v>
      </c>
      <c r="K41" s="46">
        <f>SUMIF(Tabla_facturados[CÓDIGO],Tabla_GENERAL7[[#This Row],[CÓDIGO]],Tabla_facturados[%])</f>
        <v>0.29999741219006359</v>
      </c>
      <c r="L41" s="27">
        <f>Tabla_presupuestados[[#This Row],[Importe presupuesto]]*Tabla_GENERAL7[[#This Row],[% FACTURADO]]</f>
        <v>811.49</v>
      </c>
      <c r="M41" s="36"/>
      <c r="N41" s="37"/>
      <c r="O41" s="37" t="str">
        <f>IF(Tabla_GENERAL7[[#This Row],[Fecha envio encuesta satisfacción]]=0,"",(WORKDAY.INTL(Tabla_GENERAL7[[#This Row],[Fecha envio encuesta satisfacción]],7,1,0)))</f>
        <v/>
      </c>
      <c r="P41" s="38"/>
    </row>
    <row r="42" spans="2:16" ht="24" hidden="1" customHeight="1" x14ac:dyDescent="0.3">
      <c r="B42" s="114" t="s">
        <v>659</v>
      </c>
      <c r="C4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FCP250076</v>
      </c>
      <c r="E4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4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PLATAFORMA CON SILO AUTOPORTANTE</v>
      </c>
      <c r="G4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3441.2</v>
      </c>
      <c r="H42" s="38" t="str">
        <f>IF(Tabla_presupuestados[[#This Row],[VISADO]]="Sí", "Pendiente", "No")</f>
        <v>Pendiente</v>
      </c>
      <c r="I42" s="27">
        <f>IF(Tabla_GENERAL7[[#This Row],[VISADO]]="No",0,(INDEX(Tabla_presupuestados[#Data],MATCH(D42,Tabla_presupuestados[CÓDIGO],0),10)))</f>
        <v>200</v>
      </c>
      <c r="J42" s="36" t="s">
        <v>656</v>
      </c>
      <c r="K42" s="46">
        <f>SUMIF(Tabla_facturados[CÓDIGO],Tabla_GENERAL7[[#This Row],[CÓDIGO]],Tabla_facturados[%])</f>
        <v>0.3</v>
      </c>
      <c r="L42" s="27">
        <f>Tabla_presupuestados[[#This Row],[Importe presupuesto]]*Tabla_GENERAL7[[#This Row],[% FACTURADO]]</f>
        <v>1032.3599999999999</v>
      </c>
      <c r="M42" s="36" t="s">
        <v>335</v>
      </c>
      <c r="N42" s="37">
        <v>45833</v>
      </c>
      <c r="O42" s="37">
        <f>IF(Tabla_GENERAL7[[#This Row],[Fecha envio encuesta satisfacción]]=0,"",(WORKDAY.INTL(Tabla_GENERAL7[[#This Row],[Fecha envio encuesta satisfacción]],7,1,0)))</f>
        <v>45842</v>
      </c>
      <c r="P42" s="38" t="s">
        <v>335</v>
      </c>
    </row>
    <row r="43" spans="2:16" ht="24" customHeight="1" x14ac:dyDescent="0.3">
      <c r="B43" s="114" t="s">
        <v>410</v>
      </c>
      <c r="C4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4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FCP250151</v>
      </c>
      <c r="E4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4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Y DISEÑO BASICO DE ACOPLAMIENTO DE GATOS DE IZADO PLEGABLES</v>
      </c>
      <c r="G4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43" s="38" t="str">
        <f>IF(Tabla_presupuestados[[#This Row],[VISADO]]="Sí", "Pendiente", "No")</f>
        <v>No</v>
      </c>
      <c r="I43" s="27">
        <f>IF(Tabla_GENERAL7[[#This Row],[VISADO]]="No",0,(INDEX(Tabla_presupuestados[#Data],MATCH(D43,Tabla_presupuestados[CÓDIGO],0),10)))</f>
        <v>0</v>
      </c>
      <c r="J43" s="36" t="s">
        <v>660</v>
      </c>
      <c r="K43" s="46">
        <f>SUMIF(Tabla_facturados[CÓDIGO],Tabla_GENERAL7[[#This Row],[CÓDIGO]],Tabla_facturados[%])</f>
        <v>0.29999900839886168</v>
      </c>
      <c r="L43" s="27">
        <f>Tabla_presupuestados[[#This Row],[Importe presupuesto]]*Tabla_GENERAL7[[#This Row],[% FACTURADO]]</f>
        <v>302.54000000000002</v>
      </c>
      <c r="M43" s="36"/>
      <c r="N43" s="37"/>
      <c r="O43" s="37" t="str">
        <f>IF(Tabla_GENERAL7[[#This Row],[Fecha envio encuesta satisfacción]]=0,"",(WORKDAY.INTL(Tabla_GENERAL7[[#This Row],[Fecha envio encuesta satisfacción]],7,1,0)))</f>
        <v/>
      </c>
      <c r="P43" s="38"/>
    </row>
    <row r="44" spans="2:16" ht="24" hidden="1" customHeight="1" x14ac:dyDescent="0.3">
      <c r="B44" s="114" t="s">
        <v>659</v>
      </c>
      <c r="C4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FCP250179</v>
      </c>
      <c r="E4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4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Y PRECALCULO 120L Y 4200 L PLANTA LODOSA TIMAC + INFORME FERMENTADORES F4000 Y F1200</v>
      </c>
      <c r="G4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2897.92</v>
      </c>
      <c r="H44" s="38" t="s">
        <v>335</v>
      </c>
      <c r="I44" s="27">
        <f>IF(Tabla_GENERAL7[[#This Row],[VISADO]]="No",0,(INDEX(Tabla_presupuestados[#Data],MATCH(D44,Tabla_presupuestados[CÓDIGO],0),10)))</f>
        <v>240</v>
      </c>
      <c r="J44" s="36" t="s">
        <v>656</v>
      </c>
      <c r="K44" s="46">
        <f>SUMIF(Tabla_facturados[CÓDIGO],Tabla_GENERAL7[[#This Row],[CÓDIGO]],Tabla_facturados[%])</f>
        <v>0.30000138030035334</v>
      </c>
      <c r="L44" s="27">
        <f>Tabla_presupuestados[[#This Row],[Importe presupuesto]]*Tabla_GENERAL7[[#This Row],[% FACTURADO]]</f>
        <v>869.38</v>
      </c>
      <c r="M44" s="36" t="s">
        <v>335</v>
      </c>
      <c r="N44" s="37">
        <v>45866</v>
      </c>
      <c r="O44" s="37">
        <f>IF(Tabla_GENERAL7[[#This Row],[Fecha envio encuesta satisfacción]]=0,"",(WORKDAY.INTL(Tabla_GENERAL7[[#This Row],[Fecha envio encuesta satisfacción]],7,1,0)))</f>
        <v>45875</v>
      </c>
      <c r="P44" s="38" t="s">
        <v>663</v>
      </c>
    </row>
    <row r="45" spans="2:16" ht="24" hidden="1" customHeight="1" x14ac:dyDescent="0.3">
      <c r="B45" s="114" t="s">
        <v>410</v>
      </c>
      <c r="C4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FCP250126</v>
      </c>
      <c r="E4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4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ESTUDIO PISTA PADEL  ZONA VIENTOS HURACANES</v>
      </c>
      <c r="G4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380.76</v>
      </c>
      <c r="H45" s="38" t="str">
        <f>IF(Tabla_presupuestados[[#This Row],[VISADO]]="Sí", "Pendiente", "No")</f>
        <v>No</v>
      </c>
      <c r="I45" s="27">
        <f>IF(Tabla_GENERAL7[[#This Row],[VISADO]]="No",0,(INDEX(Tabla_presupuestados[#Data],MATCH(D45,Tabla_presupuestados[CÓDIGO],0),10)))</f>
        <v>0</v>
      </c>
      <c r="J45" s="36" t="s">
        <v>656</v>
      </c>
      <c r="K45" s="46">
        <f>SUMIF(Tabla_facturados[CÓDIGO],Tabla_GENERAL7[[#This Row],[CÓDIGO]],Tabla_facturados[%])</f>
        <v>0</v>
      </c>
      <c r="L45" s="27">
        <f>Tabla_presupuestados[[#This Row],[Importe presupuesto]]*Tabla_GENERAL7[[#This Row],[% FACTURADO]]</f>
        <v>0</v>
      </c>
      <c r="M45" s="36" t="s">
        <v>335</v>
      </c>
      <c r="N45" s="37">
        <v>45748</v>
      </c>
      <c r="O45" s="37">
        <f>IF(Tabla_GENERAL7[[#This Row],[Fecha envio encuesta satisfacción]]=0,"",(WORKDAY.INTL(Tabla_GENERAL7[[#This Row],[Fecha envio encuesta satisfacción]],7,1,0)))</f>
        <v>45757</v>
      </c>
      <c r="P45" s="38" t="s">
        <v>335</v>
      </c>
    </row>
    <row r="46" spans="2:16" ht="24" hidden="1" customHeight="1" x14ac:dyDescent="0.3">
      <c r="B46" s="114"/>
      <c r="C4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FCP250091</v>
      </c>
      <c r="E4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4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ESPESORES CALDERA AGUA OSMOTIZADA</v>
      </c>
      <c r="G4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46" s="38" t="str">
        <f>IF(Tabla_presupuestados[[#This Row],[VISADO]]="Sí", "Pendiente", "No")</f>
        <v>No</v>
      </c>
      <c r="I46" s="27">
        <f>IF(Tabla_GENERAL7[[#This Row],[VISADO]]="No",0,(INDEX(Tabla_presupuestados[#Data],MATCH(D46,Tabla_presupuestados[CÓDIGO],0),10)))</f>
        <v>0</v>
      </c>
      <c r="J46" s="36" t="s">
        <v>656</v>
      </c>
      <c r="K46" s="46">
        <f>SUMIF(Tabla_facturados[CÓDIGO],Tabla_GENERAL7[[#This Row],[CÓDIGO]],Tabla_facturados[%])</f>
        <v>1</v>
      </c>
      <c r="L46" s="27">
        <f>Tabla_presupuestados[[#This Row],[Importe presupuesto]]*Tabla_GENERAL7[[#This Row],[% FACTURADO]]</f>
        <v>282.37</v>
      </c>
      <c r="M46" s="36" t="s">
        <v>335</v>
      </c>
      <c r="N46" s="37">
        <v>45805</v>
      </c>
      <c r="O46" s="37">
        <f>IF(Tabla_GENERAL7[[#This Row],[Fecha envio encuesta satisfacción]]=0,"",(WORKDAY.INTL(Tabla_GENERAL7[[#This Row],[Fecha envio encuesta satisfacción]],7,1,0)))</f>
        <v>45814</v>
      </c>
      <c r="P46" s="38" t="s">
        <v>335</v>
      </c>
    </row>
    <row r="47" spans="2:16" ht="24" hidden="1" customHeight="1" x14ac:dyDescent="0.3">
      <c r="B47" s="114" t="s">
        <v>410</v>
      </c>
      <c r="C4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4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FCP250089</v>
      </c>
      <c r="E4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AKKO BUILIDING PROCESS, S.L.U.</v>
      </c>
      <c r="F4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VISADO VIVIENDA MODULAR</v>
      </c>
      <c r="G4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4218.6499999999996</v>
      </c>
      <c r="H47" s="38" t="str">
        <f>IF(Tabla_presupuestados[[#This Row],[VISADO]]="Sí", "Pendiente", "No")</f>
        <v>Pendiente</v>
      </c>
      <c r="I47" s="27">
        <f>IF(Tabla_GENERAL7[[#This Row],[VISADO]]="No",0,(INDEX(Tabla_presupuestados[#Data],MATCH(D47,Tabla_presupuestados[CÓDIGO],0),10)))</f>
        <v>200</v>
      </c>
      <c r="J47" s="36" t="s">
        <v>660</v>
      </c>
      <c r="K47" s="46">
        <f>SUMIF(Tabla_facturados[CÓDIGO],Tabla_GENERAL7[[#This Row],[CÓDIGO]],Tabla_facturados[%])</f>
        <v>0</v>
      </c>
      <c r="L47" s="27">
        <f>Tabla_presupuestados[[#This Row],[Importe presupuesto]]*Tabla_GENERAL7[[#This Row],[% FACTURADO]]</f>
        <v>0</v>
      </c>
      <c r="M47" s="36"/>
      <c r="N47" s="37"/>
      <c r="O47" s="37" t="str">
        <f>IF(Tabla_GENERAL7[[#This Row],[Fecha envio encuesta satisfacción]]=0,"",(WORKDAY.INTL(Tabla_GENERAL7[[#This Row],[Fecha envio encuesta satisfacción]],7,1,0)))</f>
        <v/>
      </c>
      <c r="P47" s="38"/>
    </row>
    <row r="48" spans="2:16" ht="24" hidden="1" customHeight="1" x14ac:dyDescent="0.3">
      <c r="B48" s="114"/>
      <c r="C4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FCP250042_2</v>
      </c>
      <c r="E4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4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DIRECCION DE OBRA Y DIRECCION DE EJECUCION DE OBRAS PARA FCP250042_1</v>
      </c>
      <c r="G4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1000.45</v>
      </c>
      <c r="H48" s="38" t="str">
        <f>IF(Tabla_presupuestados[[#This Row],[VISADO]]="Sí", "Pendiente", "No")</f>
        <v>Pendiente</v>
      </c>
      <c r="I48" s="27">
        <f>IF(Tabla_GENERAL7[[#This Row],[VISADO]]="No",0,(INDEX(Tabla_presupuestados[#Data],MATCH(D48,Tabla_presupuestados[CÓDIGO],0),10)))</f>
        <v>120</v>
      </c>
      <c r="J48" s="36" t="s">
        <v>656</v>
      </c>
      <c r="K48" s="46">
        <f>SUMIF(Tabla_facturados[CÓDIGO],Tabla_GENERAL7[[#This Row],[CÓDIGO]],Tabla_facturados[%])</f>
        <v>0.30000499775101203</v>
      </c>
      <c r="L48" s="27">
        <f>Tabla_presupuestados[[#This Row],[Importe presupuesto]]*Tabla_GENERAL7[[#This Row],[% FACTURADO]]</f>
        <v>300.14</v>
      </c>
      <c r="M48" s="36" t="s">
        <v>335</v>
      </c>
      <c r="N48" s="37">
        <v>45750</v>
      </c>
      <c r="O48" s="37">
        <f>IF(Tabla_GENERAL7[[#This Row],[Fecha envio encuesta satisfacción]]=0,"",(WORKDAY.INTL(Tabla_GENERAL7[[#This Row],[Fecha envio encuesta satisfacción]],7,1,0)))</f>
        <v>45761</v>
      </c>
      <c r="P48" s="38" t="s">
        <v>335</v>
      </c>
    </row>
    <row r="49" spans="2:16" ht="24" hidden="1" customHeight="1" x14ac:dyDescent="0.3">
      <c r="B49" s="114" t="s">
        <v>481</v>
      </c>
      <c r="C4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FCP250087</v>
      </c>
      <c r="E4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AGROPTIMUM DESARROLLOS GLOBALES, S.L.</v>
      </c>
      <c r="F4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INSPECCION TECNICA ESTRUCTURA AGROPTIMUM</v>
      </c>
      <c r="G4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1894.68</v>
      </c>
      <c r="H49" s="38" t="str">
        <f>IF(Tabla_presupuestados[[#This Row],[VISADO]]="Sí", "Pendiente", "No")</f>
        <v>Pendiente</v>
      </c>
      <c r="I49" s="27">
        <f>IF(Tabla_GENERAL7[[#This Row],[VISADO]]="No",0,(INDEX(Tabla_presupuestados[#Data],MATCH(D49,Tabla_presupuestados[CÓDIGO],0),10)))</f>
        <v>50</v>
      </c>
      <c r="J49" s="36" t="s">
        <v>656</v>
      </c>
      <c r="K49" s="46">
        <f>SUMIF(Tabla_facturados[CÓDIGO],Tabla_GENERAL7[[#This Row],[CÓDIGO]],Tabla_facturados[%])</f>
        <v>0.5</v>
      </c>
      <c r="L49" s="27">
        <f>Tabla_presupuestados[[#This Row],[Importe presupuesto]]*Tabla_GENERAL7[[#This Row],[% FACTURADO]]</f>
        <v>947.34</v>
      </c>
      <c r="M49" s="36" t="s">
        <v>335</v>
      </c>
      <c r="N49" s="37">
        <v>45848</v>
      </c>
      <c r="O49" s="37">
        <f>IF(Tabla_GENERAL7[[#This Row],[Fecha envio encuesta satisfacción]]=0,"",(WORKDAY.INTL(Tabla_GENERAL7[[#This Row],[Fecha envio encuesta satisfacción]],7,1,0)))</f>
        <v>45859</v>
      </c>
      <c r="P49" s="38" t="s">
        <v>335</v>
      </c>
    </row>
    <row r="50" spans="2:16" ht="24" hidden="1" customHeight="1" x14ac:dyDescent="0.3">
      <c r="B50" s="114" t="s">
        <v>410</v>
      </c>
      <c r="C5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FCP250088</v>
      </c>
      <c r="E5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AGROPTIMUM DESARROLLOS GLOBALES, S.L.</v>
      </c>
      <c r="F5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SOBRE ESTRUCTURA AGROPTIMUM</v>
      </c>
      <c r="G5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1677.31</v>
      </c>
      <c r="H50" s="38" t="str">
        <f>IF(Tabla_presupuestados[[#This Row],[VISADO]]="Sí", "Pendiente", "No")</f>
        <v>Pendiente</v>
      </c>
      <c r="I50" s="27">
        <f>IF(Tabla_GENERAL7[[#This Row],[VISADO]]="No",0,(INDEX(Tabla_presupuestados[#Data],MATCH(D50,Tabla_presupuestados[CÓDIGO],0),10)))</f>
        <v>50</v>
      </c>
      <c r="J50" s="36" t="s">
        <v>657</v>
      </c>
      <c r="K50" s="46">
        <f>SUMIF(Tabla_facturados[CÓDIGO],Tabla_GENERAL7[[#This Row],[CÓDIGO]],Tabla_facturados[%])</f>
        <v>0.50000298096356666</v>
      </c>
      <c r="L50" s="27">
        <f>Tabla_presupuestados[[#This Row],[Importe presupuesto]]*Tabla_GENERAL7[[#This Row],[% FACTURADO]]</f>
        <v>838.66</v>
      </c>
      <c r="M50" s="36"/>
      <c r="N50" s="37"/>
      <c r="O50" s="37" t="str">
        <f>IF(Tabla_GENERAL7[[#This Row],[Fecha envio encuesta satisfacción]]=0,"",(WORKDAY.INTL(Tabla_GENERAL7[[#This Row],[Fecha envio encuesta satisfacción]],7,1,0)))</f>
        <v/>
      </c>
      <c r="P50" s="38"/>
    </row>
    <row r="51" spans="2:16" ht="24" hidden="1" customHeight="1" x14ac:dyDescent="0.3">
      <c r="B51" s="114" t="s">
        <v>410</v>
      </c>
      <c r="C5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FCP250287</v>
      </c>
      <c r="E5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DEYMA LA MANCHA, S.L.</v>
      </c>
      <c r="F5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INGENIERA Y PROYECTOS SILOS/TOLVAS ALMACENAMIENTO Y PROYECTO ELECTRICO</v>
      </c>
      <c r="G5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6600</v>
      </c>
      <c r="H51" s="38" t="str">
        <f>IF(Tabla_presupuestados[[#This Row],[VISADO]]="Sí", "Pendiente", "No")</f>
        <v>No</v>
      </c>
      <c r="I51" s="27">
        <f>IF(Tabla_GENERAL7[[#This Row],[VISADO]]="No",0,(INDEX(Tabla_presupuestados[#Data],MATCH(D51,Tabla_presupuestados[CÓDIGO],0),10)))</f>
        <v>0</v>
      </c>
      <c r="J51" s="36" t="s">
        <v>657</v>
      </c>
      <c r="K51" s="46">
        <f>SUMIF(Tabla_facturados[CÓDIGO],Tabla_GENERAL7[[#This Row],[CÓDIGO]],Tabla_facturados[%])</f>
        <v>0</v>
      </c>
      <c r="L51" s="27">
        <f>Tabla_presupuestados[[#This Row],[Importe presupuesto]]*Tabla_GENERAL7[[#This Row],[% FACTURADO]]</f>
        <v>0</v>
      </c>
      <c r="M51" s="36"/>
      <c r="N51" s="37"/>
      <c r="O51" s="37" t="str">
        <f>IF(Tabla_GENERAL7[[#This Row],[Fecha envio encuesta satisfacción]]=0,"",(WORKDAY.INTL(Tabla_GENERAL7[[#This Row],[Fecha envio encuesta satisfacción]],7,1,0)))</f>
        <v/>
      </c>
      <c r="P51" s="38"/>
    </row>
    <row r="52" spans="2:16" ht="24" hidden="1" customHeight="1" x14ac:dyDescent="0.3">
      <c r="B52" s="114"/>
      <c r="C5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5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FCP250112</v>
      </c>
      <c r="E5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PRAMAR INDUSTRIAL FACILITIES, S.L.</v>
      </c>
      <c r="F5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IMPLANTACION MARCADO CE UNE EN-1090 EXC2</v>
      </c>
      <c r="G5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1996.91</v>
      </c>
      <c r="H52" s="38" t="str">
        <f>IF(Tabla_presupuestados[[#This Row],[VISADO]]="Sí", "Pendiente", "No")</f>
        <v>No</v>
      </c>
      <c r="I52" s="27">
        <f>IF(Tabla_GENERAL7[[#This Row],[VISADO]]="No",0,(INDEX(Tabla_presupuestados[#Data],MATCH(D52,Tabla_presupuestados[CÓDIGO],0),10)))</f>
        <v>0</v>
      </c>
      <c r="J52" s="36" t="s">
        <v>658</v>
      </c>
      <c r="K52" s="46">
        <f>SUMIF(Tabla_facturados[CÓDIGO],Tabla_GENERAL7[[#This Row],[CÓDIGO]],Tabla_facturados[%])</f>
        <v>0</v>
      </c>
      <c r="L52" s="27">
        <f>Tabla_presupuestados[[#This Row],[Importe presupuesto]]*Tabla_GENERAL7[[#This Row],[% FACTURADO]]</f>
        <v>0</v>
      </c>
      <c r="M52" s="36"/>
      <c r="N52" s="37"/>
      <c r="O52" s="37" t="str">
        <f>IF(Tabla_GENERAL7[[#This Row],[Fecha envio encuesta satisfacción]]=0,"",(WORKDAY.INTL(Tabla_GENERAL7[[#This Row],[Fecha envio encuesta satisfacción]],7,1,0)))</f>
        <v/>
      </c>
      <c r="P52" s="38"/>
    </row>
    <row r="53" spans="2:16" ht="24" hidden="1" customHeight="1" x14ac:dyDescent="0.3">
      <c r="B53" s="114"/>
      <c r="C5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5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5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UNIONES ATORNILLADAS NAVE CHESTE</v>
      </c>
      <c r="G5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53" s="38" t="str">
        <f>IF(Tabla_presupuestados[[#This Row],[VISADO]]="Sí", "Pendiente", "No")</f>
        <v>No</v>
      </c>
      <c r="I53" s="27">
        <f>IF(Tabla_GENERAL7[[#This Row],[VISADO]]="No",0,(INDEX(Tabla_presupuestados[#Data],MATCH(D53,Tabla_presupuestados[CÓDIGO],0),10)))</f>
        <v>0</v>
      </c>
      <c r="J53" s="36" t="s">
        <v>657</v>
      </c>
      <c r="K53" s="46">
        <f>SUMIF(Tabla_facturados[CÓDIGO],Tabla_GENERAL7[[#This Row],[CÓDIGO]],Tabla_facturados[%])</f>
        <v>0</v>
      </c>
      <c r="L53" s="27">
        <f>Tabla_presupuestados[[#This Row],[Importe presupuesto]]*Tabla_GENERAL7[[#This Row],[% FACTURADO]]</f>
        <v>0</v>
      </c>
      <c r="M53" s="36"/>
      <c r="N53" s="37"/>
      <c r="O53" s="37" t="str">
        <f>IF(Tabla_GENERAL7[[#This Row],[Fecha envio encuesta satisfacción]]=0,"",(WORKDAY.INTL(Tabla_GENERAL7[[#This Row],[Fecha envio encuesta satisfacción]],7,1,0)))</f>
        <v/>
      </c>
      <c r="P53" s="38"/>
    </row>
    <row r="54" spans="2:16" ht="24" hidden="1" customHeight="1" x14ac:dyDescent="0.3">
      <c r="B54" s="114"/>
      <c r="C5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FCP250111</v>
      </c>
      <c r="E5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5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VIBRACIONES NATURALES RUEDA (VINCULADO A FCP240390)</v>
      </c>
      <c r="G5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259.74</v>
      </c>
      <c r="H54" s="38" t="str">
        <f>IF(Tabla_presupuestados[[#This Row],[VISADO]]="Sí", "Pendiente", "No")</f>
        <v>No</v>
      </c>
      <c r="I54" s="27">
        <f>IF(Tabla_GENERAL7[[#This Row],[VISADO]]="No",0,(INDEX(Tabla_presupuestados[#Data],MATCH(D54,Tabla_presupuestados[CÓDIGO],0),10)))</f>
        <v>0</v>
      </c>
      <c r="J54" s="36" t="s">
        <v>656</v>
      </c>
      <c r="K54" s="46">
        <f>SUMIF(Tabla_facturados[CÓDIGO],Tabla_GENERAL7[[#This Row],[CÓDIGO]],Tabla_facturados[%])</f>
        <v>1</v>
      </c>
      <c r="L54" s="27">
        <f>Tabla_presupuestados[[#This Row],[Importe presupuesto]]*Tabla_GENERAL7[[#This Row],[% FACTURADO]]</f>
        <v>259.74</v>
      </c>
      <c r="M54" s="36" t="s">
        <v>335</v>
      </c>
      <c r="N54" s="37">
        <v>45714</v>
      </c>
      <c r="O54" s="37">
        <f>IF(Tabla_GENERAL7[[#This Row],[Fecha envio encuesta satisfacción]]=0,"",(WORKDAY.INTL(Tabla_GENERAL7[[#This Row],[Fecha envio encuesta satisfacción]],7,1,0)))</f>
        <v>45723</v>
      </c>
      <c r="P54" s="38" t="s">
        <v>335</v>
      </c>
    </row>
    <row r="55" spans="2:16" ht="24" hidden="1" customHeight="1" x14ac:dyDescent="0.3">
      <c r="B55" s="114"/>
      <c r="C5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5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FCP250125</v>
      </c>
      <c r="E5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5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UNIONES ATORNILLADAS BASE AEREA ZARAGOZA</v>
      </c>
      <c r="G5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1694.23</v>
      </c>
      <c r="H55" s="38" t="str">
        <f>IF(Tabla_presupuestados[[#This Row],[VISADO]]="Sí", "Pendiente", "No")</f>
        <v>No</v>
      </c>
      <c r="I55" s="27">
        <f>IF(Tabla_GENERAL7[[#This Row],[VISADO]]="No",0,(INDEX(Tabla_presupuestados[#Data],MATCH(D55,Tabla_presupuestados[CÓDIGO],0),10)))</f>
        <v>0</v>
      </c>
      <c r="J55" s="36" t="s">
        <v>658</v>
      </c>
      <c r="K55" s="46">
        <f>SUMIF(Tabla_facturados[CÓDIGO],Tabla_GENERAL7[[#This Row],[CÓDIGO]],Tabla_facturados[%])</f>
        <v>0</v>
      </c>
      <c r="L55" s="27">
        <f>Tabla_presupuestados[[#This Row],[Importe presupuesto]]*Tabla_GENERAL7[[#This Row],[% FACTURADO]]</f>
        <v>0</v>
      </c>
      <c r="M55" s="36"/>
      <c r="N55" s="37"/>
      <c r="O55" s="37" t="str">
        <f>IF(Tabla_GENERAL7[[#This Row],[Fecha envio encuesta satisfacción]]=0,"",(WORKDAY.INTL(Tabla_GENERAL7[[#This Row],[Fecha envio encuesta satisfacción]],7,1,0)))</f>
        <v/>
      </c>
      <c r="P55" s="38"/>
    </row>
    <row r="56" spans="2:16" ht="24" customHeight="1" x14ac:dyDescent="0.3">
      <c r="B56" s="114" t="s">
        <v>481</v>
      </c>
      <c r="C5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5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FCP250121</v>
      </c>
      <c r="E5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5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EJECUCION NAVES 1 Y 2 C COSTURERAS LECHERAS</v>
      </c>
      <c r="G5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9800</v>
      </c>
      <c r="H56" s="38" t="str">
        <f>IF(Tabla_presupuestados[[#This Row],[VISADO]]="Sí", "Pendiente", "No")</f>
        <v>Pendiente</v>
      </c>
      <c r="I56" s="27">
        <f>IF(Tabla_GENERAL7[[#This Row],[VISADO]]="No",0,(INDEX(Tabla_presupuestados[#Data],MATCH(D56,Tabla_presupuestados[CÓDIGO],0),10)))</f>
        <v>2000</v>
      </c>
      <c r="J56" s="36" t="s">
        <v>660</v>
      </c>
      <c r="K56" s="46">
        <f>SUMIF(Tabla_facturados[CÓDIGO],Tabla_GENERAL7[[#This Row],[CÓDIGO]],Tabla_facturados[%])</f>
        <v>0.4</v>
      </c>
      <c r="L56" s="27">
        <f>Tabla_presupuestados[[#This Row],[Importe presupuesto]]*Tabla_GENERAL7[[#This Row],[% FACTURADO]]</f>
        <v>3920</v>
      </c>
      <c r="M56" s="36"/>
      <c r="N56" s="37"/>
      <c r="O56" s="37" t="str">
        <f>IF(Tabla_GENERAL7[[#This Row],[Fecha envio encuesta satisfacción]]=0,"",(WORKDAY.INTL(Tabla_GENERAL7[[#This Row],[Fecha envio encuesta satisfacción]],7,1,0)))</f>
        <v/>
      </c>
      <c r="P56" s="38"/>
    </row>
    <row r="57" spans="2:16" ht="24" hidden="1" customHeight="1" x14ac:dyDescent="0.3">
      <c r="B57" s="114"/>
      <c r="C5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FCP250129</v>
      </c>
      <c r="E5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DEPOSITO ACIDO NITRICO 100M3</v>
      </c>
      <c r="G5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259.74</v>
      </c>
      <c r="H57" s="38" t="str">
        <f>IF(Tabla_presupuestados[[#This Row],[VISADO]]="Sí", "Pendiente", "No")</f>
        <v>No</v>
      </c>
      <c r="I57" s="27">
        <f>IF(Tabla_GENERAL7[[#This Row],[VISADO]]="No",0,(INDEX(Tabla_presupuestados[#Data],MATCH(D57,Tabla_presupuestados[CÓDIGO],0),10)))</f>
        <v>0</v>
      </c>
      <c r="J57" s="36" t="s">
        <v>656</v>
      </c>
      <c r="K57" s="46">
        <f>SUMIF(Tabla_facturados[CÓDIGO],Tabla_GENERAL7[[#This Row],[CÓDIGO]],Tabla_facturados[%])</f>
        <v>1</v>
      </c>
      <c r="L57" s="27">
        <f>Tabla_presupuestados[[#This Row],[Importe presupuesto]]*Tabla_GENERAL7[[#This Row],[% FACTURADO]]</f>
        <v>259.74</v>
      </c>
      <c r="M57" s="36" t="s">
        <v>335</v>
      </c>
      <c r="N57" s="37">
        <v>45818</v>
      </c>
      <c r="O57" s="37">
        <f>IF(Tabla_GENERAL7[[#This Row],[Fecha envio encuesta satisfacción]]=0,"",(WORKDAY.INTL(Tabla_GENERAL7[[#This Row],[Fecha envio encuesta satisfacción]],7,1,0)))</f>
        <v>45827</v>
      </c>
      <c r="P57" s="38" t="s">
        <v>335</v>
      </c>
    </row>
    <row r="58" spans="2:16" ht="24" hidden="1" customHeight="1" x14ac:dyDescent="0.3">
      <c r="B58" s="114"/>
      <c r="C5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FCP250128</v>
      </c>
      <c r="E5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CALDERINES</v>
      </c>
      <c r="G5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58" s="38" t="str">
        <f>IF(Tabla_presupuestados[[#This Row],[VISADO]]="Sí", "Pendiente", "No")</f>
        <v>No</v>
      </c>
      <c r="I58" s="27">
        <f>IF(Tabla_GENERAL7[[#This Row],[VISADO]]="No",0,(INDEX(Tabla_presupuestados[#Data],MATCH(D58,Tabla_presupuestados[CÓDIGO],0),10)))</f>
        <v>0</v>
      </c>
      <c r="J58" s="36" t="s">
        <v>656</v>
      </c>
      <c r="K58" s="46">
        <f>SUMIF(Tabla_facturados[CÓDIGO],Tabla_GENERAL7[[#This Row],[CÓDIGO]],Tabla_facturados[%])</f>
        <v>1</v>
      </c>
      <c r="L58" s="27">
        <f>Tabla_presupuestados[[#This Row],[Importe presupuesto]]*Tabla_GENERAL7[[#This Row],[% FACTURADO]]</f>
        <v>289.26</v>
      </c>
      <c r="M58" s="36" t="s">
        <v>335</v>
      </c>
      <c r="N58" s="37">
        <v>45749</v>
      </c>
      <c r="O58" s="37">
        <f>IF(Tabla_GENERAL7[[#This Row],[Fecha envio encuesta satisfacción]]=0,"",(WORKDAY.INTL(Tabla_GENERAL7[[#This Row],[Fecha envio encuesta satisfacción]],7,1,0)))</f>
        <v>45758</v>
      </c>
      <c r="P58" s="38" t="s">
        <v>335</v>
      </c>
    </row>
    <row r="59" spans="2:16" ht="24" hidden="1" customHeight="1" x14ac:dyDescent="0.3">
      <c r="B59" s="114"/>
      <c r="C5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FCP250131</v>
      </c>
      <c r="E5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 ISOTERMO 40M3</v>
      </c>
      <c r="G5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59" s="38" t="str">
        <f>IF(Tabla_presupuestados[[#This Row],[VISADO]]="Sí", "Pendiente", "No")</f>
        <v>No</v>
      </c>
      <c r="I59" s="27">
        <f>IF(Tabla_GENERAL7[[#This Row],[VISADO]]="No",0,(INDEX(Tabla_presupuestados[#Data],MATCH(D59,Tabla_presupuestados[CÓDIGO],0),10)))</f>
        <v>0</v>
      </c>
      <c r="J59" s="36" t="s">
        <v>656</v>
      </c>
      <c r="K59" s="46">
        <f>SUMIF(Tabla_facturados[CÓDIGO],Tabla_GENERAL7[[#This Row],[CÓDIGO]],Tabla_facturados[%])</f>
        <v>1</v>
      </c>
      <c r="L59" s="27">
        <f>Tabla_presupuestados[[#This Row],[Importe presupuesto]]*Tabla_GENERAL7[[#This Row],[% FACTURADO]]</f>
        <v>289.26</v>
      </c>
      <c r="M59" s="36" t="s">
        <v>335</v>
      </c>
      <c r="N59" s="37">
        <v>45749</v>
      </c>
      <c r="O59" s="37">
        <f>IF(Tabla_GENERAL7[[#This Row],[Fecha envio encuesta satisfacción]]=0,"",(WORKDAY.INTL(Tabla_GENERAL7[[#This Row],[Fecha envio encuesta satisfacción]],7,1,0)))</f>
        <v>45758</v>
      </c>
      <c r="P59" s="38" t="s">
        <v>335</v>
      </c>
    </row>
    <row r="60" spans="2:16" ht="24" customHeight="1" x14ac:dyDescent="0.3">
      <c r="B60" s="114" t="s">
        <v>481</v>
      </c>
      <c r="C6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6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FCP250116</v>
      </c>
      <c r="E6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METAL ESPAÑA, S.L.U.</v>
      </c>
      <c r="F6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EJECUCION AMPLIACION NAVE 1 A 27X43M (ANTERIOR FCP21464)</v>
      </c>
      <c r="G6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4720.0600000000004</v>
      </c>
      <c r="H60" s="38" t="s">
        <v>335</v>
      </c>
      <c r="I60" s="27">
        <f>IF(Tabla_GENERAL7[[#This Row],[VISADO]]="No",0,(INDEX(Tabla_presupuestados[#Data],MATCH(D60,Tabla_presupuestados[CÓDIGO],0),10)))</f>
        <v>940</v>
      </c>
      <c r="J60" s="36" t="s">
        <v>660</v>
      </c>
      <c r="K60" s="46">
        <f>SUMIF(Tabla_facturados[CÓDIGO],Tabla_GENERAL7[[#This Row],[CÓDIGO]],Tabla_facturados[%])</f>
        <v>0.30000042372342722</v>
      </c>
      <c r="L60" s="27">
        <f>Tabla_presupuestados[[#This Row],[Importe presupuesto]]*Tabla_GENERAL7[[#This Row],[% FACTURADO]]</f>
        <v>1416.02</v>
      </c>
      <c r="M60" s="36"/>
      <c r="N60" s="37"/>
      <c r="O60" s="37" t="str">
        <f>IF(Tabla_GENERAL7[[#This Row],[Fecha envio encuesta satisfacción]]=0,"",(WORKDAY.INTL(Tabla_GENERAL7[[#This Row],[Fecha envio encuesta satisfacción]],7,1,0)))</f>
        <v/>
      </c>
      <c r="P60" s="38"/>
    </row>
    <row r="61" spans="2:16" ht="24" customHeight="1" x14ac:dyDescent="0.3">
      <c r="B61" s="114" t="s">
        <v>661</v>
      </c>
      <c r="C6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6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FCP250147</v>
      </c>
      <c r="E6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REPSOL QUÍMICAS, S.A.</v>
      </c>
      <c r="F6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ANALISIS COMPORTAMIENTO JUNTA SEPARADOR P-MS-1052/2052 POLI II</v>
      </c>
      <c r="G6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1787.18</v>
      </c>
      <c r="H61" s="38" t="str">
        <f>IF(Tabla_presupuestados[[#This Row],[VISADO]]="Sí", "Pendiente", "No")</f>
        <v>No</v>
      </c>
      <c r="I61" s="27">
        <f>IF(Tabla_GENERAL7[[#This Row],[VISADO]]="No",0,(INDEX(Tabla_presupuestados[#Data],MATCH(D61,Tabla_presupuestados[CÓDIGO],0),10)))</f>
        <v>0</v>
      </c>
      <c r="J61" s="36" t="s">
        <v>660</v>
      </c>
      <c r="K61" s="46">
        <f>SUMIF(Tabla_facturados[CÓDIGO],Tabla_GENERAL7[[#This Row],[CÓDIGO]],Tabla_facturados[%])</f>
        <v>0.2999977618370841</v>
      </c>
      <c r="L61" s="27">
        <f>Tabla_presupuestados[[#This Row],[Importe presupuesto]]*Tabla_GENERAL7[[#This Row],[% FACTURADO]]</f>
        <v>536.15</v>
      </c>
      <c r="M61" s="36"/>
      <c r="N61" s="37"/>
      <c r="O61" s="37" t="str">
        <f>IF(Tabla_GENERAL7[[#This Row],[Fecha envio encuesta satisfacción]]=0,"",(WORKDAY.INTL(Tabla_GENERAL7[[#This Row],[Fecha envio encuesta satisfacción]],7,1,0)))</f>
        <v/>
      </c>
      <c r="P61" s="38"/>
    </row>
    <row r="62" spans="2:16" ht="24" hidden="1" customHeight="1" x14ac:dyDescent="0.3">
      <c r="B62" s="114"/>
      <c r="C6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6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FCP250143</v>
      </c>
      <c r="E6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APODACA CCG INVEST, S.L.</v>
      </c>
      <c r="F6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ADECUACION BARANDILLAS MANCHASOL 1</v>
      </c>
      <c r="G6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661.85</v>
      </c>
      <c r="H62" s="38" t="str">
        <f>IF(Tabla_presupuestados[[#This Row],[VISADO]]="Sí", "Pendiente", "No")</f>
        <v>Pendiente</v>
      </c>
      <c r="I62" s="27">
        <f>IF(Tabla_GENERAL7[[#This Row],[VISADO]]="No",0,(INDEX(Tabla_presupuestados[#Data],MATCH(D62,Tabla_presupuestados[CÓDIGO],0),10)))</f>
        <v>50</v>
      </c>
      <c r="J62" s="36" t="s">
        <v>658</v>
      </c>
      <c r="K62" s="46">
        <f>SUMIF(Tabla_facturados[CÓDIGO],Tabla_GENERAL7[[#This Row],[CÓDIGO]],Tabla_facturados[%])</f>
        <v>0</v>
      </c>
      <c r="L62" s="27">
        <f>Tabla_presupuestados[[#This Row],[Importe presupuesto]]*Tabla_GENERAL7[[#This Row],[% FACTURADO]]</f>
        <v>0</v>
      </c>
      <c r="M62" s="36"/>
      <c r="N62" s="37"/>
      <c r="O62" s="37" t="str">
        <f>IF(Tabla_GENERAL7[[#This Row],[Fecha envio encuesta satisfacción]]=0,"",(WORKDAY.INTL(Tabla_GENERAL7[[#This Row],[Fecha envio encuesta satisfacción]],7,1,0)))</f>
        <v/>
      </c>
      <c r="P62" s="38"/>
    </row>
    <row r="63" spans="2:16" ht="24" hidden="1" customHeight="1" x14ac:dyDescent="0.3">
      <c r="B63" s="114"/>
      <c r="C6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6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METALICAS TARANCON</v>
      </c>
      <c r="F6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DE LIQUIDOS SIN VISITA</v>
      </c>
      <c r="G6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63" s="38" t="str">
        <f>IF(Tabla_presupuestados[[#This Row],[VISADO]]="Sí", "Pendiente", "No")</f>
        <v>No</v>
      </c>
      <c r="I63" s="27">
        <f>IF(Tabla_GENERAL7[[#This Row],[VISADO]]="No",0,(INDEX(Tabla_presupuestados[#Data],MATCH(D63,Tabla_presupuestados[CÓDIGO],0),10)))</f>
        <v>0</v>
      </c>
      <c r="J63" s="36" t="s">
        <v>658</v>
      </c>
      <c r="K63" s="46">
        <f>SUMIF(Tabla_facturados[CÓDIGO],Tabla_GENERAL7[[#This Row],[CÓDIGO]],Tabla_facturados[%])</f>
        <v>0</v>
      </c>
      <c r="L63" s="27">
        <f>Tabla_presupuestados[[#This Row],[Importe presupuesto]]*Tabla_GENERAL7[[#This Row],[% FACTURADO]]</f>
        <v>0</v>
      </c>
      <c r="M63" s="36"/>
      <c r="N63" s="37"/>
      <c r="O63" s="37" t="str">
        <f>IF(Tabla_GENERAL7[[#This Row],[Fecha envio encuesta satisfacción]]=0,"",(WORKDAY.INTL(Tabla_GENERAL7[[#This Row],[Fecha envio encuesta satisfacción]],7,1,0)))</f>
        <v/>
      </c>
      <c r="P63" s="38"/>
    </row>
    <row r="64" spans="2:16" ht="24" hidden="1" customHeight="1" x14ac:dyDescent="0.3">
      <c r="B64" s="114"/>
      <c r="C6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FCP250135</v>
      </c>
      <c r="E6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6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VIGA CARRIL</v>
      </c>
      <c r="G6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525.04</v>
      </c>
      <c r="H64" s="38" t="str">
        <f>IF(Tabla_presupuestados[[#This Row],[VISADO]]="Sí", "Pendiente", "No")</f>
        <v>No</v>
      </c>
      <c r="I64" s="27">
        <f>IF(Tabla_GENERAL7[[#This Row],[VISADO]]="No",0,(INDEX(Tabla_presupuestados[#Data],MATCH(D64,Tabla_presupuestados[CÓDIGO],0),10)))</f>
        <v>0</v>
      </c>
      <c r="J64" s="36" t="s">
        <v>656</v>
      </c>
      <c r="K64" s="46">
        <f>SUMIF(Tabla_facturados[CÓDIGO],Tabla_GENERAL7[[#This Row],[CÓDIGO]],Tabla_facturados[%])</f>
        <v>1</v>
      </c>
      <c r="L64" s="27">
        <f>Tabla_presupuestados[[#This Row],[Importe presupuesto]]*Tabla_GENERAL7[[#This Row],[% FACTURADO]]</f>
        <v>525.04</v>
      </c>
      <c r="M64" s="36" t="s">
        <v>335</v>
      </c>
      <c r="N64" s="37">
        <v>45749</v>
      </c>
      <c r="O64" s="37">
        <f>IF(Tabla_GENERAL7[[#This Row],[Fecha envio encuesta satisfacción]]=0,"",(WORKDAY.INTL(Tabla_GENERAL7[[#This Row],[Fecha envio encuesta satisfacción]],7,1,0)))</f>
        <v>45758</v>
      </c>
      <c r="P64" s="38" t="s">
        <v>335</v>
      </c>
    </row>
    <row r="65" spans="2:16" ht="24" hidden="1" customHeight="1" x14ac:dyDescent="0.3">
      <c r="B65" s="114"/>
      <c r="C6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FCP250137</v>
      </c>
      <c r="E6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6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DEPOSITO CON AGITADOR (EEUU)</v>
      </c>
      <c r="G6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7144.8</v>
      </c>
      <c r="H65" s="38" t="str">
        <f>IF(Tabla_presupuestados[[#This Row],[VISADO]]="Sí", "Pendiente", "No")</f>
        <v>Pendiente</v>
      </c>
      <c r="I65" s="27">
        <f>IF(Tabla_GENERAL7[[#This Row],[VISADO]]="No",0,(INDEX(Tabla_presupuestados[#Data],MATCH(D65,Tabla_presupuestados[CÓDIGO],0),10)))</f>
        <v>60</v>
      </c>
      <c r="J65" s="36" t="s">
        <v>657</v>
      </c>
      <c r="K65" s="46">
        <f>SUMIF(Tabla_facturados[CÓDIGO],Tabla_GENERAL7[[#This Row],[CÓDIGO]],Tabla_facturados[%])</f>
        <v>0</v>
      </c>
      <c r="L65" s="27">
        <f>Tabla_presupuestados[[#This Row],[Importe presupuesto]]*Tabla_GENERAL7[[#This Row],[% FACTURADO]]</f>
        <v>0</v>
      </c>
      <c r="M65" s="36"/>
      <c r="N65" s="37"/>
      <c r="O65" s="37" t="str">
        <f>IF(Tabla_GENERAL7[[#This Row],[Fecha envio encuesta satisfacción]]=0,"",(WORKDAY.INTL(Tabla_GENERAL7[[#This Row],[Fecha envio encuesta satisfacción]],7,1,0)))</f>
        <v/>
      </c>
      <c r="P65" s="38"/>
    </row>
    <row r="66" spans="2:16" ht="24" hidden="1" customHeight="1" x14ac:dyDescent="0.3">
      <c r="B66" s="114"/>
      <c r="C6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6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6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PROYECTOS VALLADOLID</v>
      </c>
      <c r="G6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66" s="38" t="str">
        <f>IF(Tabla_presupuestados[[#This Row],[VISADO]]="Sí", "Pendiente", "No")</f>
        <v>No</v>
      </c>
      <c r="I66" s="27">
        <f>IF(Tabla_GENERAL7[[#This Row],[VISADO]]="No",0,(INDEX(Tabla_presupuestados[#Data],MATCH(D66,Tabla_presupuestados[CÓDIGO],0),10)))</f>
        <v>0</v>
      </c>
      <c r="J66" s="36" t="s">
        <v>658</v>
      </c>
      <c r="K66" s="46">
        <f>SUMIF(Tabla_facturados[CÓDIGO],Tabla_GENERAL7[[#This Row],[CÓDIGO]],Tabla_facturados[%])</f>
        <v>0</v>
      </c>
      <c r="L66" s="27">
        <f>Tabla_presupuestados[[#This Row],[Importe presupuesto]]*Tabla_GENERAL7[[#This Row],[% FACTURADO]]</f>
        <v>0</v>
      </c>
      <c r="M66" s="36"/>
      <c r="N66" s="37"/>
      <c r="O66" s="37" t="str">
        <f>IF(Tabla_GENERAL7[[#This Row],[Fecha envio encuesta satisfacción]]=0,"",(WORKDAY.INTL(Tabla_GENERAL7[[#This Row],[Fecha envio encuesta satisfacción]],7,1,0)))</f>
        <v/>
      </c>
      <c r="P66" s="38"/>
    </row>
    <row r="67" spans="2:16" ht="24" hidden="1" customHeight="1" x14ac:dyDescent="0.3">
      <c r="B67" s="114"/>
      <c r="C6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FCP250145</v>
      </c>
      <c r="E6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6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NUEVO PORCHE  JUNTO A NAVE DE LA CAMPA (VINCULADO A FCP240058/FCP240124)</v>
      </c>
      <c r="G6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1692.9</v>
      </c>
      <c r="H67" s="38" t="str">
        <f>IF(Tabla_presupuestados[[#This Row],[VISADO]]="Sí", "Pendiente", "No")</f>
        <v>Pendiente</v>
      </c>
      <c r="I67" s="27">
        <f>IF(Tabla_GENERAL7[[#This Row],[VISADO]]="No",0,(INDEX(Tabla_presupuestados[#Data],MATCH(D67,Tabla_presupuestados[CÓDIGO],0),10)))</f>
        <v>360</v>
      </c>
      <c r="J67" s="36" t="s">
        <v>656</v>
      </c>
      <c r="K67" s="46">
        <f>SUMIF(Tabla_facturados[CÓDIGO],Tabla_GENERAL7[[#This Row],[CÓDIGO]],Tabla_facturados[%])</f>
        <v>1</v>
      </c>
      <c r="L67" s="27">
        <f>Tabla_presupuestados[[#This Row],[Importe presupuesto]]*Tabla_GENERAL7[[#This Row],[% FACTURADO]]</f>
        <v>1692.9</v>
      </c>
      <c r="M67" s="36" t="s">
        <v>335</v>
      </c>
      <c r="N67" s="37">
        <v>45800</v>
      </c>
      <c r="O67" s="37">
        <f>IF(Tabla_GENERAL7[[#This Row],[Fecha envio encuesta satisfacción]]=0,"",(WORKDAY.INTL(Tabla_GENERAL7[[#This Row],[Fecha envio encuesta satisfacción]],7,1,0)))</f>
        <v>45811</v>
      </c>
      <c r="P67" s="38" t="s">
        <v>335</v>
      </c>
    </row>
    <row r="68" spans="2:16" ht="24" hidden="1" customHeight="1" x14ac:dyDescent="0.3">
      <c r="B68" s="114" t="s">
        <v>481</v>
      </c>
      <c r="C6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FCP250139</v>
      </c>
      <c r="E6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6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PLATAFORMA Y PASARELA DE ACCESO</v>
      </c>
      <c r="G6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443.73</v>
      </c>
      <c r="H68" s="38" t="str">
        <f>IF(Tabla_presupuestados[[#This Row],[VISADO]]="Sí", "Pendiente", "No")</f>
        <v>No</v>
      </c>
      <c r="I68" s="27">
        <f>IF(Tabla_GENERAL7[[#This Row],[VISADO]]="No",0,(INDEX(Tabla_presupuestados[#Data],MATCH(D68,Tabla_presupuestados[CÓDIGO],0),10)))</f>
        <v>0</v>
      </c>
      <c r="J68" s="36" t="s">
        <v>656</v>
      </c>
      <c r="K68" s="46">
        <f>SUMIF(Tabla_facturados[CÓDIGO],Tabla_GENERAL7[[#This Row],[CÓDIGO]],Tabla_facturados[%])</f>
        <v>1</v>
      </c>
      <c r="L68" s="27">
        <f>Tabla_presupuestados[[#This Row],[Importe presupuesto]]*Tabla_GENERAL7[[#This Row],[% FACTURADO]]</f>
        <v>443.73</v>
      </c>
      <c r="M68" s="36" t="s">
        <v>335</v>
      </c>
      <c r="N68" s="37">
        <v>45811</v>
      </c>
      <c r="O68" s="37">
        <f>IF(Tabla_GENERAL7[[#This Row],[Fecha envio encuesta satisfacción]]=0,"",(WORKDAY.INTL(Tabla_GENERAL7[[#This Row],[Fecha envio encuesta satisfacción]],7,1,0)))</f>
        <v>45820</v>
      </c>
      <c r="P68" s="38" t="s">
        <v>335</v>
      </c>
    </row>
    <row r="69" spans="2:16" ht="24" hidden="1" customHeight="1" x14ac:dyDescent="0.3">
      <c r="B69" s="114"/>
      <c r="C6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FCP250159</v>
      </c>
      <c r="E6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6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2 NAVE SETAS (VINCULADO A FCP240599/FCP250030)</v>
      </c>
      <c r="G6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901.98</v>
      </c>
      <c r="H69" s="38" t="str">
        <f>IF(Tabla_presupuestados[[#This Row],[VISADO]]="Sí", "Pendiente", "No")</f>
        <v>No</v>
      </c>
      <c r="I69" s="27">
        <f>IF(Tabla_GENERAL7[[#This Row],[VISADO]]="No",0,(INDEX(Tabla_presupuestados[#Data],MATCH(D69,Tabla_presupuestados[CÓDIGO],0),10)))</f>
        <v>0</v>
      </c>
      <c r="J69" s="36" t="s">
        <v>656</v>
      </c>
      <c r="K69" s="46">
        <f>SUMIF(Tabla_facturados[CÓDIGO],Tabla_GENERAL7[[#This Row],[CÓDIGO]],Tabla_facturados[%])</f>
        <v>1</v>
      </c>
      <c r="L69" s="27">
        <f>Tabla_presupuestados[[#This Row],[Importe presupuesto]]*Tabla_GENERAL7[[#This Row],[% FACTURADO]]</f>
        <v>901.98</v>
      </c>
      <c r="M69" s="36" t="s">
        <v>335</v>
      </c>
      <c r="N69" s="37">
        <v>45735</v>
      </c>
      <c r="O69" s="37">
        <f>IF(Tabla_GENERAL7[[#This Row],[Fecha envio encuesta satisfacción]]=0,"",(WORKDAY.INTL(Tabla_GENERAL7[[#This Row],[Fecha envio encuesta satisfacción]],7,1,0)))</f>
        <v>45744</v>
      </c>
      <c r="P69" s="38" t="s">
        <v>335</v>
      </c>
    </row>
    <row r="70" spans="2:16" ht="24" hidden="1" customHeight="1" x14ac:dyDescent="0.3">
      <c r="B70" s="114"/>
      <c r="C7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FCP250164</v>
      </c>
      <c r="E7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DEPOSITO 100M3 (VINCULADO A FCP250129)</v>
      </c>
      <c r="G7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70" s="38" t="str">
        <f>IF(Tabla_presupuestados[[#This Row],[VISADO]]="Sí", "Pendiente", "No")</f>
        <v>No</v>
      </c>
      <c r="I70" s="27">
        <f>IF(Tabla_GENERAL7[[#This Row],[VISADO]]="No",0,(INDEX(Tabla_presupuestados[#Data],MATCH(D70,Tabla_presupuestados[CÓDIGO],0),10)))</f>
        <v>0</v>
      </c>
      <c r="J70" s="36" t="s">
        <v>656</v>
      </c>
      <c r="K70" s="46">
        <f>SUMIF(Tabla_facturados[CÓDIGO],Tabla_GENERAL7[[#This Row],[CÓDIGO]],Tabla_facturados[%])</f>
        <v>1</v>
      </c>
      <c r="L70" s="27">
        <f>Tabla_presupuestados[[#This Row],[Importe presupuesto]]*Tabla_GENERAL7[[#This Row],[% FACTURADO]]</f>
        <v>289.26</v>
      </c>
      <c r="M70" s="36" t="s">
        <v>335</v>
      </c>
      <c r="N70" s="37">
        <v>45805</v>
      </c>
      <c r="O70" s="37">
        <f>IF(Tabla_GENERAL7[[#This Row],[Fecha envio encuesta satisfacción]]=0,"",(WORKDAY.INTL(Tabla_GENERAL7[[#This Row],[Fecha envio encuesta satisfacción]],7,1,0)))</f>
        <v>45814</v>
      </c>
      <c r="P70" s="38" t="s">
        <v>335</v>
      </c>
    </row>
    <row r="71" spans="2:16" ht="24" hidden="1" customHeight="1" x14ac:dyDescent="0.3">
      <c r="B71" s="114"/>
      <c r="C7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7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7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TUBYTANK</v>
      </c>
      <c r="F7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DESPLIEGUE DE CHAPA EN CONOS INFERIORES</v>
      </c>
      <c r="G7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71" s="38" t="str">
        <f>IF(Tabla_presupuestados[[#This Row],[VISADO]]="Sí", "Pendiente", "No")</f>
        <v>No</v>
      </c>
      <c r="I71" s="27">
        <f>IF(Tabla_GENERAL7[[#This Row],[VISADO]]="No",0,(INDEX(Tabla_presupuestados[#Data],MATCH(D71,Tabla_presupuestados[CÓDIGO],0),10)))</f>
        <v>0</v>
      </c>
      <c r="J71" s="36" t="s">
        <v>658</v>
      </c>
      <c r="K71" s="46">
        <f>SUMIF(Tabla_facturados[CÓDIGO],Tabla_GENERAL7[[#This Row],[CÓDIGO]],Tabla_facturados[%])</f>
        <v>0</v>
      </c>
      <c r="L71" s="27">
        <f>Tabla_presupuestados[[#This Row],[Importe presupuesto]]*Tabla_GENERAL7[[#This Row],[% FACTURADO]]</f>
        <v>0</v>
      </c>
      <c r="M71" s="36"/>
      <c r="N71" s="37"/>
      <c r="O71" s="37" t="str">
        <f>IF(Tabla_GENERAL7[[#This Row],[Fecha envio encuesta satisfacción]]=0,"",(WORKDAY.INTL(Tabla_GENERAL7[[#This Row],[Fecha envio encuesta satisfacción]],7,1,0)))</f>
        <v/>
      </c>
      <c r="P71" s="38"/>
    </row>
    <row r="72" spans="2:16" ht="24" hidden="1" customHeight="1" x14ac:dyDescent="0.3">
      <c r="B72" s="114"/>
      <c r="C7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FCP250153</v>
      </c>
      <c r="E7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7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CUELGUES FRIVALL OPCION2 DEL FCP240632</v>
      </c>
      <c r="G7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892.28</v>
      </c>
      <c r="H72" s="38" t="str">
        <f>IF(Tabla_presupuestados[[#This Row],[VISADO]]="Sí", "Pendiente", "No")</f>
        <v>Pendiente</v>
      </c>
      <c r="I72" s="27">
        <f>IF(Tabla_GENERAL7[[#This Row],[VISADO]]="No",0,(INDEX(Tabla_presupuestados[#Data],MATCH(D72,Tabla_presupuestados[CÓDIGO],0),10)))</f>
        <v>60</v>
      </c>
      <c r="J72" s="36" t="s">
        <v>656</v>
      </c>
      <c r="K72" s="46">
        <f>SUMIF(Tabla_facturados[CÓDIGO],Tabla_GENERAL7[[#This Row],[CÓDIGO]],Tabla_facturados[%])</f>
        <v>1</v>
      </c>
      <c r="L72" s="27">
        <f>Tabla_presupuestados[[#This Row],[Importe presupuesto]]*Tabla_GENERAL7[[#This Row],[% FACTURADO]]</f>
        <v>892.28</v>
      </c>
      <c r="M72" s="36" t="s">
        <v>335</v>
      </c>
      <c r="N72" s="37">
        <v>45756</v>
      </c>
      <c r="O72" s="37">
        <f>IF(Tabla_GENERAL7[[#This Row],[Fecha envio encuesta satisfacción]]=0,"",(WORKDAY.INTL(Tabla_GENERAL7[[#This Row],[Fecha envio encuesta satisfacción]],7,1,0)))</f>
        <v>45765</v>
      </c>
      <c r="P72" s="38" t="s">
        <v>335</v>
      </c>
    </row>
    <row r="73" spans="2:16" ht="24" hidden="1" customHeight="1" x14ac:dyDescent="0.3">
      <c r="B73" s="114"/>
      <c r="C7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FCP250163</v>
      </c>
      <c r="E7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7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ESTUDIO DILATACION TUBERIAS (LIRAS) RV PG_CFS9_05058</v>
      </c>
      <c r="G7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474.58</v>
      </c>
      <c r="H73" s="38" t="str">
        <f>IF(Tabla_presupuestados[[#This Row],[VISADO]]="Sí", "Pendiente", "No")</f>
        <v>No</v>
      </c>
      <c r="I73" s="27">
        <f>IF(Tabla_GENERAL7[[#This Row],[VISADO]]="No",0,(INDEX(Tabla_presupuestados[#Data],MATCH(D73,Tabla_presupuestados[CÓDIGO],0),10)))</f>
        <v>0</v>
      </c>
      <c r="J73" s="36" t="s">
        <v>656</v>
      </c>
      <c r="K73" s="46">
        <f>SUMIF(Tabla_facturados[CÓDIGO],Tabla_GENERAL7[[#This Row],[CÓDIGO]],Tabla_facturados[%])</f>
        <v>1</v>
      </c>
      <c r="L73" s="27">
        <f>Tabla_presupuestados[[#This Row],[Importe presupuesto]]*Tabla_GENERAL7[[#This Row],[% FACTURADO]]</f>
        <v>474.58</v>
      </c>
      <c r="M73" s="36" t="s">
        <v>335</v>
      </c>
      <c r="N73" s="37">
        <v>45805</v>
      </c>
      <c r="O73" s="37">
        <f>IF(Tabla_GENERAL7[[#This Row],[Fecha envio encuesta satisfacción]]=0,"",(WORKDAY.INTL(Tabla_GENERAL7[[#This Row],[Fecha envio encuesta satisfacción]],7,1,0)))</f>
        <v>45814</v>
      </c>
      <c r="P73" s="38" t="s">
        <v>335</v>
      </c>
    </row>
    <row r="74" spans="2:16" ht="24" hidden="1" customHeight="1" x14ac:dyDescent="0.3">
      <c r="B74" s="114"/>
      <c r="C7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7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FCP250141</v>
      </c>
      <c r="E7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7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NAVE TOLOUSE</v>
      </c>
      <c r="G7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338.45</v>
      </c>
      <c r="H74" s="38" t="str">
        <f>IF(Tabla_presupuestados[[#This Row],[VISADO]]="Sí", "Pendiente", "No")</f>
        <v>No</v>
      </c>
      <c r="I74" s="27">
        <f>IF(Tabla_GENERAL7[[#This Row],[VISADO]]="No",0,(INDEX(Tabla_presupuestados[#Data],MATCH(D74,Tabla_presupuestados[CÓDIGO],0),10)))</f>
        <v>0</v>
      </c>
      <c r="J74" s="36" t="s">
        <v>658</v>
      </c>
      <c r="K74" s="46">
        <f>SUMIF(Tabla_facturados[CÓDIGO],Tabla_GENERAL7[[#This Row],[CÓDIGO]],Tabla_facturados[%])</f>
        <v>0</v>
      </c>
      <c r="L74" s="27">
        <f>Tabla_presupuestados[[#This Row],[Importe presupuesto]]*Tabla_GENERAL7[[#This Row],[% FACTURADO]]</f>
        <v>0</v>
      </c>
      <c r="M74" s="36"/>
      <c r="N74" s="37"/>
      <c r="O74" s="37"/>
      <c r="P74" s="38"/>
    </row>
    <row r="75" spans="2:16" ht="24" hidden="1" customHeight="1" x14ac:dyDescent="0.3">
      <c r="B75" s="115" t="s">
        <v>410</v>
      </c>
      <c r="C7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7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FCP250162</v>
      </c>
      <c r="E7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FERROAL GRUPO EMPRESARIAL, S.L.</v>
      </c>
      <c r="F7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BANCADA EQUIPOS FRIO</v>
      </c>
      <c r="G7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342.88</v>
      </c>
      <c r="H75" s="38" t="str">
        <f>IF(Tabla_presupuestados[[#This Row],[VISADO]]="Sí", "Pendiente", "No")</f>
        <v>Pendiente</v>
      </c>
      <c r="I75" s="27">
        <f>IF(Tabla_GENERAL7[[#This Row],[VISADO]]="No",0,(INDEX(Tabla_presupuestados[#Data],MATCH(D75,Tabla_presupuestados[CÓDIGO],0),10)))</f>
        <v>60</v>
      </c>
      <c r="J75" s="36" t="s">
        <v>660</v>
      </c>
      <c r="K75" s="46">
        <f>SUMIF(Tabla_facturados[CÓDIGO],Tabla_GENERAL7[[#This Row],[CÓDIGO]],Tabla_facturados[%])</f>
        <v>0</v>
      </c>
      <c r="L75" s="27">
        <f>Tabla_presupuestados[[#This Row],[Importe presupuesto]]*Tabla_GENERAL7[[#This Row],[% FACTURADO]]</f>
        <v>0</v>
      </c>
      <c r="M75" s="36"/>
      <c r="N75" s="37"/>
      <c r="O75" s="37" t="str">
        <f>IF(Tabla_GENERAL7[[#This Row],[Fecha envio encuesta satisfacción]]=0,"",(WORKDAY.INTL(Tabla_GENERAL7[[#This Row],[Fecha envio encuesta satisfacción]],7,1,0)))</f>
        <v/>
      </c>
      <c r="P75" s="38"/>
    </row>
    <row r="76" spans="2:16" ht="24" customHeight="1" x14ac:dyDescent="0.3">
      <c r="B76" s="114" t="s">
        <v>664</v>
      </c>
      <c r="C7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7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FCP250127</v>
      </c>
      <c r="E7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7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Y OPTIMIZACION DE ESTRUCTURA BASE DE LOS LLANOS</v>
      </c>
      <c r="G7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4517.95</v>
      </c>
      <c r="H76" s="38" t="str">
        <f>IF(Tabla_presupuestados[[#This Row],[VISADO]]="Sí", "Pendiente", "No")</f>
        <v>No</v>
      </c>
      <c r="I76" s="27">
        <f>IF(Tabla_GENERAL7[[#This Row],[VISADO]]="No",0,(INDEX(Tabla_presupuestados[#Data],MATCH(D76,Tabla_presupuestados[CÓDIGO],0),10)))</f>
        <v>0</v>
      </c>
      <c r="J76" s="36" t="s">
        <v>660</v>
      </c>
      <c r="K76" s="46">
        <f>SUMIF(Tabla_facturados[CÓDIGO],Tabla_GENERAL7[[#This Row],[CÓDIGO]],Tabla_facturados[%])</f>
        <v>0.19821600504653661</v>
      </c>
      <c r="L76" s="27">
        <f>Tabla_presupuestados[[#This Row],[Importe presupuesto]]*Tabla_GENERAL7[[#This Row],[% FACTURADO]]</f>
        <v>895.53000000000009</v>
      </c>
      <c r="M76" s="36"/>
      <c r="N76" s="37"/>
      <c r="O76" s="37" t="str">
        <f>IF(Tabla_GENERAL7[[#This Row],[Fecha envio encuesta satisfacción]]=0,"",(WORKDAY.INTL(Tabla_GENERAL7[[#This Row],[Fecha envio encuesta satisfacción]],7,1,0)))</f>
        <v/>
      </c>
      <c r="P76" s="38"/>
    </row>
    <row r="77" spans="2:16" ht="24" hidden="1" customHeight="1" x14ac:dyDescent="0.3">
      <c r="B77" s="114" t="s">
        <v>410</v>
      </c>
      <c r="C7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7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FCP250175</v>
      </c>
      <c r="E7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SOLDADURA FONDO DEPOSITO 40M3</v>
      </c>
      <c r="G7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247.94</v>
      </c>
      <c r="H77" s="38" t="str">
        <f>IF(Tabla_presupuestados[[#This Row],[VISADO]]="Sí", "Pendiente", "No")</f>
        <v>No</v>
      </c>
      <c r="I77" s="27">
        <f>IF(Tabla_GENERAL7[[#This Row],[VISADO]]="No",0,(INDEX(Tabla_presupuestados[#Data],MATCH(D77,Tabla_presupuestados[CÓDIGO],0),10)))</f>
        <v>0</v>
      </c>
      <c r="J77" s="36" t="s">
        <v>657</v>
      </c>
      <c r="K77" s="46">
        <f>SUMIF(Tabla_facturados[CÓDIGO],Tabla_GENERAL7[[#This Row],[CÓDIGO]],Tabla_facturados[%])</f>
        <v>0</v>
      </c>
      <c r="L77" s="27">
        <f>Tabla_presupuestados[[#This Row],[Importe presupuesto]]*Tabla_GENERAL7[[#This Row],[% FACTURADO]]</f>
        <v>0</v>
      </c>
      <c r="M77" s="36"/>
      <c r="N77" s="37"/>
      <c r="O77" s="37" t="str">
        <f>IF(Tabla_GENERAL7[[#This Row],[Fecha envio encuesta satisfacción]]=0,"",(WORKDAY.INTL(Tabla_GENERAL7[[#This Row],[Fecha envio encuesta satisfacción]],7,1,0)))</f>
        <v/>
      </c>
      <c r="P77" s="38"/>
    </row>
    <row r="78" spans="2:16" ht="24" hidden="1" customHeight="1" x14ac:dyDescent="0.3">
      <c r="B78" s="114"/>
      <c r="C7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FCP250176</v>
      </c>
      <c r="E7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H2 DE ACERO, S.L.</v>
      </c>
      <c r="F7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 DE TRABAJO ESPECIFICO PARA INSTALACION DE ENTIBADO DE REFUERZO</v>
      </c>
      <c r="G7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389.61</v>
      </c>
      <c r="H78" s="38" t="str">
        <f>IF(Tabla_presupuestados[[#This Row],[VISADO]]="Sí", "Pendiente", "No")</f>
        <v>No</v>
      </c>
      <c r="I78" s="27">
        <f>IF(Tabla_GENERAL7[[#This Row],[VISADO]]="No",0,(INDEX(Tabla_presupuestados[#Data],MATCH(D78,Tabla_presupuestados[CÓDIGO],0),10)))</f>
        <v>0</v>
      </c>
      <c r="J78" s="36" t="s">
        <v>656</v>
      </c>
      <c r="K78" s="46">
        <f>SUMIF(Tabla_facturados[CÓDIGO],Tabla_GENERAL7[[#This Row],[CÓDIGO]],Tabla_facturados[%])</f>
        <v>1</v>
      </c>
      <c r="L78" s="27">
        <f>Tabla_presupuestados[[#This Row],[Importe presupuesto]]*Tabla_GENERAL7[[#This Row],[% FACTURADO]]</f>
        <v>389.61</v>
      </c>
      <c r="M78" s="36" t="s">
        <v>335</v>
      </c>
      <c r="N78" s="37">
        <v>45740</v>
      </c>
      <c r="O78" s="37">
        <f>IF(Tabla_GENERAL7[[#This Row],[Fecha envio encuesta satisfacción]]=0,"",(WORKDAY.INTL(Tabla_GENERAL7[[#This Row],[Fecha envio encuesta satisfacción]],7,1,0)))</f>
        <v>45749</v>
      </c>
      <c r="P78" s="38" t="s">
        <v>335</v>
      </c>
    </row>
    <row r="79" spans="2:16" ht="24" hidden="1" customHeight="1" x14ac:dyDescent="0.3">
      <c r="B79" s="114"/>
      <c r="C7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FCP250158</v>
      </c>
      <c r="E7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7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UNIONES ATORNILLADAS PISTA DE PADEL SORIA</v>
      </c>
      <c r="G7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605.08000000000004</v>
      </c>
      <c r="H79" s="38" t="str">
        <f>IF(Tabla_presupuestados[[#This Row],[VISADO]]="Sí", "Pendiente", "No")</f>
        <v>No</v>
      </c>
      <c r="I79" s="27">
        <f>IF(Tabla_GENERAL7[[#This Row],[VISADO]]="No",0,(INDEX(Tabla_presupuestados[#Data],MATCH(D79,Tabla_presupuestados[CÓDIGO],0),10)))</f>
        <v>0</v>
      </c>
      <c r="J79" s="36" t="s">
        <v>656</v>
      </c>
      <c r="K79" s="46">
        <f>SUMIF(Tabla_facturados[CÓDIGO],Tabla_GENERAL7[[#This Row],[CÓDIGO]],Tabla_facturados[%])</f>
        <v>1</v>
      </c>
      <c r="L79" s="27">
        <f>Tabla_presupuestados[[#This Row],[Importe presupuesto]]*Tabla_GENERAL7[[#This Row],[% FACTURADO]]</f>
        <v>605.08000000000004</v>
      </c>
      <c r="M79" s="36" t="s">
        <v>335</v>
      </c>
      <c r="N79" s="37">
        <v>45768</v>
      </c>
      <c r="O79" s="37">
        <f>IF(Tabla_GENERAL7[[#This Row],[Fecha envio encuesta satisfacción]]=0,"",(WORKDAY.INTL(Tabla_GENERAL7[[#This Row],[Fecha envio encuesta satisfacción]],7,1,0)))</f>
        <v>45777</v>
      </c>
      <c r="P79" s="38" t="s">
        <v>335</v>
      </c>
    </row>
    <row r="80" spans="2:16" ht="24" hidden="1" customHeight="1" x14ac:dyDescent="0.3">
      <c r="B80" s="114"/>
      <c r="C8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FCP250202</v>
      </c>
      <c r="E8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CONTENEDOR CSC</v>
      </c>
      <c r="G8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2420.25</v>
      </c>
      <c r="H80" s="38" t="s">
        <v>335</v>
      </c>
      <c r="I80" s="27">
        <f>IF(Tabla_GENERAL7[[#This Row],[VISADO]]="No",0,(INDEX(Tabla_presupuestados[#Data],MATCH(D80,Tabla_presupuestados[CÓDIGO],0),10)))</f>
        <v>50</v>
      </c>
      <c r="J80" s="36" t="s">
        <v>656</v>
      </c>
      <c r="K80" s="46">
        <f>SUMIF(Tabla_facturados[CÓDIGO],Tabla_GENERAL7[[#This Row],[CÓDIGO]],Tabla_facturados[%])</f>
        <v>1</v>
      </c>
      <c r="L80" s="27">
        <f>Tabla_presupuestados[[#This Row],[Importe presupuesto]]*Tabla_GENERAL7[[#This Row],[% FACTURADO]]</f>
        <v>2420.25</v>
      </c>
      <c r="M80" s="36" t="s">
        <v>335</v>
      </c>
      <c r="N80" s="37">
        <v>45813</v>
      </c>
      <c r="O80" s="37">
        <f>IF(Tabla_GENERAL7[[#This Row],[Fecha envio encuesta satisfacción]]=0,"",(WORKDAY.INTL(Tabla_GENERAL7[[#This Row],[Fecha envio encuesta satisfacción]],7,1,0)))</f>
        <v>45824</v>
      </c>
      <c r="P80" s="38" t="s">
        <v>335</v>
      </c>
    </row>
    <row r="81" spans="2:16" ht="24" hidden="1" customHeight="1" x14ac:dyDescent="0.3">
      <c r="B81" s="114" t="s">
        <v>661</v>
      </c>
      <c r="C8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FCP250160</v>
      </c>
      <c r="E8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CEDINOX, S.L.</v>
      </c>
      <c r="F8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CALCULO DEPOSITO BIODIESEL 4000L ATM AGITADOR </v>
      </c>
      <c r="G8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931.63</v>
      </c>
      <c r="H81" s="38" t="s">
        <v>335</v>
      </c>
      <c r="I81" s="27">
        <f>IF(Tabla_GENERAL7[[#This Row],[VISADO]]="No",0,(INDEX(Tabla_presupuestados[#Data],MATCH(D81,Tabla_presupuestados[CÓDIGO],0),10)))</f>
        <v>60</v>
      </c>
      <c r="J81" s="36" t="s">
        <v>656</v>
      </c>
      <c r="K81" s="46">
        <f>SUMIF(Tabla_facturados[CÓDIGO],Tabla_GENERAL7[[#This Row],[CÓDIGO]],Tabla_facturados[%])</f>
        <v>0.30000107338750365</v>
      </c>
      <c r="L81" s="27">
        <f>Tabla_presupuestados[[#This Row],[Importe presupuesto]]*Tabla_GENERAL7[[#This Row],[% FACTURADO]]</f>
        <v>279.49</v>
      </c>
      <c r="M81" s="36" t="s">
        <v>335</v>
      </c>
      <c r="N81" s="37">
        <v>45847</v>
      </c>
      <c r="O81" s="37">
        <f>IF(Tabla_GENERAL7[[#This Row],[Fecha envio encuesta satisfacción]]=0,"",(WORKDAY.INTL(Tabla_GENERAL7[[#This Row],[Fecha envio encuesta satisfacción]],7,1,0)))</f>
        <v>45856</v>
      </c>
      <c r="P81" s="38" t="s">
        <v>335</v>
      </c>
    </row>
    <row r="82" spans="2:16" ht="24" hidden="1" customHeight="1" x14ac:dyDescent="0.3">
      <c r="B82" s="114"/>
      <c r="C8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FCP250177</v>
      </c>
      <c r="E8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8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CAMISA COCEDERO PEQUEÑO</v>
      </c>
      <c r="G8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537.20000000000005</v>
      </c>
      <c r="H82" s="38" t="str">
        <f>IF(Tabla_presupuestados[[#This Row],[VISADO]]="Sí", "Pendiente", "No")</f>
        <v>No</v>
      </c>
      <c r="I82" s="27">
        <f>IF(Tabla_GENERAL7[[#This Row],[VISADO]]="No",0,(INDEX(Tabla_presupuestados[#Data],MATCH(D82,Tabla_presupuestados[CÓDIGO],0),10)))</f>
        <v>0</v>
      </c>
      <c r="J82" s="36" t="s">
        <v>656</v>
      </c>
      <c r="K82" s="46">
        <f>SUMIF(Tabla_facturados[CÓDIGO],Tabla_GENERAL7[[#This Row],[CÓDIGO]],Tabla_facturados[%])</f>
        <v>1</v>
      </c>
      <c r="L82" s="27">
        <f>Tabla_presupuestados[[#This Row],[Importe presupuesto]]*Tabla_GENERAL7[[#This Row],[% FACTURADO]]</f>
        <v>537.20000000000005</v>
      </c>
      <c r="M82" s="36" t="s">
        <v>335</v>
      </c>
      <c r="N82" s="37">
        <v>45758</v>
      </c>
      <c r="O82" s="37">
        <f>IF(Tabla_GENERAL7[[#This Row],[Fecha envio encuesta satisfacción]]=0,"",(WORKDAY.INTL(Tabla_GENERAL7[[#This Row],[Fecha envio encuesta satisfacción]],7,1,0)))</f>
        <v>45769</v>
      </c>
      <c r="P82" s="38" t="s">
        <v>335</v>
      </c>
    </row>
    <row r="83" spans="2:16" ht="24" hidden="1" customHeight="1" x14ac:dyDescent="0.3">
      <c r="B83" s="114"/>
      <c r="C8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FCP250178</v>
      </c>
      <c r="E8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8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2 CALCULO RUEDA (VINCULADO A FCP240390 / FCP250111)</v>
      </c>
      <c r="G8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2834.54</v>
      </c>
      <c r="H83" s="38" t="str">
        <f>IF(Tabla_presupuestados[[#This Row],[VISADO]]="Sí", "Pendiente", "No")</f>
        <v>No</v>
      </c>
      <c r="I83" s="27">
        <f>IF(Tabla_GENERAL7[[#This Row],[VISADO]]="No",0,(INDEX(Tabla_presupuestados[#Data],MATCH(D83,Tabla_presupuestados[CÓDIGO],0),10)))</f>
        <v>0</v>
      </c>
      <c r="J83" s="36" t="s">
        <v>656</v>
      </c>
      <c r="K83" s="46">
        <f>SUMIF(Tabla_facturados[CÓDIGO],Tabla_GENERAL7[[#This Row],[CÓDIGO]],Tabla_facturados[%])</f>
        <v>1</v>
      </c>
      <c r="L83" s="27">
        <f>Tabla_presupuestados[[#This Row],[Importe presupuesto]]*Tabla_GENERAL7[[#This Row],[% FACTURADO]]</f>
        <v>2834.54</v>
      </c>
      <c r="M83" s="36" t="s">
        <v>335</v>
      </c>
      <c r="N83" s="37">
        <v>45771</v>
      </c>
      <c r="O83" s="37">
        <f>IF(Tabla_GENERAL7[[#This Row],[Fecha envio encuesta satisfacción]]=0,"",(WORKDAY.INTL(Tabla_GENERAL7[[#This Row],[Fecha envio encuesta satisfacción]],7,1,0)))</f>
        <v>45782</v>
      </c>
      <c r="P83" s="38" t="s">
        <v>335</v>
      </c>
    </row>
    <row r="84" spans="2:16" ht="24" customHeight="1" x14ac:dyDescent="0.3">
      <c r="B84" s="114" t="s">
        <v>659</v>
      </c>
      <c r="C8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8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FCP250172</v>
      </c>
      <c r="E8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8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PORTICOS RACK HALLE</v>
      </c>
      <c r="G8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1423.73</v>
      </c>
      <c r="H84" s="38" t="str">
        <f>IF(Tabla_presupuestados[[#This Row],[VISADO]]="Sí", "Pendiente", "No")</f>
        <v>No</v>
      </c>
      <c r="I84" s="27">
        <f>IF(Tabla_GENERAL7[[#This Row],[VISADO]]="No",0,(INDEX(Tabla_presupuestados[#Data],MATCH(D84,Tabla_presupuestados[CÓDIGO],0),10)))</f>
        <v>0</v>
      </c>
      <c r="J84" s="36" t="s">
        <v>660</v>
      </c>
      <c r="K84" s="46">
        <f>SUMIF(Tabla_facturados[CÓDIGO],Tabla_GENERAL7[[#This Row],[CÓDIGO]],Tabla_facturados[%])</f>
        <v>1</v>
      </c>
      <c r="L84" s="27">
        <f>Tabla_presupuestados[[#This Row],[Importe presupuesto]]*Tabla_GENERAL7[[#This Row],[% FACTURADO]]</f>
        <v>1423.73</v>
      </c>
      <c r="M84" s="36" t="s">
        <v>335</v>
      </c>
      <c r="N84" s="37">
        <v>45805</v>
      </c>
      <c r="O84" s="37">
        <f>IF(Tabla_GENERAL7[[#This Row],[Fecha envio encuesta satisfacción]]=0,"",(WORKDAY.INTL(Tabla_GENERAL7[[#This Row],[Fecha envio encuesta satisfacción]],7,1,0)))</f>
        <v>45814</v>
      </c>
      <c r="P84" s="38" t="s">
        <v>335</v>
      </c>
    </row>
    <row r="85" spans="2:16" ht="24" hidden="1" customHeight="1" x14ac:dyDescent="0.3">
      <c r="B85" s="114"/>
      <c r="C8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FCP250198</v>
      </c>
      <c r="E8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8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CALDERA DE AGUA OSMOTIZADA (VINCULADO A FCP250091)</v>
      </c>
      <c r="G8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253.84</v>
      </c>
      <c r="H85" s="38" t="str">
        <f>IF(Tabla_presupuestados[[#This Row],[VISADO]]="Sí", "Pendiente", "No")</f>
        <v>No</v>
      </c>
      <c r="I85" s="27">
        <f>IF(Tabla_GENERAL7[[#This Row],[VISADO]]="No",0,(INDEX(Tabla_presupuestados[#Data],MATCH(D85,Tabla_presupuestados[CÓDIGO],0),10)))</f>
        <v>0</v>
      </c>
      <c r="J85" s="36" t="s">
        <v>656</v>
      </c>
      <c r="K85" s="46">
        <f>SUMIF(Tabla_facturados[CÓDIGO],Tabla_GENERAL7[[#This Row],[CÓDIGO]],Tabla_facturados[%])</f>
        <v>1</v>
      </c>
      <c r="L85" s="27">
        <f>Tabla_presupuestados[[#This Row],[Importe presupuesto]]*Tabla_GENERAL7[[#This Row],[% FACTURADO]]</f>
        <v>253.84</v>
      </c>
      <c r="M85" s="36" t="s">
        <v>335</v>
      </c>
      <c r="N85" s="37">
        <v>45818</v>
      </c>
      <c r="O85" s="37">
        <f>IF(Tabla_GENERAL7[[#This Row],[Fecha envio encuesta satisfacción]]=0,"",(WORKDAY.INTL(Tabla_GENERAL7[[#This Row],[Fecha envio encuesta satisfacción]],7,1,0)))</f>
        <v>45827</v>
      </c>
      <c r="P85" s="38" t="s">
        <v>335</v>
      </c>
    </row>
    <row r="86" spans="2:16" ht="24" hidden="1" customHeight="1" x14ac:dyDescent="0.3">
      <c r="B86" s="114" t="s">
        <v>661</v>
      </c>
      <c r="C8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FCP250180</v>
      </c>
      <c r="E8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DINAMICOS SOPORTES REF. BMOT 158-20043876 (VINCULADO A FCP250069)</v>
      </c>
      <c r="G8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2820.28</v>
      </c>
      <c r="H86" s="38" t="str">
        <f>IF(Tabla_presupuestados[[#This Row],[VISADO]]="Sí", "Pendiente", "No")</f>
        <v>No</v>
      </c>
      <c r="I86" s="27">
        <f>IF(Tabla_GENERAL7[[#This Row],[VISADO]]="No",0,(INDEX(Tabla_presupuestados[#Data],MATCH(D86,Tabla_presupuestados[CÓDIGO],0),10)))</f>
        <v>0</v>
      </c>
      <c r="J86" s="36" t="s">
        <v>656</v>
      </c>
      <c r="K86" s="46">
        <f>SUMIF(Tabla_facturados[CÓDIGO],Tabla_GENERAL7[[#This Row],[CÓDIGO]],Tabla_facturados[%])</f>
        <v>1</v>
      </c>
      <c r="L86" s="27">
        <f>Tabla_presupuestados[[#This Row],[Importe presupuesto]]*Tabla_GENERAL7[[#This Row],[% FACTURADO]]</f>
        <v>2820.28</v>
      </c>
      <c r="M86" s="36" t="s">
        <v>335</v>
      </c>
      <c r="N86" s="37">
        <v>45832</v>
      </c>
      <c r="O86" s="37">
        <f>IF(Tabla_GENERAL7[[#This Row],[Fecha envio encuesta satisfacción]]=0,"",(WORKDAY.INTL(Tabla_GENERAL7[[#This Row],[Fecha envio encuesta satisfacción]],7,1,0)))</f>
        <v>45841</v>
      </c>
      <c r="P86" s="38" t="s">
        <v>335</v>
      </c>
    </row>
    <row r="87" spans="2:16" ht="24" hidden="1" customHeight="1" x14ac:dyDescent="0.3">
      <c r="B87" s="114" t="s">
        <v>410</v>
      </c>
      <c r="C8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FCP250195</v>
      </c>
      <c r="E8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TRAMITACION Y GESTION DE OBRAS JMC S.L.</v>
      </c>
      <c r="F8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CIMENTACION Y MURO DE CONTENCION TALLERES MANCHEGOS</v>
      </c>
      <c r="G8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363.05</v>
      </c>
      <c r="H87" s="38" t="str">
        <f>IF(Tabla_presupuestados[[#This Row],[VISADO]]="Sí", "Pendiente", "No")</f>
        <v>No</v>
      </c>
      <c r="I87" s="27">
        <f>IF(Tabla_GENERAL7[[#This Row],[VISADO]]="No",0,(INDEX(Tabla_presupuestados[#Data],MATCH(D87,Tabla_presupuestados[CÓDIGO],0),10)))</f>
        <v>0</v>
      </c>
      <c r="J87" s="36" t="s">
        <v>656</v>
      </c>
      <c r="K87" s="46">
        <f>SUMIF(Tabla_facturados[CÓDIGO],Tabla_GENERAL7[[#This Row],[CÓDIGO]],Tabla_facturados[%])</f>
        <v>0</v>
      </c>
      <c r="L87" s="27">
        <f>Tabla_presupuestados[[#This Row],[Importe presupuesto]]*Tabla_GENERAL7[[#This Row],[% FACTURADO]]</f>
        <v>0</v>
      </c>
      <c r="M87" s="36" t="s">
        <v>335</v>
      </c>
      <c r="N87" s="37">
        <v>45841</v>
      </c>
      <c r="O87" s="37">
        <f>IF(Tabla_GENERAL7[[#This Row],[Fecha envio encuesta satisfacción]]=0,"",(WORKDAY.INTL(Tabla_GENERAL7[[#This Row],[Fecha envio encuesta satisfacción]],7,1,0)))</f>
        <v>45852</v>
      </c>
      <c r="P87" s="38" t="s">
        <v>335</v>
      </c>
    </row>
    <row r="88" spans="2:16" ht="24" hidden="1" customHeight="1" x14ac:dyDescent="0.3">
      <c r="B88" s="114" t="s">
        <v>481</v>
      </c>
      <c r="C8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FCP250192</v>
      </c>
      <c r="E8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I-MADE GLOBAL SPAIN, S.L.</v>
      </c>
      <c r="F8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DE ESTRUCTURA POR MODIFICADO A PROYECTO PISTAS PADEL</v>
      </c>
      <c r="G8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1209.1400000000001</v>
      </c>
      <c r="H88" s="38" t="s">
        <v>335</v>
      </c>
      <c r="I88" s="27">
        <f>IF(Tabla_GENERAL7[[#This Row],[VISADO]]="No",0,(INDEX(Tabla_presupuestados[#Data],MATCH(D88,Tabla_presupuestados[CÓDIGO],0),10)))</f>
        <v>180</v>
      </c>
      <c r="J88" s="36" t="s">
        <v>656</v>
      </c>
      <c r="K88" s="46">
        <f>SUMIF(Tabla_facturados[CÓDIGO],Tabla_GENERAL7[[#This Row],[CÓDIGO]],Tabla_facturados[%])</f>
        <v>0.29999834593181929</v>
      </c>
      <c r="L88" s="27">
        <f>Tabla_presupuestados[[#This Row],[Importe presupuesto]]*Tabla_GENERAL7[[#This Row],[% FACTURADO]]</f>
        <v>362.74</v>
      </c>
      <c r="M88" s="36" t="s">
        <v>335</v>
      </c>
      <c r="N88" s="37">
        <v>45867</v>
      </c>
      <c r="O88" s="37">
        <f>IF(Tabla_GENERAL7[[#This Row],[Fecha envio encuesta satisfacción]]=0,"",(WORKDAY.INTL(Tabla_GENERAL7[[#This Row],[Fecha envio encuesta satisfacción]],7,1,0)))</f>
        <v>45876</v>
      </c>
      <c r="P88" s="38" t="s">
        <v>663</v>
      </c>
    </row>
    <row r="89" spans="2:16" ht="24" hidden="1" customHeight="1" x14ac:dyDescent="0.3">
      <c r="B89" s="114"/>
      <c r="C8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8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FCP250203</v>
      </c>
      <c r="E8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AGN CERRAJERIA Y ESTRUCTURAS TOMELLOSO 2003, S.L.</v>
      </c>
      <c r="F8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CUBIERTA DEPOSITOS HUELVA PETROQUIMICA</v>
      </c>
      <c r="G8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2492.46</v>
      </c>
      <c r="H89" s="38" t="str">
        <f>IF(Tabla_presupuestados[[#This Row],[VISADO]]="Sí", "Pendiente", "No")</f>
        <v>No</v>
      </c>
      <c r="I89" s="27">
        <f>IF(Tabla_GENERAL7[[#This Row],[VISADO]]="No",0,(INDEX(Tabla_presupuestados[#Data],MATCH(D89,Tabla_presupuestados[CÓDIGO],0),10)))</f>
        <v>0</v>
      </c>
      <c r="J89" s="36" t="s">
        <v>658</v>
      </c>
      <c r="K89" s="46">
        <f>SUMIF(Tabla_facturados[CÓDIGO],Tabla_GENERAL7[[#This Row],[CÓDIGO]],Tabla_facturados[%])</f>
        <v>0</v>
      </c>
      <c r="L89" s="27">
        <f>Tabla_presupuestados[[#This Row],[Importe presupuesto]]*Tabla_GENERAL7[[#This Row],[% FACTURADO]]</f>
        <v>0</v>
      </c>
      <c r="M89" s="36"/>
      <c r="N89" s="37"/>
      <c r="O89" s="37" t="str">
        <f>IF(Tabla_GENERAL7[[#This Row],[Fecha envio encuesta satisfacción]]=0,"",(WORKDAY.INTL(Tabla_GENERAL7[[#This Row],[Fecha envio encuesta satisfacción]],7,1,0)))</f>
        <v/>
      </c>
      <c r="P89" s="38"/>
    </row>
    <row r="90" spans="2:16" ht="24" hidden="1" customHeight="1" x14ac:dyDescent="0.3">
      <c r="B90" s="114"/>
      <c r="C9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9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ARQUITECTO FERNANDO ARIAS</v>
      </c>
      <c r="F9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EDIFICIO VIVIENDAS C/ARTURO SORIA 66</v>
      </c>
      <c r="G9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0" s="38" t="str">
        <f>IF(Tabla_presupuestados[[#This Row],[VISADO]]="Sí", "Pendiente", "No")</f>
        <v>No</v>
      </c>
      <c r="I90" s="27">
        <f>IF(Tabla_GENERAL7[[#This Row],[VISADO]]="No",0,(INDEX(Tabla_presupuestados[#Data],MATCH(D90,Tabla_presupuestados[CÓDIGO],0),10)))</f>
        <v>0</v>
      </c>
      <c r="J90" s="36" t="s">
        <v>658</v>
      </c>
      <c r="K90" s="46">
        <f>SUMIF(Tabla_facturados[CÓDIGO],Tabla_GENERAL7[[#This Row],[CÓDIGO]],Tabla_facturados[%])</f>
        <v>0</v>
      </c>
      <c r="L90" s="27">
        <f>Tabla_presupuestados[[#This Row],[Importe presupuesto]]*Tabla_GENERAL7[[#This Row],[% FACTURADO]]</f>
        <v>0</v>
      </c>
      <c r="M90" s="36"/>
      <c r="N90" s="37"/>
      <c r="O90" s="37"/>
      <c r="P90" s="38"/>
    </row>
    <row r="91" spans="2:16" ht="24" hidden="1" customHeight="1" x14ac:dyDescent="0.3">
      <c r="B91" s="114"/>
      <c r="C9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9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COSCOLLOLA ENGINEERING</v>
      </c>
      <c r="F9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PATAS DEPOSITO MURCIA</v>
      </c>
      <c r="G9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1" s="38" t="str">
        <f>IF(Tabla_presupuestados[[#This Row],[VISADO]]="Sí", "Pendiente", "No")</f>
        <v>No</v>
      </c>
      <c r="I91" s="27">
        <f>IF(Tabla_GENERAL7[[#This Row],[VISADO]]="No",0,(INDEX(Tabla_presupuestados[#Data],MATCH(D91,Tabla_presupuestados[CÓDIGO],0),10)))</f>
        <v>0</v>
      </c>
      <c r="J91" s="36" t="s">
        <v>657</v>
      </c>
      <c r="K91" s="46">
        <f>SUMIF(Tabla_facturados[CÓDIGO],Tabla_GENERAL7[[#This Row],[CÓDIGO]],Tabla_facturados[%])</f>
        <v>0</v>
      </c>
      <c r="L91" s="27">
        <f>Tabla_presupuestados[[#This Row],[Importe presupuesto]]*Tabla_GENERAL7[[#This Row],[% FACTURADO]]</f>
        <v>0</v>
      </c>
      <c r="M91" s="36"/>
      <c r="N91" s="37"/>
      <c r="O91" s="37" t="str">
        <f>IF(Tabla_GENERAL7[[#This Row],[Fecha envio encuesta satisfacción]]=0,"",(WORKDAY.INTL(Tabla_GENERAL7[[#This Row],[Fecha envio encuesta satisfacción]],7,1,0)))</f>
        <v/>
      </c>
      <c r="P91" s="38"/>
    </row>
    <row r="92" spans="2:16" ht="24" hidden="1" customHeight="1" x14ac:dyDescent="0.3">
      <c r="B92" s="114"/>
      <c r="C9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FCP250199</v>
      </c>
      <c r="E9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9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EJECUCION NAVE  LAVADEROS OLMO MAZCUÑAN</v>
      </c>
      <c r="G9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2870.29</v>
      </c>
      <c r="H92" s="38" t="str">
        <f>IF(Tabla_presupuestados[[#This Row],[VISADO]]="Sí", "Pendiente", "No")</f>
        <v>Pendiente</v>
      </c>
      <c r="I92" s="27">
        <f>IF(Tabla_GENERAL7[[#This Row],[VISADO]]="No",0,(INDEX(Tabla_presupuestados[#Data],MATCH(D92,Tabla_presupuestados[CÓDIGO],0),10)))</f>
        <v>300</v>
      </c>
      <c r="J92" s="36" t="s">
        <v>656</v>
      </c>
      <c r="K92" s="46">
        <f>SUMIF(Tabla_facturados[CÓDIGO],Tabla_GENERAL7[[#This Row],[CÓDIGO]],Tabla_facturados[%])</f>
        <v>1</v>
      </c>
      <c r="L92" s="27">
        <f>Tabla_presupuestados[[#This Row],[Importe presupuesto]]*Tabla_GENERAL7[[#This Row],[% FACTURADO]]</f>
        <v>2870.29</v>
      </c>
      <c r="M92" s="36" t="s">
        <v>335</v>
      </c>
      <c r="N92" s="37">
        <v>45819</v>
      </c>
      <c r="O92" s="37">
        <f>IF(Tabla_GENERAL7[[#This Row],[Fecha envio encuesta satisfacción]]=0,"",(WORKDAY.INTL(Tabla_GENERAL7[[#This Row],[Fecha envio encuesta satisfacción]],7,1,0)))</f>
        <v>45828</v>
      </c>
      <c r="P92" s="38" t="s">
        <v>335</v>
      </c>
    </row>
    <row r="93" spans="2:16" ht="24" hidden="1" customHeight="1" x14ac:dyDescent="0.3">
      <c r="B93" s="114"/>
      <c r="C9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FCP250200</v>
      </c>
      <c r="E9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9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ACTIVIDAD NAVE  LAVADEROS OLMO MAZCUÑAN</v>
      </c>
      <c r="G9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2377.89</v>
      </c>
      <c r="H93" s="38" t="str">
        <f>IF(Tabla_presupuestados[[#This Row],[VISADO]]="Sí", "Pendiente", "No")</f>
        <v>Pendiente</v>
      </c>
      <c r="I93" s="27">
        <f>IF(Tabla_GENERAL7[[#This Row],[VISADO]]="No",0,(INDEX(Tabla_presupuestados[#Data],MATCH(D93,Tabla_presupuestados[CÓDIGO],0),10)))</f>
        <v>150</v>
      </c>
      <c r="J93" s="36" t="s">
        <v>657</v>
      </c>
      <c r="K93" s="46">
        <f>SUMIF(Tabla_facturados[CÓDIGO],Tabla_GENERAL7[[#This Row],[CÓDIGO]],Tabla_facturados[%])</f>
        <v>0</v>
      </c>
      <c r="L93" s="27">
        <f>Tabla_presupuestados[[#This Row],[Importe presupuesto]]*Tabla_GENERAL7[[#This Row],[% FACTURADO]]</f>
        <v>0</v>
      </c>
      <c r="M93" s="36"/>
      <c r="N93" s="37"/>
      <c r="O93" s="37" t="str">
        <f>IF(Tabla_GENERAL7[[#This Row],[Fecha envio encuesta satisfacción]]=0,"",(WORKDAY.INTL(Tabla_GENERAL7[[#This Row],[Fecha envio encuesta satisfacción]],7,1,0)))</f>
        <v/>
      </c>
      <c r="P93" s="38"/>
    </row>
    <row r="94" spans="2:16" ht="24" hidden="1" customHeight="1" x14ac:dyDescent="0.3">
      <c r="B94" s="114"/>
      <c r="C9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FCP250220</v>
      </c>
      <c r="E9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9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TANQUE 25M3 PARA ACEITE VEGETAL</v>
      </c>
      <c r="G9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667.46</v>
      </c>
      <c r="H94" s="38" t="str">
        <f>IF(Tabla_presupuestados[[#This Row],[VISADO]]="Sí", "Pendiente", "No")</f>
        <v>No</v>
      </c>
      <c r="I94" s="27">
        <f>IF(Tabla_GENERAL7[[#This Row],[VISADO]]="No",0,(INDEX(Tabla_presupuestados[#Data],MATCH(D94,Tabla_presupuestados[CÓDIGO],0),10)))</f>
        <v>0</v>
      </c>
      <c r="J94" s="36" t="s">
        <v>656</v>
      </c>
      <c r="K94" s="46">
        <f>SUMIF(Tabla_facturados[CÓDIGO],Tabla_GENERAL7[[#This Row],[CÓDIGO]],Tabla_facturados[%])</f>
        <v>1</v>
      </c>
      <c r="L94" s="27">
        <f>Tabla_presupuestados[[#This Row],[Importe presupuesto]]*Tabla_GENERAL7[[#This Row],[% FACTURADO]]</f>
        <v>667.46</v>
      </c>
      <c r="M94" s="36" t="s">
        <v>335</v>
      </c>
      <c r="N94" s="37">
        <v>45805</v>
      </c>
      <c r="O94" s="37">
        <f>IF(Tabla_GENERAL7[[#This Row],[Fecha envio encuesta satisfacción]]=0,"",(WORKDAY.INTL(Tabla_GENERAL7[[#This Row],[Fecha envio encuesta satisfacción]],7,1,0)))</f>
        <v>45814</v>
      </c>
      <c r="P94" s="38" t="s">
        <v>335</v>
      </c>
    </row>
    <row r="95" spans="2:16" ht="24" hidden="1" customHeight="1" x14ac:dyDescent="0.3">
      <c r="B95" s="114"/>
      <c r="C9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OFITECA</v>
      </c>
      <c r="E9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 xml:space="preserve">PREINCO </v>
      </c>
      <c r="F9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UTILLAJE PARA LEGALIZAR</v>
      </c>
      <c r="G9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5" s="38" t="str">
        <f>IF(Tabla_presupuestados[[#This Row],[VISADO]]="Sí", "Pendiente", "No")</f>
        <v>No</v>
      </c>
      <c r="I95" s="27">
        <f>IF(Tabla_GENERAL7[[#This Row],[VISADO]]="No",0,(INDEX(Tabla_presupuestados[#Data],MATCH(D95,Tabla_presupuestados[CÓDIGO],0),10)))</f>
        <v>0</v>
      </c>
      <c r="J95" s="36" t="s">
        <v>658</v>
      </c>
      <c r="K95" s="46">
        <f>SUMIF(Tabla_facturados[CÓDIGO],Tabla_GENERAL7[[#This Row],[CÓDIGO]],Tabla_facturados[%])</f>
        <v>0</v>
      </c>
      <c r="L95" s="27">
        <f>Tabla_presupuestados[[#This Row],[Importe presupuesto]]*Tabla_GENERAL7[[#This Row],[% FACTURADO]]</f>
        <v>0</v>
      </c>
      <c r="M95" s="36"/>
      <c r="N95" s="37"/>
      <c r="O95" s="37" t="str">
        <f>IF(Tabla_GENERAL7[[#This Row],[Fecha envio encuesta satisfacción]]=0,"",(WORKDAY.INTL(Tabla_GENERAL7[[#This Row],[Fecha envio encuesta satisfacción]],7,1,0)))</f>
        <v/>
      </c>
      <c r="P95" s="38"/>
    </row>
    <row r="96" spans="2:16" ht="24" hidden="1" customHeight="1" x14ac:dyDescent="0.3">
      <c r="B96" s="114"/>
      <c r="C9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9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FCP250182</v>
      </c>
      <c r="E9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9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DE AMPLIACIONES NAVE AGRICOLA EN FRIOL</v>
      </c>
      <c r="G9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550.97</v>
      </c>
      <c r="H96" s="38" t="str">
        <f>IF(Tabla_presupuestados[[#This Row],[VISADO]]="Sí", "Pendiente", "No")</f>
        <v>No</v>
      </c>
      <c r="I96" s="27">
        <f>IF(Tabla_GENERAL7[[#This Row],[VISADO]]="No",0,(INDEX(Tabla_presupuestados[#Data],MATCH(D96,Tabla_presupuestados[CÓDIGO],0),10)))</f>
        <v>0</v>
      </c>
      <c r="J96" s="36" t="s">
        <v>658</v>
      </c>
      <c r="K96" s="46">
        <f>SUMIF(Tabla_facturados[CÓDIGO],Tabla_GENERAL7[[#This Row],[CÓDIGO]],Tabla_facturados[%])</f>
        <v>0</v>
      </c>
      <c r="L96" s="27">
        <f>Tabla_presupuestados[[#This Row],[Importe presupuesto]]*Tabla_GENERAL7[[#This Row],[% FACTURADO]]</f>
        <v>0</v>
      </c>
      <c r="M96" s="36"/>
      <c r="N96" s="37"/>
      <c r="O96" s="37" t="str">
        <f>IF(Tabla_GENERAL7[[#This Row],[Fecha envio encuesta satisfacción]]=0,"",(WORKDAY.INTL(Tabla_GENERAL7[[#This Row],[Fecha envio encuesta satisfacción]],7,1,0)))</f>
        <v/>
      </c>
      <c r="P96" s="38"/>
    </row>
    <row r="97" spans="2:16" ht="24" customHeight="1" x14ac:dyDescent="0.3">
      <c r="B97" s="114" t="s">
        <v>481</v>
      </c>
      <c r="C9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9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FCP250239</v>
      </c>
      <c r="E9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9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SIMULACION RECIPIENTES SALMUERA</v>
      </c>
      <c r="G9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1774.91</v>
      </c>
      <c r="H97" s="38" t="str">
        <f>IF(Tabla_presupuestados[[#This Row],[VISADO]]="Sí", "Pendiente", "No")</f>
        <v>No</v>
      </c>
      <c r="I97" s="27">
        <f>IF(Tabla_GENERAL7[[#This Row],[VISADO]]="No",0,(INDEX(Tabla_presupuestados[#Data],MATCH(D97,Tabla_presupuestados[CÓDIGO],0),10)))</f>
        <v>0</v>
      </c>
      <c r="J97" s="36" t="s">
        <v>660</v>
      </c>
      <c r="K97" s="46">
        <f>SUMIF(Tabla_facturados[CÓDIGO],Tabla_GENERAL7[[#This Row],[CÓDIGO]],Tabla_facturados[%])</f>
        <v>0.29999830977345332</v>
      </c>
      <c r="L97" s="27">
        <f>Tabla_presupuestados[[#This Row],[Importe presupuesto]]*Tabla_GENERAL7[[#This Row],[% FACTURADO]]</f>
        <v>532.47</v>
      </c>
      <c r="M97" s="36"/>
      <c r="N97" s="37"/>
      <c r="O97" s="37" t="str">
        <f>IF(Tabla_GENERAL7[[#This Row],[Fecha envio encuesta satisfacción]]=0,"",(WORKDAY.INTL(Tabla_GENERAL7[[#This Row],[Fecha envio encuesta satisfacción]],7,1,0)))</f>
        <v/>
      </c>
      <c r="P97" s="38"/>
    </row>
    <row r="98" spans="2:16" ht="24" hidden="1" customHeight="1" x14ac:dyDescent="0.3">
      <c r="B98" s="114" t="s">
        <v>481</v>
      </c>
      <c r="C9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FCP250120</v>
      </c>
      <c r="E9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9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AMPLIACION DE NAVES DE TSD RAIL C/YESEROS 41-43</v>
      </c>
      <c r="G9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4820.1400000000003</v>
      </c>
      <c r="H98" s="38" t="s">
        <v>335</v>
      </c>
      <c r="I98" s="27">
        <f>IF(Tabla_GENERAL7[[#This Row],[VISADO]]="No",0,(INDEX(Tabla_presupuestados[#Data],MATCH(D98,Tabla_presupuestados[CÓDIGO],0),10)))</f>
        <v>740</v>
      </c>
      <c r="J98" s="36" t="s">
        <v>656</v>
      </c>
      <c r="K98" s="46">
        <f>SUMIF(Tabla_facturados[CÓDIGO],Tabla_GENERAL7[[#This Row],[CÓDIGO]],Tabla_facturados[%])</f>
        <v>0.75104457546876224</v>
      </c>
      <c r="L98" s="27">
        <f>Tabla_presupuestados[[#This Row],[Importe presupuesto]]*Tabla_GENERAL7[[#This Row],[% FACTURADO]]</f>
        <v>3620.14</v>
      </c>
      <c r="M98" s="36" t="s">
        <v>663</v>
      </c>
      <c r="N98" s="37"/>
      <c r="O98" s="37" t="str">
        <f>IF(Tabla_GENERAL7[[#This Row],[Fecha envio encuesta satisfacción]]=0,"",(WORKDAY.INTL(Tabla_GENERAL7[[#This Row],[Fecha envio encuesta satisfacción]],7,1,0)))</f>
        <v/>
      </c>
      <c r="P98" s="38"/>
    </row>
    <row r="99" spans="2:16" ht="24" hidden="1" customHeight="1" x14ac:dyDescent="0.3">
      <c r="B99" s="114" t="s">
        <v>481</v>
      </c>
      <c r="C9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FCP250207</v>
      </c>
      <c r="E9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9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CUBIERTA MANZANARES DE RIOJA</v>
      </c>
      <c r="G9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1411.7</v>
      </c>
      <c r="H99" s="38" t="str">
        <f>IF(Tabla_presupuestados[[#This Row],[VISADO]]="Sí", "Pendiente", "No")</f>
        <v>Pendiente</v>
      </c>
      <c r="I99" s="27">
        <f>IF(Tabla_GENERAL7[[#This Row],[VISADO]]="No",0,(INDEX(Tabla_presupuestados[#Data],MATCH(D99,Tabla_presupuestados[CÓDIGO],0),10)))</f>
        <v>100</v>
      </c>
      <c r="J99" s="36" t="s">
        <v>656</v>
      </c>
      <c r="K99" s="46">
        <f>SUMIF(Tabla_facturados[CÓDIGO],Tabla_GENERAL7[[#This Row],[CÓDIGO]],Tabla_facturados[%])</f>
        <v>1</v>
      </c>
      <c r="L99" s="27">
        <f>Tabla_presupuestados[[#This Row],[Importe presupuesto]]*Tabla_GENERAL7[[#This Row],[% FACTURADO]]</f>
        <v>1411.7</v>
      </c>
      <c r="M99" s="36" t="s">
        <v>335</v>
      </c>
      <c r="N99" s="37">
        <v>45799</v>
      </c>
      <c r="O99" s="37">
        <f>IF(Tabla_GENERAL7[[#This Row],[Fecha envio encuesta satisfacción]]=0,"",(WORKDAY.INTL(Tabla_GENERAL7[[#This Row],[Fecha envio encuesta satisfacción]],7,1,0)))</f>
        <v>45810</v>
      </c>
      <c r="P99" s="38" t="s">
        <v>335</v>
      </c>
    </row>
    <row r="100" spans="2:16" ht="24" hidden="1" customHeight="1" x14ac:dyDescent="0.3">
      <c r="B100" s="114" t="s">
        <v>410</v>
      </c>
      <c r="C10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FCP250218</v>
      </c>
      <c r="E10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TOLSAN S.A.</v>
      </c>
      <c r="F10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ACTUALIZACION DE PROYECTO TENSOESTRUCTURA CALLE ANCHA (ALBACETE)</v>
      </c>
      <c r="G10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2670.26</v>
      </c>
      <c r="H100" s="38" t="s">
        <v>335</v>
      </c>
      <c r="I100" s="27">
        <f>IF(Tabla_GENERAL7[[#This Row],[VISADO]]="No",0,(INDEX(Tabla_presupuestados[#Data],MATCH(D100,Tabla_presupuestados[CÓDIGO],0),10)))</f>
        <v>600</v>
      </c>
      <c r="J100" s="36" t="s">
        <v>656</v>
      </c>
      <c r="K100" s="46">
        <f>SUMIF(Tabla_facturados[CÓDIGO],Tabla_GENERAL7[[#This Row],[CÓDIGO]],Tabla_facturados[%])</f>
        <v>0.30000074899073498</v>
      </c>
      <c r="L100" s="27">
        <f>Tabla_presupuestados[[#This Row],[Importe presupuesto]]*Tabla_GENERAL7[[#This Row],[% FACTURADO]]</f>
        <v>801.08</v>
      </c>
      <c r="M100" s="36" t="s">
        <v>335</v>
      </c>
      <c r="N100" s="37">
        <v>45841</v>
      </c>
      <c r="O100" s="37">
        <f>IF(Tabla_GENERAL7[[#This Row],[Fecha envio encuesta satisfacción]]=0,"",(WORKDAY.INTL(Tabla_GENERAL7[[#This Row],[Fecha envio encuesta satisfacción]],7,1,0)))</f>
        <v>45852</v>
      </c>
      <c r="P100" s="38" t="s">
        <v>335</v>
      </c>
    </row>
    <row r="101" spans="2:16" ht="24" customHeight="1" x14ac:dyDescent="0.3">
      <c r="B101" s="114" t="s">
        <v>659</v>
      </c>
      <c r="C10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0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FCP250217</v>
      </c>
      <c r="E10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10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PLATAFORMA AREA CIP</v>
      </c>
      <c r="G10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1464</v>
      </c>
      <c r="H101" s="38" t="str">
        <f>IF(Tabla_presupuestados[[#This Row],[VISADO]]="Sí", "Pendiente", "No")</f>
        <v>Pendiente</v>
      </c>
      <c r="I101" s="27">
        <f>IF(Tabla_GENERAL7[[#This Row],[VISADO]]="No",0,(INDEX(Tabla_presupuestados[#Data],MATCH(D101,Tabla_presupuestados[CÓDIGO],0),10)))</f>
        <v>60</v>
      </c>
      <c r="J101" s="36" t="s">
        <v>660</v>
      </c>
      <c r="K101" s="46">
        <f>SUMIF(Tabla_facturados[CÓDIGO],Tabla_GENERAL7[[#This Row],[CÓDIGO]],Tabla_facturados[%])</f>
        <v>0.3</v>
      </c>
      <c r="L101" s="27">
        <f>Tabla_presupuestados[[#This Row],[Importe presupuesto]]*Tabla_GENERAL7[[#This Row],[% FACTURADO]]</f>
        <v>439.2</v>
      </c>
      <c r="M101" s="36"/>
      <c r="N101" s="37"/>
      <c r="O101" s="37" t="str">
        <f>IF(Tabla_GENERAL7[[#This Row],[Fecha envio encuesta satisfacción]]=0,"",(WORKDAY.INTL(Tabla_GENERAL7[[#This Row],[Fecha envio encuesta satisfacción]],7,1,0)))</f>
        <v/>
      </c>
      <c r="P101" s="38"/>
    </row>
    <row r="102" spans="2:16" ht="24" customHeight="1" x14ac:dyDescent="0.3">
      <c r="B102" s="114" t="s">
        <v>664</v>
      </c>
      <c r="C10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0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FCP250122</v>
      </c>
      <c r="E10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0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PROYECTO EJECUCION NAVES 3 Y 4 C COSTURERAS </v>
      </c>
      <c r="G10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9450</v>
      </c>
      <c r="H102" s="38" t="str">
        <f>IF(Tabla_presupuestados[[#This Row],[VISADO]]="Sí", "Pendiente", "No")</f>
        <v>Pendiente</v>
      </c>
      <c r="I102" s="27">
        <f>IF(Tabla_GENERAL7[[#This Row],[VISADO]]="No",0,(INDEX(Tabla_presupuestados[#Data],MATCH(D102,Tabla_presupuestados[CÓDIGO],0),10)))</f>
        <v>1430</v>
      </c>
      <c r="J102" s="36" t="s">
        <v>660</v>
      </c>
      <c r="K102" s="46">
        <f>SUMIF(Tabla_facturados[CÓDIGO],Tabla_GENERAL7[[#This Row],[CÓDIGO]],Tabla_facturados[%])</f>
        <v>0.4</v>
      </c>
      <c r="L102" s="27">
        <f>Tabla_presupuestados[[#This Row],[Importe presupuesto]]*Tabla_GENERAL7[[#This Row],[% FACTURADO]]</f>
        <v>3780</v>
      </c>
      <c r="M102" s="36"/>
      <c r="N102" s="37"/>
      <c r="O102" s="37" t="str">
        <f>IF(Tabla_GENERAL7[[#This Row],[Fecha envio encuesta satisfacción]]=0,"",(WORKDAY.INTL(Tabla_GENERAL7[[#This Row],[Fecha envio encuesta satisfacción]],7,1,0)))</f>
        <v/>
      </c>
      <c r="P102" s="38"/>
    </row>
    <row r="103" spans="2:16" ht="24" hidden="1" customHeight="1" x14ac:dyDescent="0.3">
      <c r="B103" s="114"/>
      <c r="C10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0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0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10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PERICIAL OBRA CIVIL PROYECTOS VALMOJADO Y FUENTEPELAYO (MADRID)</v>
      </c>
      <c r="G10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03" s="38" t="str">
        <f>IF(Tabla_presupuestados[[#This Row],[VISADO]]="Sí", "Pendiente", "No")</f>
        <v>No</v>
      </c>
      <c r="I103" s="27">
        <f>IF(Tabla_GENERAL7[[#This Row],[VISADO]]="No",0,(INDEX(Tabla_presupuestados[#Data],MATCH(D103,Tabla_presupuestados[CÓDIGO],0),10)))</f>
        <v>0</v>
      </c>
      <c r="J103" s="36" t="s">
        <v>658</v>
      </c>
      <c r="K103" s="46">
        <f>SUMIF(Tabla_facturados[CÓDIGO],Tabla_GENERAL7[[#This Row],[CÓDIGO]],Tabla_facturados[%])</f>
        <v>0</v>
      </c>
      <c r="L103" s="27">
        <f>Tabla_presupuestados[[#This Row],[Importe presupuesto]]*Tabla_GENERAL7[[#This Row],[% FACTURADO]]</f>
        <v>0</v>
      </c>
      <c r="M103" s="36"/>
      <c r="N103" s="37"/>
      <c r="O103" s="37" t="str">
        <f>IF(Tabla_GENERAL7[[#This Row],[Fecha envio encuesta satisfacción]]=0,"",(WORKDAY.INTL(Tabla_GENERAL7[[#This Row],[Fecha envio encuesta satisfacción]],7,1,0)))</f>
        <v/>
      </c>
      <c r="P103" s="38"/>
    </row>
    <row r="104" spans="2:16" ht="24" hidden="1" customHeight="1" x14ac:dyDescent="0.3">
      <c r="B104" s="114" t="s">
        <v>410</v>
      </c>
      <c r="C10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FCP250228</v>
      </c>
      <c r="E10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TECNOSEÑAL INSTALACIONES Y SERVICIOS, S.L.U.</v>
      </c>
      <c r="F10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UNE-EN 1090 EXC2</v>
      </c>
      <c r="G10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465.65</v>
      </c>
      <c r="H104" s="38" t="str">
        <f>IF(Tabla_presupuestados[[#This Row],[VISADO]]="Sí", "Pendiente", "No")</f>
        <v>No</v>
      </c>
      <c r="I104" s="27">
        <f>IF(Tabla_GENERAL7[[#This Row],[VISADO]]="No",0,(INDEX(Tabla_presupuestados[#Data],MATCH(D104,Tabla_presupuestados[CÓDIGO],0),10)))</f>
        <v>0</v>
      </c>
      <c r="J104" s="36" t="s">
        <v>656</v>
      </c>
      <c r="K104" s="46">
        <f>SUMIF(Tabla_facturados[CÓDIGO],Tabla_GENERAL7[[#This Row],[CÓDIGO]],Tabla_facturados[%])</f>
        <v>1</v>
      </c>
      <c r="L104" s="27">
        <f>Tabla_presupuestados[[#This Row],[Importe presupuesto]]*Tabla_GENERAL7[[#This Row],[% FACTURADO]]</f>
        <v>465.65</v>
      </c>
      <c r="M104" s="36" t="s">
        <v>335</v>
      </c>
      <c r="N104" s="37">
        <v>45790</v>
      </c>
      <c r="O104" s="37">
        <f>IF(Tabla_GENERAL7[[#This Row],[Fecha envio encuesta satisfacción]]=0,"",(WORKDAY.INTL(Tabla_GENERAL7[[#This Row],[Fecha envio encuesta satisfacción]],7,1,0)))</f>
        <v>45799</v>
      </c>
      <c r="P104" s="38" t="s">
        <v>335</v>
      </c>
    </row>
    <row r="105" spans="2:16" ht="24" hidden="1" customHeight="1" x14ac:dyDescent="0.3">
      <c r="B105" s="114" t="s">
        <v>410</v>
      </c>
      <c r="C10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FCP250280</v>
      </c>
      <c r="E10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10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ATORNILLADAS TORREFARRERA</v>
      </c>
      <c r="G10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865.81</v>
      </c>
      <c r="H105" s="38" t="str">
        <f>IF(Tabla_presupuestados[[#This Row],[VISADO]]="Sí", "Pendiente", "No")</f>
        <v>No</v>
      </c>
      <c r="I105" s="27">
        <f>IF(Tabla_GENERAL7[[#This Row],[VISADO]]="No",0,(INDEX(Tabla_presupuestados[#Data],MATCH(D105,Tabla_presupuestados[CÓDIGO],0),10)))</f>
        <v>0</v>
      </c>
      <c r="J105" s="36" t="s">
        <v>656</v>
      </c>
      <c r="K105" s="46">
        <f>SUMIF(Tabla_facturados[CÓDIGO],Tabla_GENERAL7[[#This Row],[CÓDIGO]],Tabla_facturados[%])</f>
        <v>1.0000000000000002</v>
      </c>
      <c r="L105" s="27">
        <f>Tabla_presupuestados[[#This Row],[Importe presupuesto]]*Tabla_GENERAL7[[#This Row],[% FACTURADO]]</f>
        <v>865.81000000000017</v>
      </c>
      <c r="M105" s="36" t="s">
        <v>335</v>
      </c>
      <c r="N105" s="37">
        <v>45818</v>
      </c>
      <c r="O105" s="37">
        <f>IF(Tabla_GENERAL7[[#This Row],[Fecha envio encuesta satisfacción]]=0,"",(WORKDAY.INTL(Tabla_GENERAL7[[#This Row],[Fecha envio encuesta satisfacción]],7,1,0)))</f>
        <v>45827</v>
      </c>
      <c r="P105" s="38" t="s">
        <v>335</v>
      </c>
    </row>
    <row r="106" spans="2:16" ht="24" hidden="1" customHeight="1" x14ac:dyDescent="0.3">
      <c r="B106" s="114" t="s">
        <v>410</v>
      </c>
      <c r="C10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FCP250243</v>
      </c>
      <c r="E10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METALURGICAS HEFESTO, S.L.</v>
      </c>
      <c r="F10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AÑO 2025</v>
      </c>
      <c r="G10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465.32</v>
      </c>
      <c r="H106" s="38" t="str">
        <f>IF(Tabla_presupuestados[[#This Row],[VISADO]]="Sí", "Pendiente", "No")</f>
        <v>No</v>
      </c>
      <c r="I106" s="27">
        <f>IF(Tabla_GENERAL7[[#This Row],[VISADO]]="No",0,(INDEX(Tabla_presupuestados[#Data],MATCH(D106,Tabla_presupuestados[CÓDIGO],0),10)))</f>
        <v>0</v>
      </c>
      <c r="J106" s="36" t="s">
        <v>656</v>
      </c>
      <c r="K106" s="46">
        <f>SUMIF(Tabla_facturados[CÓDIGO],Tabla_GENERAL7[[#This Row],[CÓDIGO]],Tabla_facturados[%])</f>
        <v>1</v>
      </c>
      <c r="L106" s="27">
        <f>Tabla_presupuestados[[#This Row],[Importe presupuesto]]*Tabla_GENERAL7[[#This Row],[% FACTURADO]]</f>
        <v>465.32</v>
      </c>
      <c r="M106" s="36" t="s">
        <v>335</v>
      </c>
      <c r="N106" s="37">
        <v>45790</v>
      </c>
      <c r="O106" s="37">
        <f>IF(Tabla_GENERAL7[[#This Row],[Fecha envio encuesta satisfacción]]=0,"",(WORKDAY.INTL(Tabla_GENERAL7[[#This Row],[Fecha envio encuesta satisfacción]],7,1,0)))</f>
        <v>45799</v>
      </c>
      <c r="P106" s="38" t="s">
        <v>335</v>
      </c>
    </row>
    <row r="107" spans="2:16" ht="24" hidden="1" customHeight="1" x14ac:dyDescent="0.3">
      <c r="B107" s="114" t="s">
        <v>410</v>
      </c>
      <c r="C10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FCP250300</v>
      </c>
      <c r="E10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EXCMO AYTO DE TOMELLOSO</v>
      </c>
      <c r="F10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COMPROBACION MACIZADO ESCALERA</v>
      </c>
      <c r="G10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512.54</v>
      </c>
      <c r="H107" s="38" t="s">
        <v>335</v>
      </c>
      <c r="I107" s="27">
        <f>IF(Tabla_GENERAL7[[#This Row],[VISADO]]="No",0,(INDEX(Tabla_presupuestados[#Data],MATCH(D107,Tabla_presupuestados[CÓDIGO],0),10)))</f>
        <v>50</v>
      </c>
      <c r="J107" s="36" t="s">
        <v>656</v>
      </c>
      <c r="K107" s="46">
        <f>SUMIF(Tabla_facturados[CÓDIGO],Tabla_GENERAL7[[#This Row],[CÓDIGO]],Tabla_facturados[%])</f>
        <v>1</v>
      </c>
      <c r="L107" s="27">
        <f>Tabla_presupuestados[[#This Row],[Importe presupuesto]]*Tabla_GENERAL7[[#This Row],[% FACTURADO]]</f>
        <v>512.54</v>
      </c>
      <c r="M107" s="36" t="s">
        <v>335</v>
      </c>
      <c r="N107" s="37">
        <v>45819</v>
      </c>
      <c r="O107" s="37">
        <f>IF(Tabla_GENERAL7[[#This Row],[Fecha envio encuesta satisfacción]]=0,"",(WORKDAY.INTL(Tabla_GENERAL7[[#This Row],[Fecha envio encuesta satisfacción]],7,1,0)))</f>
        <v>45828</v>
      </c>
      <c r="P107" s="38" t="s">
        <v>335</v>
      </c>
    </row>
    <row r="108" spans="2:16" ht="24" hidden="1" customHeight="1" x14ac:dyDescent="0.3">
      <c r="B108" s="114" t="s">
        <v>481</v>
      </c>
      <c r="C10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FCP250201</v>
      </c>
      <c r="E10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CAMPOS CORPORACIÓN SOLUCIONES INTEGRALES, S.L.</v>
      </c>
      <c r="F10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DE CALCULO AMPLIACION OFICINAS BOREALIS</v>
      </c>
      <c r="G10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544.45000000000005</v>
      </c>
      <c r="H108" s="38" t="str">
        <f>IF(Tabla_presupuestados[[#This Row],[VISADO]]="Sí", "Pendiente", "No")</f>
        <v>No</v>
      </c>
      <c r="I108" s="27">
        <f>IF(Tabla_GENERAL7[[#This Row],[VISADO]]="No",0,(INDEX(Tabla_presupuestados[#Data],MATCH(D108,Tabla_presupuestados[CÓDIGO],0),10)))</f>
        <v>0</v>
      </c>
      <c r="J108" s="36" t="s">
        <v>656</v>
      </c>
      <c r="K108" s="46">
        <f>SUMIF(Tabla_facturados[CÓDIGO],Tabla_GENERAL7[[#This Row],[CÓDIGO]],Tabla_facturados[%])</f>
        <v>1.0001836715951877</v>
      </c>
      <c r="L108" s="27">
        <f>Tabla_presupuestados[[#This Row],[Importe presupuesto]]*Tabla_GENERAL7[[#This Row],[% FACTURADO]]</f>
        <v>544.54999999999995</v>
      </c>
      <c r="M108" s="36" t="s">
        <v>335</v>
      </c>
      <c r="N108" s="37">
        <v>45819</v>
      </c>
      <c r="O108" s="37">
        <f>IF(Tabla_GENERAL7[[#This Row],[Fecha envio encuesta satisfacción]]=0,"",(WORKDAY.INTL(Tabla_GENERAL7[[#This Row],[Fecha envio encuesta satisfacción]],7,1,0)))</f>
        <v>45828</v>
      </c>
      <c r="P108" s="38" t="s">
        <v>335</v>
      </c>
    </row>
    <row r="109" spans="2:16" ht="24" hidden="1" customHeight="1" x14ac:dyDescent="0.3">
      <c r="B109" s="114" t="s">
        <v>410</v>
      </c>
      <c r="C10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FCP250244</v>
      </c>
      <c r="E10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MAXMETAL.CR, S.L.</v>
      </c>
      <c r="F10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AÑO 2025 EXC4</v>
      </c>
      <c r="G10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282.07</v>
      </c>
      <c r="H109" s="38" t="str">
        <f>IF(Tabla_presupuestados[[#This Row],[VISADO]]="Sí", "Pendiente", "No")</f>
        <v>No</v>
      </c>
      <c r="I109" s="27">
        <f>IF(Tabla_GENERAL7[[#This Row],[VISADO]]="No",0,(INDEX(Tabla_presupuestados[#Data],MATCH(D109,Tabla_presupuestados[CÓDIGO],0),10)))</f>
        <v>0</v>
      </c>
      <c r="J109" s="36" t="s">
        <v>656</v>
      </c>
      <c r="K109" s="46">
        <f>SUMIF(Tabla_facturados[CÓDIGO],Tabla_GENERAL7[[#This Row],[CÓDIGO]],Tabla_facturados[%])</f>
        <v>1</v>
      </c>
      <c r="L109" s="27">
        <f>Tabla_presupuestados[[#This Row],[Importe presupuesto]]*Tabla_GENERAL7[[#This Row],[% FACTURADO]]</f>
        <v>282.07</v>
      </c>
      <c r="M109" s="36" t="s">
        <v>335</v>
      </c>
      <c r="N109" s="37">
        <v>45818</v>
      </c>
      <c r="O109" s="37">
        <f>IF(Tabla_GENERAL7[[#This Row],[Fecha envio encuesta satisfacción]]=0,"",(WORKDAY.INTL(Tabla_GENERAL7[[#This Row],[Fecha envio encuesta satisfacción]],7,1,0)))</f>
        <v>45827</v>
      </c>
      <c r="P109" s="38" t="s">
        <v>335</v>
      </c>
    </row>
    <row r="110" spans="2:16" ht="24" hidden="1" customHeight="1" x14ac:dyDescent="0.3">
      <c r="B110" s="114" t="s">
        <v>410</v>
      </c>
      <c r="C11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FCP250297</v>
      </c>
      <c r="E11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1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EQUIPO EMISOR NEUMATICO</v>
      </c>
      <c r="G11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958.71</v>
      </c>
      <c r="H110" s="38" t="s">
        <v>335</v>
      </c>
      <c r="I110" s="27">
        <f>IF(Tabla_GENERAL7[[#This Row],[VISADO]]="No",0,(INDEX(Tabla_presupuestados[#Data],MATCH(D110,Tabla_presupuestados[CÓDIGO],0),10)))</f>
        <v>50</v>
      </c>
      <c r="J110" s="36" t="s">
        <v>656</v>
      </c>
      <c r="K110" s="46">
        <f>SUMIF(Tabla_facturados[CÓDIGO],Tabla_GENERAL7[[#This Row],[CÓDIGO]],Tabla_facturados[%])</f>
        <v>0.29999687079513099</v>
      </c>
      <c r="L110" s="27">
        <f>Tabla_presupuestados[[#This Row],[Importe presupuesto]]*Tabla_GENERAL7[[#This Row],[% FACTURADO]]</f>
        <v>287.61</v>
      </c>
      <c r="M110" s="36" t="s">
        <v>335</v>
      </c>
      <c r="N110" s="37">
        <v>45854</v>
      </c>
      <c r="O110" s="37">
        <f>IF(Tabla_GENERAL7[[#This Row],[Fecha envio encuesta satisfacción]]=0,"",(WORKDAY.INTL(Tabla_GENERAL7[[#This Row],[Fecha envio encuesta satisfacción]],7,1,0)))</f>
        <v>45863</v>
      </c>
      <c r="P110" s="38" t="s">
        <v>335</v>
      </c>
    </row>
    <row r="111" spans="2:16" ht="24" hidden="1" customHeight="1" x14ac:dyDescent="0.3">
      <c r="B111" s="114"/>
      <c r="C11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FCP250278</v>
      </c>
      <c r="E11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1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CALCULO EQUIPO A PRESION FONDOS CAP</v>
      </c>
      <c r="G11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786.44</v>
      </c>
      <c r="H111" s="38" t="str">
        <f>IF(Tabla_presupuestados[[#This Row],[VISADO]]="Sí", "Pendiente", "No")</f>
        <v>Pendiente</v>
      </c>
      <c r="I111" s="27">
        <f>IF(Tabla_GENERAL7[[#This Row],[VISADO]]="No",0,(INDEX(Tabla_presupuestados[#Data],MATCH(D111,Tabla_presupuestados[CÓDIGO],0),10)))</f>
        <v>0</v>
      </c>
      <c r="J111" s="36" t="s">
        <v>657</v>
      </c>
      <c r="K111" s="46">
        <f>SUMIF(Tabla_facturados[CÓDIGO],Tabla_GENERAL7[[#This Row],[CÓDIGO]],Tabla_facturados[%])</f>
        <v>0</v>
      </c>
      <c r="L111" s="27">
        <f>Tabla_presupuestados[[#This Row],[Importe presupuesto]]*Tabla_GENERAL7[[#This Row],[% FACTURADO]]</f>
        <v>0</v>
      </c>
      <c r="M111" s="36"/>
      <c r="N111" s="37"/>
      <c r="O111" s="37" t="str">
        <f>IF(Tabla_GENERAL7[[#This Row],[Fecha envio encuesta satisfacción]]=0,"",(WORKDAY.INTL(Tabla_GENERAL7[[#This Row],[Fecha envio encuesta satisfacción]],7,1,0)))</f>
        <v/>
      </c>
      <c r="P111" s="38"/>
    </row>
    <row r="112" spans="2:16" ht="24" hidden="1" customHeight="1" x14ac:dyDescent="0.3">
      <c r="B112" s="114" t="s">
        <v>410</v>
      </c>
      <c r="C11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FCP250301</v>
      </c>
      <c r="E11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LUVIMETAL</v>
      </c>
      <c r="F11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CONTENEDOR ESCOMBROS</v>
      </c>
      <c r="G11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785.13</v>
      </c>
      <c r="H112" s="38" t="str">
        <f>IF(Tabla_presupuestados[[#This Row],[VISADO]]="Sí", "Pendiente", "No")</f>
        <v>No</v>
      </c>
      <c r="I112" s="27">
        <f>IF(Tabla_GENERAL7[[#This Row],[VISADO]]="No",0,(INDEX(Tabla_presupuestados[#Data],MATCH(D112,Tabla_presupuestados[CÓDIGO],0),10)))</f>
        <v>0</v>
      </c>
      <c r="J112" s="36" t="s">
        <v>656</v>
      </c>
      <c r="K112" s="46">
        <f>SUMIF(Tabla_facturados[CÓDIGO],Tabla_GENERAL7[[#This Row],[CÓDIGO]],Tabla_facturados[%])</f>
        <v>0.30000127367442336</v>
      </c>
      <c r="L112" s="27">
        <f>Tabla_presupuestados[[#This Row],[Importe presupuesto]]*Tabla_GENERAL7[[#This Row],[% FACTURADO]]</f>
        <v>235.54000000000002</v>
      </c>
      <c r="M112" s="36" t="s">
        <v>335</v>
      </c>
      <c r="N112" s="37">
        <v>45854</v>
      </c>
      <c r="O112" s="37">
        <f>IF(Tabla_GENERAL7[[#This Row],[Fecha envio encuesta satisfacción]]=0,"",(WORKDAY.INTL(Tabla_GENERAL7[[#This Row],[Fecha envio encuesta satisfacción]],7,1,0)))</f>
        <v>45863</v>
      </c>
      <c r="P112" s="38" t="s">
        <v>335</v>
      </c>
    </row>
    <row r="113" spans="2:16" ht="24" hidden="1" customHeight="1" x14ac:dyDescent="0.3">
      <c r="B113" s="114" t="s">
        <v>659</v>
      </c>
      <c r="C11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FCP250310</v>
      </c>
      <c r="E11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1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EQUIPO A PRESION SHOE FEEDER</v>
      </c>
      <c r="G11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797.35</v>
      </c>
      <c r="H113" s="38" t="s">
        <v>335</v>
      </c>
      <c r="I113" s="27">
        <f>IF(Tabla_GENERAL7[[#This Row],[VISADO]]="No",0,(INDEX(Tabla_presupuestados[#Data],MATCH(D113,Tabla_presupuestados[CÓDIGO],0),10)))</f>
        <v>50</v>
      </c>
      <c r="J113" s="36" t="s">
        <v>656</v>
      </c>
      <c r="K113" s="46">
        <f>SUMIF(Tabla_facturados[CÓDIGO],Tabla_GENERAL7[[#This Row],[CÓDIGO]],Tabla_facturados[%])</f>
        <v>0.29999372922806794</v>
      </c>
      <c r="L113" s="27">
        <f>Tabla_presupuestados[[#This Row],[Importe presupuesto]]*Tabla_GENERAL7[[#This Row],[% FACTURADO]]</f>
        <v>239.2</v>
      </c>
      <c r="M113" s="36" t="s">
        <v>335</v>
      </c>
      <c r="N113" s="37">
        <v>45832</v>
      </c>
      <c r="O113" s="37">
        <f>IF(Tabla_GENERAL7[[#This Row],[Fecha envio encuesta satisfacción]]=0,"",(WORKDAY.INTL(Tabla_GENERAL7[[#This Row],[Fecha envio encuesta satisfacción]],7,1,0)))</f>
        <v>45841</v>
      </c>
      <c r="P113" s="38" t="s">
        <v>335</v>
      </c>
    </row>
    <row r="114" spans="2:16" ht="24" hidden="1" customHeight="1" x14ac:dyDescent="0.3">
      <c r="B114" s="114" t="s">
        <v>410</v>
      </c>
      <c r="C11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FCP250312</v>
      </c>
      <c r="E11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1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PEDESTAL EQUIPOS LASER</v>
      </c>
      <c r="G11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434.3</v>
      </c>
      <c r="H114" s="38" t="str">
        <f>IF(Tabla_presupuestados[[#This Row],[VISADO]]="Sí", "Pendiente", "No")</f>
        <v>Pendiente</v>
      </c>
      <c r="I114" s="27">
        <f>IF(Tabla_GENERAL7[[#This Row],[VISADO]]="No",0,(INDEX(Tabla_presupuestados[#Data],MATCH(D114,Tabla_presupuestados[CÓDIGO],0),10)))</f>
        <v>50</v>
      </c>
      <c r="J114" s="36" t="s">
        <v>656</v>
      </c>
      <c r="K114" s="46">
        <f>SUMIF(Tabla_facturados[CÓDIGO],Tabla_GENERAL7[[#This Row],[CÓDIGO]],Tabla_facturados[%])</f>
        <v>0</v>
      </c>
      <c r="L114" s="27">
        <f>Tabla_presupuestados[[#This Row],[Importe presupuesto]]*Tabla_GENERAL7[[#This Row],[% FACTURADO]]</f>
        <v>0</v>
      </c>
      <c r="M114" s="36" t="s">
        <v>663</v>
      </c>
      <c r="N114" s="37"/>
      <c r="O114" s="37" t="str">
        <f>IF(Tabla_GENERAL7[[#This Row],[Fecha envio encuesta satisfacción]]=0,"",(WORKDAY.INTL(Tabla_GENERAL7[[#This Row],[Fecha envio encuesta satisfacción]],7,1,0)))</f>
        <v/>
      </c>
      <c r="P114" s="38"/>
    </row>
    <row r="115" spans="2:16" ht="24" hidden="1" customHeight="1" x14ac:dyDescent="0.3">
      <c r="B115" s="114" t="s">
        <v>410</v>
      </c>
      <c r="C11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FCP250279</v>
      </c>
      <c r="E11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1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BRIDA CIEGA REACTOR</v>
      </c>
      <c r="G11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625.04999999999995</v>
      </c>
      <c r="H115" s="38" t="str">
        <f>IF(Tabla_presupuestados[[#This Row],[VISADO]]="Sí", "Pendiente", "No")</f>
        <v>No</v>
      </c>
      <c r="I115" s="27">
        <f>IF(Tabla_GENERAL7[[#This Row],[VISADO]]="No",0,(INDEX(Tabla_presupuestados[#Data],MATCH(D115,Tabla_presupuestados[CÓDIGO],0),10)))</f>
        <v>0</v>
      </c>
      <c r="J115" s="36" t="s">
        <v>657</v>
      </c>
      <c r="K115" s="46">
        <f>SUMIF(Tabla_facturados[CÓDIGO],Tabla_GENERAL7[[#This Row],[CÓDIGO]],Tabla_facturados[%])</f>
        <v>0</v>
      </c>
      <c r="L115" s="27">
        <f>Tabla_presupuestados[[#This Row],[Importe presupuesto]]*Tabla_GENERAL7[[#This Row],[% FACTURADO]]</f>
        <v>0</v>
      </c>
      <c r="M115" s="36"/>
      <c r="N115" s="37"/>
      <c r="O115" s="37" t="str">
        <f>IF(Tabla_GENERAL7[[#This Row],[Fecha envio encuesta satisfacción]]=0,"",(WORKDAY.INTL(Tabla_GENERAL7[[#This Row],[Fecha envio encuesta satisfacción]],7,1,0)))</f>
        <v/>
      </c>
      <c r="P115" s="38"/>
    </row>
    <row r="116" spans="2:16" ht="24" hidden="1" customHeight="1" x14ac:dyDescent="0.3">
      <c r="B116" s="114" t="s">
        <v>410</v>
      </c>
      <c r="C11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FCP250302</v>
      </c>
      <c r="E11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TOLSAN S.A.</v>
      </c>
      <c r="F11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ESTRUCTURAL TECHO FIJO VIDING VLL</v>
      </c>
      <c r="G11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1281.42</v>
      </c>
      <c r="H116" s="38" t="str">
        <f>IF(Tabla_presupuestados[[#This Row],[VISADO]]="Sí", "Pendiente", "No")</f>
        <v>Pendiente</v>
      </c>
      <c r="I116" s="27">
        <f>IF(Tabla_GENERAL7[[#This Row],[VISADO]]="No",0,(INDEX(Tabla_presupuestados[#Data],MATCH(D116,Tabla_presupuestados[CÓDIGO],0),10)))</f>
        <v>50</v>
      </c>
      <c r="J116" s="36" t="s">
        <v>657</v>
      </c>
      <c r="K116" s="46">
        <f>SUMIF(Tabla_facturados[CÓDIGO],Tabla_GENERAL7[[#This Row],[CÓDIGO]],Tabla_facturados[%])</f>
        <v>0.29999531769443272</v>
      </c>
      <c r="L116" s="27">
        <f>Tabla_presupuestados[[#This Row],[Importe presupuesto]]*Tabla_GENERAL7[[#This Row],[% FACTURADO]]</f>
        <v>384.42</v>
      </c>
      <c r="M116" s="36" t="s">
        <v>663</v>
      </c>
      <c r="N116" s="37"/>
      <c r="O116" s="37" t="str">
        <f>IF(Tabla_GENERAL7[[#This Row],[Fecha envio encuesta satisfacción]]=0,"",(WORKDAY.INTL(Tabla_GENERAL7[[#This Row],[Fecha envio encuesta satisfacción]],7,1,0)))</f>
        <v/>
      </c>
      <c r="P116" s="38"/>
    </row>
    <row r="117" spans="2:16" ht="24" hidden="1" customHeight="1" x14ac:dyDescent="0.3">
      <c r="B117" s="114" t="s">
        <v>659</v>
      </c>
      <c r="C11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FCP250288</v>
      </c>
      <c r="E11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1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CALCULO ESPESORES DEPOSITOS HALLE VINCULADO A FCP250046</v>
      </c>
      <c r="G11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1157.04</v>
      </c>
      <c r="H117" s="38" t="str">
        <f>IF(Tabla_presupuestados[[#This Row],[VISADO]]="Sí", "Pendiente", "No")</f>
        <v>No</v>
      </c>
      <c r="I117" s="27">
        <f>IF(Tabla_GENERAL7[[#This Row],[VISADO]]="No",0,(INDEX(Tabla_presupuestados[#Data],MATCH(D117,Tabla_presupuestados[CÓDIGO],0),10)))</f>
        <v>0</v>
      </c>
      <c r="J117" s="36" t="s">
        <v>656</v>
      </c>
      <c r="K117" s="46">
        <f>SUMIF(Tabla_facturados[CÓDIGO],Tabla_GENERAL7[[#This Row],[CÓDIGO]],Tabla_facturados[%])</f>
        <v>1</v>
      </c>
      <c r="L117" s="27">
        <f>Tabla_presupuestados[[#This Row],[Importe presupuesto]]*Tabla_GENERAL7[[#This Row],[% FACTURADO]]</f>
        <v>1157.04</v>
      </c>
      <c r="M117" s="36" t="s">
        <v>335</v>
      </c>
      <c r="N117" s="37">
        <v>45810</v>
      </c>
      <c r="O117" s="37">
        <f>IF(Tabla_GENERAL7[[#This Row],[Fecha envio encuesta satisfacción]]=0,"",(WORKDAY.INTL(Tabla_GENERAL7[[#This Row],[Fecha envio encuesta satisfacción]],7,1,0)))</f>
        <v>45819</v>
      </c>
      <c r="P117" s="38" t="s">
        <v>335</v>
      </c>
    </row>
    <row r="118" spans="2:16" ht="24" customHeight="1" x14ac:dyDescent="0.3">
      <c r="B118" s="114" t="s">
        <v>410</v>
      </c>
      <c r="C11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1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FCP250321</v>
      </c>
      <c r="E11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11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AMPLIACIÓN NAVE CHESTE - FORJADO Y CIMENTACION (VINCULADO FCP21387)</v>
      </c>
      <c r="G11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826.46</v>
      </c>
      <c r="H118" s="38" t="str">
        <f>IF(Tabla_presupuestados[[#This Row],[VISADO]]="Sí", "Pendiente", "No")</f>
        <v>No</v>
      </c>
      <c r="I118" s="27">
        <f>IF(Tabla_GENERAL7[[#This Row],[VISADO]]="No",0,(INDEX(Tabla_presupuestados[#Data],MATCH(D118,Tabla_presupuestados[CÓDIGO],0),10)))</f>
        <v>0</v>
      </c>
      <c r="J118" s="36" t="s">
        <v>660</v>
      </c>
      <c r="K118" s="46">
        <f>SUMIF(Tabla_facturados[CÓDIGO],Tabla_GENERAL7[[#This Row],[CÓDIGO]],Tabla_facturados[%])</f>
        <v>0</v>
      </c>
      <c r="L118" s="27">
        <f>Tabla_presupuestados[[#This Row],[Importe presupuesto]]*Tabla_GENERAL7[[#This Row],[% FACTURADO]]</f>
        <v>0</v>
      </c>
      <c r="M118" s="36"/>
      <c r="N118" s="37"/>
      <c r="O118" s="37" t="str">
        <f>IF(Tabla_GENERAL7[[#This Row],[Fecha envio encuesta satisfacción]]=0,"",(WORKDAY.INTL(Tabla_GENERAL7[[#This Row],[Fecha envio encuesta satisfacción]],7,1,0)))</f>
        <v/>
      </c>
      <c r="P118" s="38"/>
    </row>
    <row r="119" spans="2:16" ht="24" hidden="1" customHeight="1" x14ac:dyDescent="0.3">
      <c r="B119" s="114" t="s">
        <v>659</v>
      </c>
      <c r="C11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FCP250308</v>
      </c>
      <c r="E11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1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TANQUE HERVIDOR 11,3M3</v>
      </c>
      <c r="G11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119" s="38" t="str">
        <f>IF(Tabla_presupuestados[[#This Row],[VISADO]]="Sí", "Pendiente", "No")</f>
        <v>No</v>
      </c>
      <c r="I119" s="27">
        <f>IF(Tabla_GENERAL7[[#This Row],[VISADO]]="No",0,(INDEX(Tabla_presupuestados[#Data],MATCH(D119,Tabla_presupuestados[CÓDIGO],0),10)))</f>
        <v>0</v>
      </c>
      <c r="J119" s="36" t="s">
        <v>656</v>
      </c>
      <c r="K119" s="46">
        <f>SUMIF(Tabla_facturados[CÓDIGO],Tabla_GENERAL7[[#This Row],[CÓDIGO]],Tabla_facturados[%])</f>
        <v>0</v>
      </c>
      <c r="L119" s="27">
        <f>Tabla_presupuestados[[#This Row],[Importe presupuesto]]*Tabla_GENERAL7[[#This Row],[% FACTURADO]]</f>
        <v>0</v>
      </c>
      <c r="M119" s="36" t="s">
        <v>335</v>
      </c>
      <c r="N119" s="37">
        <v>45854</v>
      </c>
      <c r="O119" s="37">
        <f>IF(Tabla_GENERAL7[[#This Row],[Fecha envio encuesta satisfacción]]=0,"",(WORKDAY.INTL(Tabla_GENERAL7[[#This Row],[Fecha envio encuesta satisfacción]],7,1,0)))</f>
        <v>45863</v>
      </c>
      <c r="P119" s="38" t="s">
        <v>335</v>
      </c>
    </row>
    <row r="120" spans="2:16" ht="24" customHeight="1" x14ac:dyDescent="0.3">
      <c r="B120" s="114" t="s">
        <v>659</v>
      </c>
      <c r="C12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2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FCP250307</v>
      </c>
      <c r="E12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2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CALDERA DESTILACION</v>
      </c>
      <c r="G12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120" s="38" t="str">
        <f>IF(Tabla_presupuestados[[#This Row],[VISADO]]="Sí", "Pendiente", "No")</f>
        <v>No</v>
      </c>
      <c r="I120" s="27">
        <f>IF(Tabla_GENERAL7[[#This Row],[VISADO]]="No",0,(INDEX(Tabla_presupuestados[#Data],MATCH(D120,Tabla_presupuestados[CÓDIGO],0),10)))</f>
        <v>0</v>
      </c>
      <c r="J120" s="36" t="s">
        <v>660</v>
      </c>
      <c r="K120" s="46">
        <f>SUMIF(Tabla_facturados[CÓDIGO],Tabla_GENERAL7[[#This Row],[CÓDIGO]],Tabla_facturados[%])</f>
        <v>0</v>
      </c>
      <c r="L120" s="27">
        <f>Tabla_presupuestados[[#This Row],[Importe presupuesto]]*Tabla_GENERAL7[[#This Row],[% FACTURADO]]</f>
        <v>0</v>
      </c>
      <c r="M120" s="36"/>
      <c r="N120" s="37"/>
      <c r="O120" s="37" t="str">
        <f>IF(Tabla_GENERAL7[[#This Row],[Fecha envio encuesta satisfacción]]=0,"",(WORKDAY.INTL(Tabla_GENERAL7[[#This Row],[Fecha envio encuesta satisfacción]],7,1,0)))</f>
        <v/>
      </c>
      <c r="P120" s="38"/>
    </row>
    <row r="121" spans="2:16" ht="24" hidden="1" customHeight="1" x14ac:dyDescent="0.3">
      <c r="B121" s="114" t="s">
        <v>410</v>
      </c>
      <c r="C12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FCP250349</v>
      </c>
      <c r="E12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12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PASARELA SAN CUGAT</v>
      </c>
      <c r="G12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21" s="38" t="str">
        <f>IF(Tabla_presupuestados[[#This Row],[VISADO]]="Sí", "Pendiente", "No")</f>
        <v>No</v>
      </c>
      <c r="I121" s="27">
        <f>IF(Tabla_GENERAL7[[#This Row],[VISADO]]="No",0,(INDEX(Tabla_presupuestados[#Data],MATCH(D121,Tabla_presupuestados[CÓDIGO],0),10)))</f>
        <v>0</v>
      </c>
      <c r="J121" s="36" t="s">
        <v>656</v>
      </c>
      <c r="K121" s="46">
        <f>SUMIF(Tabla_facturados[CÓDIGO],Tabla_GENERAL7[[#This Row],[CÓDIGO]],Tabla_facturados[%])</f>
        <v>0</v>
      </c>
      <c r="L121" s="27">
        <f>Tabla_presupuestados[[#This Row],[Importe presupuesto]]*Tabla_GENERAL7[[#This Row],[% FACTURADO]]</f>
        <v>0</v>
      </c>
      <c r="M121" s="36" t="s">
        <v>335</v>
      </c>
      <c r="N121" s="37">
        <v>45841</v>
      </c>
      <c r="O121" s="37">
        <f>IF(Tabla_GENERAL7[[#This Row],[Fecha envio encuesta satisfacción]]=0,"",(WORKDAY.INTL(Tabla_GENERAL7[[#This Row],[Fecha envio encuesta satisfacción]],7,1,0)))</f>
        <v>45852</v>
      </c>
      <c r="P121" s="38" t="s">
        <v>335</v>
      </c>
    </row>
    <row r="122" spans="2:16" ht="24" hidden="1" customHeight="1" x14ac:dyDescent="0.3">
      <c r="B122" s="114" t="s">
        <v>659</v>
      </c>
      <c r="C12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FCP250303</v>
      </c>
      <c r="E12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12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PROPUESTA RACK FRIVALL</v>
      </c>
      <c r="G12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797.35</v>
      </c>
      <c r="H122" s="38" t="str">
        <f>IF(Tabla_presupuestados[[#This Row],[VISADO]]="Sí", "Pendiente", "No")</f>
        <v>Pendiente</v>
      </c>
      <c r="I122" s="27">
        <f>IF(Tabla_GENERAL7[[#This Row],[VISADO]]="No",0,(INDEX(Tabla_presupuestados[#Data],MATCH(D122,Tabla_presupuestados[CÓDIGO],0),10)))</f>
        <v>50</v>
      </c>
      <c r="J122" s="36" t="s">
        <v>656</v>
      </c>
      <c r="K122" s="46">
        <f>SUMIF(Tabla_facturados[CÓDIGO],Tabla_GENERAL7[[#This Row],[CÓDIGO]],Tabla_facturados[%])</f>
        <v>0</v>
      </c>
      <c r="L122" s="27">
        <f>Tabla_presupuestados[[#This Row],[Importe presupuesto]]*Tabla_GENERAL7[[#This Row],[% FACTURADO]]</f>
        <v>0</v>
      </c>
      <c r="M122" s="36" t="s">
        <v>663</v>
      </c>
      <c r="N122" s="37"/>
      <c r="O122" s="37" t="str">
        <f>IF(Tabla_GENERAL7[[#This Row],[Fecha envio encuesta satisfacción]]=0,"",(WORKDAY.INTL(Tabla_GENERAL7[[#This Row],[Fecha envio encuesta satisfacción]],7,1,0)))</f>
        <v/>
      </c>
      <c r="P122" s="38"/>
    </row>
    <row r="123" spans="2:16" ht="24" hidden="1" customHeight="1" x14ac:dyDescent="0.3">
      <c r="B123" s="114"/>
      <c r="C12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FCP250311</v>
      </c>
      <c r="E12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2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ACTIVIDAD DE NAVE EN YESEROS, 41-43</v>
      </c>
      <c r="G12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2214.33</v>
      </c>
      <c r="H123" s="38" t="str">
        <f>IF(Tabla_presupuestados[[#This Row],[VISADO]]="Sí", "Pendiente", "No")</f>
        <v>Pendiente</v>
      </c>
      <c r="I123" s="27">
        <f>IF(Tabla_GENERAL7[[#This Row],[VISADO]]="No",0,(INDEX(Tabla_presupuestados[#Data],MATCH(D123,Tabla_presupuestados[CÓDIGO],0),10)))</f>
        <v>46</v>
      </c>
      <c r="J123" s="36" t="s">
        <v>657</v>
      </c>
      <c r="K123" s="46">
        <f>SUMIF(Tabla_facturados[CÓDIGO],Tabla_GENERAL7[[#This Row],[CÓDIGO]],Tabla_facturados[%])</f>
        <v>0</v>
      </c>
      <c r="L123" s="27">
        <f>Tabla_presupuestados[[#This Row],[Importe presupuesto]]*Tabla_GENERAL7[[#This Row],[% FACTURADO]]</f>
        <v>0</v>
      </c>
      <c r="M123" s="36"/>
      <c r="N123" s="37"/>
      <c r="O123" s="37" t="str">
        <f>IF(Tabla_GENERAL7[[#This Row],[Fecha envio encuesta satisfacción]]=0,"",(WORKDAY.INTL(Tabla_GENERAL7[[#This Row],[Fecha envio encuesta satisfacción]],7,1,0)))</f>
        <v/>
      </c>
      <c r="P123" s="38"/>
    </row>
    <row r="124" spans="2:16" ht="24" hidden="1" customHeight="1" x14ac:dyDescent="0.3">
      <c r="B124" s="114" t="s">
        <v>661</v>
      </c>
      <c r="C12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FCP250309</v>
      </c>
      <c r="E12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12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SOLDADURAS ROOT CRADLE</v>
      </c>
      <c r="G12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661.16</v>
      </c>
      <c r="H124" s="38" t="str">
        <f>IF(Tabla_presupuestados[[#This Row],[VISADO]]="Sí", "Pendiente", "No")</f>
        <v>No</v>
      </c>
      <c r="I124" s="27">
        <f>IF(Tabla_GENERAL7[[#This Row],[VISADO]]="No",0,(INDEX(Tabla_presupuestados[#Data],MATCH(D124,Tabla_presupuestados[CÓDIGO],0),10)))</f>
        <v>0</v>
      </c>
      <c r="J124" s="36" t="s">
        <v>656</v>
      </c>
      <c r="K124" s="46">
        <f>SUMIF(Tabla_facturados[CÓDIGO],Tabla_GENERAL7[[#This Row],[CÓDIGO]],Tabla_facturados[%])</f>
        <v>1</v>
      </c>
      <c r="L124" s="27">
        <f>Tabla_presupuestados[[#This Row],[Importe presupuesto]]*Tabla_GENERAL7[[#This Row],[% FACTURADO]]</f>
        <v>661.16</v>
      </c>
      <c r="M124" s="36" t="s">
        <v>335</v>
      </c>
      <c r="N124" s="37">
        <v>45821</v>
      </c>
      <c r="O124" s="37">
        <f>IF(Tabla_GENERAL7[[#This Row],[Fecha envio encuesta satisfacción]]=0,"",(WORKDAY.INTL(Tabla_GENERAL7[[#This Row],[Fecha envio encuesta satisfacción]],7,1,0)))</f>
        <v>45832</v>
      </c>
      <c r="P124" s="38" t="s">
        <v>335</v>
      </c>
    </row>
    <row r="125" spans="2:16" ht="24" hidden="1" customHeight="1" x14ac:dyDescent="0.3">
      <c r="B125" s="114" t="s">
        <v>410</v>
      </c>
      <c r="C12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FCP250329</v>
      </c>
      <c r="E12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2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EXPEDIENTE MARCADO CE EQUIPO A PRESION</v>
      </c>
      <c r="G12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702.49</v>
      </c>
      <c r="H125" s="38" t="str">
        <f>IF(Tabla_presupuestados[[#This Row],[VISADO]]="Sí", "Pendiente", "No")</f>
        <v>No</v>
      </c>
      <c r="I125" s="27">
        <f>IF(Tabla_GENERAL7[[#This Row],[VISADO]]="No",0,(INDEX(Tabla_presupuestados[#Data],MATCH(D125,Tabla_presupuestados[CÓDIGO],0),10)))</f>
        <v>0</v>
      </c>
      <c r="J125" s="36" t="s">
        <v>660</v>
      </c>
      <c r="K125" s="46">
        <f>SUMIF(Tabla_facturados[CÓDIGO],Tabla_GENERAL7[[#This Row],[CÓDIGO]],Tabla_facturados[%])</f>
        <v>0</v>
      </c>
      <c r="L125" s="27">
        <f>Tabla_presupuestados[[#This Row],[Importe presupuesto]]*Tabla_GENERAL7[[#This Row],[% FACTURADO]]</f>
        <v>0</v>
      </c>
      <c r="M125" s="36"/>
      <c r="N125" s="37"/>
      <c r="O125" s="37" t="str">
        <f>IF(Tabla_GENERAL7[[#This Row],[Fecha envio encuesta satisfacción]]=0,"",(WORKDAY.INTL(Tabla_GENERAL7[[#This Row],[Fecha envio encuesta satisfacción]],7,1,0)))</f>
        <v/>
      </c>
      <c r="P125" s="38"/>
    </row>
    <row r="126" spans="2:16" ht="24" hidden="1" customHeight="1" x14ac:dyDescent="0.3">
      <c r="B126" s="114"/>
      <c r="C12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2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FCP250317</v>
      </c>
      <c r="E12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GESPROMAN</v>
      </c>
      <c r="F12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CAPACIDAD CARGA REMANENTE CUBIERTA NOBLEJAS</v>
      </c>
      <c r="G12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3440.47</v>
      </c>
      <c r="H126" s="38" t="str">
        <f>IF(Tabla_presupuestados[[#This Row],[VISADO]]="Sí", "Pendiente", "No")</f>
        <v>Pendiente</v>
      </c>
      <c r="I126" s="27">
        <f>IF(Tabla_GENERAL7[[#This Row],[VISADO]]="No",0,(INDEX(Tabla_presupuestados[#Data],MATCH(D126,Tabla_presupuestados[CÓDIGO],0),10)))</f>
        <v>100</v>
      </c>
      <c r="J126" s="36" t="s">
        <v>658</v>
      </c>
      <c r="K126" s="46">
        <f>SUMIF(Tabla_facturados[CÓDIGO],Tabla_GENERAL7[[#This Row],[CÓDIGO]],Tabla_facturados[%])</f>
        <v>0</v>
      </c>
      <c r="L126" s="27">
        <f>Tabla_presupuestados[[#This Row],[Importe presupuesto]]*Tabla_GENERAL7[[#This Row],[% FACTURADO]]</f>
        <v>0</v>
      </c>
      <c r="M126" s="36"/>
      <c r="N126" s="37"/>
      <c r="O126" s="37" t="str">
        <f>IF(Tabla_GENERAL7[[#This Row],[Fecha envio encuesta satisfacción]]=0,"",(WORKDAY.INTL(Tabla_GENERAL7[[#This Row],[Fecha envio encuesta satisfacción]],7,1,0)))</f>
        <v/>
      </c>
      <c r="P126" s="38"/>
    </row>
    <row r="127" spans="2:16" ht="24" hidden="1" customHeight="1" x14ac:dyDescent="0.3">
      <c r="B127" s="114" t="s">
        <v>410</v>
      </c>
      <c r="C12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FCP250313</v>
      </c>
      <c r="E12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AISCALICER</v>
      </c>
      <c r="F12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EXC3 2025</v>
      </c>
      <c r="G12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495.87</v>
      </c>
      <c r="H127" s="38" t="str">
        <f>IF(Tabla_presupuestados[[#This Row],[VISADO]]="Sí", "Pendiente", "No")</f>
        <v>No</v>
      </c>
      <c r="I127" s="27">
        <f>IF(Tabla_GENERAL7[[#This Row],[VISADO]]="No",0,(INDEX(Tabla_presupuestados[#Data],MATCH(D127,Tabla_presupuestados[CÓDIGO],0),10)))</f>
        <v>0</v>
      </c>
      <c r="J127" s="36" t="s">
        <v>656</v>
      </c>
      <c r="K127" s="46">
        <f>SUMIF(Tabla_facturados[CÓDIGO],Tabla_GENERAL7[[#This Row],[CÓDIGO]],Tabla_facturados[%])</f>
        <v>1</v>
      </c>
      <c r="L127" s="27">
        <f>Tabla_presupuestados[[#This Row],[Importe presupuesto]]*Tabla_GENERAL7[[#This Row],[% FACTURADO]]</f>
        <v>495.87</v>
      </c>
      <c r="M127" s="36" t="s">
        <v>335</v>
      </c>
      <c r="N127" s="37">
        <v>45818</v>
      </c>
      <c r="O127" s="37">
        <f>IF(Tabla_GENERAL7[[#This Row],[Fecha envio encuesta satisfacción]]=0,"",(WORKDAY.INTL(Tabla_GENERAL7[[#This Row],[Fecha envio encuesta satisfacción]],7,1,0)))</f>
        <v>45827</v>
      </c>
      <c r="P127" s="38" t="s">
        <v>335</v>
      </c>
    </row>
    <row r="128" spans="2:16" ht="24" hidden="1" customHeight="1" x14ac:dyDescent="0.3">
      <c r="B128" s="114" t="s">
        <v>410</v>
      </c>
      <c r="C12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FCP250326</v>
      </c>
      <c r="E12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2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56</v>
      </c>
      <c r="G12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28" s="38" t="str">
        <f>IF(Tabla_presupuestados[[#This Row],[VISADO]]="Sí", "Pendiente", "No")</f>
        <v>No</v>
      </c>
      <c r="I128" s="27">
        <f>IF(Tabla_GENERAL7[[#This Row],[VISADO]]="No",0,(INDEX(Tabla_presupuestados[#Data],MATCH(D128,Tabla_presupuestados[CÓDIGO],0),10)))</f>
        <v>0</v>
      </c>
      <c r="J128" s="36" t="s">
        <v>656</v>
      </c>
      <c r="K128" s="46">
        <f>SUMIF(Tabla_facturados[CÓDIGO],Tabla_GENERAL7[[#This Row],[CÓDIGO]],Tabla_facturados[%])</f>
        <v>0</v>
      </c>
      <c r="L128" s="27">
        <f>Tabla_presupuestados[[#This Row],[Importe presupuesto]]*Tabla_GENERAL7[[#This Row],[% FACTURADO]]</f>
        <v>0</v>
      </c>
      <c r="M128" s="36" t="s">
        <v>335</v>
      </c>
      <c r="N128" s="37">
        <v>45835</v>
      </c>
      <c r="O128" s="37">
        <f>IF(Tabla_GENERAL7[[#This Row],[Fecha envio encuesta satisfacción]]=0,"",(WORKDAY.INTL(Tabla_GENERAL7[[#This Row],[Fecha envio encuesta satisfacción]],7,1,0)))</f>
        <v>45846</v>
      </c>
      <c r="P128" s="38" t="s">
        <v>335</v>
      </c>
    </row>
    <row r="129" spans="2:16" ht="24" hidden="1" customHeight="1" x14ac:dyDescent="0.3">
      <c r="B129" s="114"/>
      <c r="C12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FCP250320</v>
      </c>
      <c r="E12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2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CALCULOS MECANICOS DEPOSITO AGUA CALIENTE</v>
      </c>
      <c r="G12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785.13</v>
      </c>
      <c r="H129" s="38" t="str">
        <f>IF(Tabla_presupuestados[[#This Row],[VISADO]]="Sí", "Pendiente", "No")</f>
        <v>No</v>
      </c>
      <c r="I129" s="27">
        <f>IF(Tabla_GENERAL7[[#This Row],[VISADO]]="No",0,(INDEX(Tabla_presupuestados[#Data],MATCH(D129,Tabla_presupuestados[CÓDIGO],0),10)))</f>
        <v>0</v>
      </c>
      <c r="J129" s="36" t="s">
        <v>657</v>
      </c>
      <c r="K129" s="46">
        <f>SUMIF(Tabla_facturados[CÓDIGO],Tabla_GENERAL7[[#This Row],[CÓDIGO]],Tabla_facturados[%])</f>
        <v>0</v>
      </c>
      <c r="L129" s="27">
        <f>Tabla_presupuestados[[#This Row],[Importe presupuesto]]*Tabla_GENERAL7[[#This Row],[% FACTURADO]]</f>
        <v>0</v>
      </c>
      <c r="M129" s="36"/>
      <c r="N129" s="37"/>
      <c r="O129" s="37" t="str">
        <f>IF(Tabla_GENERAL7[[#This Row],[Fecha envio encuesta satisfacción]]=0,"",(WORKDAY.INTL(Tabla_GENERAL7[[#This Row],[Fecha envio encuesta satisfacción]],7,1,0)))</f>
        <v/>
      </c>
      <c r="P129" s="38"/>
    </row>
    <row r="130" spans="2:16" ht="24" hidden="1" customHeight="1" x14ac:dyDescent="0.3">
      <c r="B130" s="114" t="s">
        <v>410</v>
      </c>
      <c r="C13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FCP250328</v>
      </c>
      <c r="E13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DEPOSITOS A VACIO</v>
      </c>
      <c r="G13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743.81</v>
      </c>
      <c r="H130" s="38" t="str">
        <f>IF(Tabla_presupuestados[[#This Row],[VISADO]]="Sí", "Pendiente", "No")</f>
        <v>No</v>
      </c>
      <c r="I130" s="27">
        <f>IF(Tabla_GENERAL7[[#This Row],[VISADO]]="No",0,(INDEX(Tabla_presupuestados[#Data],MATCH(D130,Tabla_presupuestados[CÓDIGO],0),10)))</f>
        <v>0</v>
      </c>
      <c r="J130" s="36" t="s">
        <v>656</v>
      </c>
      <c r="K130" s="46">
        <f>SUMIF(Tabla_facturados[CÓDIGO],Tabla_GENERAL7[[#This Row],[CÓDIGO]],Tabla_facturados[%])</f>
        <v>0.29999596671192913</v>
      </c>
      <c r="L130" s="27">
        <f>Tabla_presupuestados[[#This Row],[Importe presupuesto]]*Tabla_GENERAL7[[#This Row],[% FACTURADO]]</f>
        <v>223.14</v>
      </c>
      <c r="M130" s="36" t="s">
        <v>335</v>
      </c>
      <c r="N130" s="37">
        <v>45841</v>
      </c>
      <c r="O130" s="37">
        <f>IF(Tabla_GENERAL7[[#This Row],[Fecha envio encuesta satisfacción]]=0,"",(WORKDAY.INTL(Tabla_GENERAL7[[#This Row],[Fecha envio encuesta satisfacción]],7,1,0)))</f>
        <v>45852</v>
      </c>
      <c r="P130" s="38" t="s">
        <v>335</v>
      </c>
    </row>
    <row r="131" spans="2:16" ht="24" hidden="1" customHeight="1" x14ac:dyDescent="0.3">
      <c r="B131" s="114" t="s">
        <v>410</v>
      </c>
      <c r="C13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FCP250332</v>
      </c>
      <c r="E13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ALTILLO Y ASEOS VISITANTES CARLOS BELMONTE</v>
      </c>
      <c r="G13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661.16</v>
      </c>
      <c r="H131" s="38" t="str">
        <f>IF(Tabla_presupuestados[[#This Row],[VISADO]]="Sí", "Pendiente", "No")</f>
        <v>No</v>
      </c>
      <c r="I131" s="27">
        <f>IF(Tabla_GENERAL7[[#This Row],[VISADO]]="No",0,(INDEX(Tabla_presupuestados[#Data],MATCH(D131,Tabla_presupuestados[CÓDIGO],0),10)))</f>
        <v>0</v>
      </c>
      <c r="J131" s="36" t="s">
        <v>656</v>
      </c>
      <c r="K131" s="46">
        <f>SUMIF(Tabla_facturados[CÓDIGO],Tabla_GENERAL7[[#This Row],[CÓDIGO]],Tabla_facturados[%])</f>
        <v>0.30000302498638759</v>
      </c>
      <c r="L131" s="27">
        <f>Tabla_presupuestados[[#This Row],[Importe presupuesto]]*Tabla_GENERAL7[[#This Row],[% FACTURADO]]</f>
        <v>198.35000000000002</v>
      </c>
      <c r="M131" s="36" t="s">
        <v>335</v>
      </c>
      <c r="N131" s="37">
        <v>45854</v>
      </c>
      <c r="O131" s="37">
        <f>IF(Tabla_GENERAL7[[#This Row],[Fecha envio encuesta satisfacción]]=0,"",(WORKDAY.INTL(Tabla_GENERAL7[[#This Row],[Fecha envio encuesta satisfacción]],7,1,0)))</f>
        <v>45863</v>
      </c>
      <c r="P131" s="38" t="s">
        <v>335</v>
      </c>
    </row>
    <row r="132" spans="2:16" ht="24" hidden="1" customHeight="1" x14ac:dyDescent="0.3">
      <c r="B132" s="114" t="s">
        <v>410</v>
      </c>
      <c r="C13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FCP250333</v>
      </c>
      <c r="E13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DEMASÍA AGROPTIMUM PORCHE, CIMENTACIÓN MEDIANERA Y FOSO TOLVA</v>
      </c>
      <c r="G13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909.1</v>
      </c>
      <c r="H132" s="38" t="str">
        <f>IF(Tabla_presupuestados[[#This Row],[VISADO]]="Sí", "Pendiente", "No")</f>
        <v>No</v>
      </c>
      <c r="I132" s="27">
        <f>IF(Tabla_GENERAL7[[#This Row],[VISADO]]="No",0,(INDEX(Tabla_presupuestados[#Data],MATCH(D132,Tabla_presupuestados[CÓDIGO],0),10)))</f>
        <v>0</v>
      </c>
      <c r="J132" s="36" t="s">
        <v>656</v>
      </c>
      <c r="K132" s="46">
        <f>SUMIF(Tabla_facturados[CÓDIGO],Tabla_GENERAL7[[#This Row],[CÓDIGO]],Tabla_facturados[%])</f>
        <v>0</v>
      </c>
      <c r="L132" s="27">
        <f>Tabla_presupuestados[[#This Row],[Importe presupuesto]]*Tabla_GENERAL7[[#This Row],[% FACTURADO]]</f>
        <v>0</v>
      </c>
      <c r="M132" s="36" t="s">
        <v>663</v>
      </c>
      <c r="N132" s="37"/>
      <c r="O132" s="37" t="str">
        <f>IF(Tabla_GENERAL7[[#This Row],[Fecha envio encuesta satisfacción]]=0,"",(WORKDAY.INTL(Tabla_GENERAL7[[#This Row],[Fecha envio encuesta satisfacción]],7,1,0)))</f>
        <v/>
      </c>
      <c r="P132" s="38"/>
    </row>
    <row r="133" spans="2:16" ht="24" hidden="1" customHeight="1" x14ac:dyDescent="0.3">
      <c r="B133" s="114" t="s">
        <v>659</v>
      </c>
      <c r="C13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FCP250330</v>
      </c>
      <c r="E13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3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CALCULOS TANQUE HERVIDOR 11,3M3 (VINCULADO A FCP250308)</v>
      </c>
      <c r="G13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330.58</v>
      </c>
      <c r="H133" s="38" t="str">
        <f>IF(Tabla_presupuestados[[#This Row],[VISADO]]="Sí", "Pendiente", "No")</f>
        <v>No</v>
      </c>
      <c r="I133" s="27">
        <f>IF(Tabla_GENERAL7[[#This Row],[VISADO]]="No",0,(INDEX(Tabla_presupuestados[#Data],MATCH(D133,Tabla_presupuestados[CÓDIGO],0),10)))</f>
        <v>0</v>
      </c>
      <c r="J133" s="36" t="s">
        <v>656</v>
      </c>
      <c r="K133" s="46">
        <f>SUMIF(Tabla_facturados[CÓDIGO],Tabla_GENERAL7[[#This Row],[CÓDIGO]],Tabla_facturados[%])</f>
        <v>0</v>
      </c>
      <c r="L133" s="27">
        <f>Tabla_presupuestados[[#This Row],[Importe presupuesto]]*Tabla_GENERAL7[[#This Row],[% FACTURADO]]</f>
        <v>0</v>
      </c>
      <c r="M133" s="36" t="s">
        <v>335</v>
      </c>
      <c r="N133" s="37">
        <v>45854</v>
      </c>
      <c r="O133" s="37">
        <f>IF(Tabla_GENERAL7[[#This Row],[Fecha envio encuesta satisfacción]]=0,"",(WORKDAY.INTL(Tabla_GENERAL7[[#This Row],[Fecha envio encuesta satisfacción]],7,1,0)))</f>
        <v>45863</v>
      </c>
      <c r="P133" s="38" t="s">
        <v>335</v>
      </c>
    </row>
    <row r="134" spans="2:16" ht="24" hidden="1" customHeight="1" x14ac:dyDescent="0.3">
      <c r="B134" s="114" t="s">
        <v>410</v>
      </c>
      <c r="C13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FCP250334</v>
      </c>
      <c r="E13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CIMENTACION PARA DEPOSITOS</v>
      </c>
      <c r="G13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1198.3599999999999</v>
      </c>
      <c r="H134" s="38" t="str">
        <f>IF(Tabla_presupuestados[[#This Row],[VISADO]]="Sí", "Pendiente", "No")</f>
        <v>No</v>
      </c>
      <c r="I134" s="27">
        <f>IF(Tabla_GENERAL7[[#This Row],[VISADO]]="No",0,(INDEX(Tabla_presupuestados[#Data],MATCH(D134,Tabla_presupuestados[CÓDIGO],0),10)))</f>
        <v>0</v>
      </c>
      <c r="J134" s="36" t="s">
        <v>656</v>
      </c>
      <c r="K134" s="46">
        <f>SUMIF(Tabla_facturados[CÓDIGO],Tabla_GENERAL7[[#This Row],[CÓDIGO]],Tabla_facturados[%])</f>
        <v>0.30000166894756169</v>
      </c>
      <c r="L134" s="27">
        <f>Tabla_presupuestados[[#This Row],[Importe presupuesto]]*Tabla_GENERAL7[[#This Row],[% FACTURADO]]</f>
        <v>359.51</v>
      </c>
      <c r="M134" s="36" t="s">
        <v>335</v>
      </c>
      <c r="N134" s="37">
        <v>45835</v>
      </c>
      <c r="O134" s="37">
        <f>IF(Tabla_GENERAL7[[#This Row],[Fecha envio encuesta satisfacción]]=0,"",(WORKDAY.INTL(Tabla_GENERAL7[[#This Row],[Fecha envio encuesta satisfacción]],7,1,0)))</f>
        <v>45846</v>
      </c>
      <c r="P134" s="38" t="s">
        <v>335</v>
      </c>
    </row>
    <row r="135" spans="2:16" ht="24" customHeight="1" x14ac:dyDescent="0.3">
      <c r="B135" s="114" t="s">
        <v>410</v>
      </c>
      <c r="C13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FCP250331</v>
      </c>
      <c r="E13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HERMANOS FERNANDEZ PEÑO S.L.</v>
      </c>
      <c r="F13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ISO9001_45001_1090 EXC4 AÑO 2025</v>
      </c>
      <c r="G13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2240.3000000000002</v>
      </c>
      <c r="H135" s="38" t="str">
        <f>IF(Tabla_presupuestados[[#This Row],[VISADO]]="Sí", "Pendiente", "No")</f>
        <v>No</v>
      </c>
      <c r="I135" s="27">
        <f>IF(Tabla_GENERAL7[[#This Row],[VISADO]]="No",0,(INDEX(Tabla_presupuestados[#Data],MATCH(D135,Tabla_presupuestados[CÓDIGO],0),10)))</f>
        <v>0</v>
      </c>
      <c r="J135" s="36" t="s">
        <v>658</v>
      </c>
      <c r="K135" s="46">
        <f>SUMIF(Tabla_facturados[CÓDIGO],Tabla_GENERAL7[[#This Row],[CÓDIGO]],Tabla_facturados[%])</f>
        <v>0.3</v>
      </c>
      <c r="L135" s="27">
        <f>Tabla_presupuestados[[#This Row],[Importe presupuesto]]*Tabla_GENERAL7[[#This Row],[% FACTURADO]]</f>
        <v>672.09</v>
      </c>
      <c r="M135" s="36"/>
      <c r="N135" s="37"/>
      <c r="O135" s="37" t="str">
        <f>IF(Tabla_GENERAL7[[#This Row],[Fecha envio encuesta satisfacción]]=0,"",(WORKDAY.INTL(Tabla_GENERAL7[[#This Row],[Fecha envio encuesta satisfacción]],7,1,0)))</f>
        <v/>
      </c>
      <c r="P135" s="38"/>
    </row>
    <row r="136" spans="2:16" ht="24" customHeight="1" x14ac:dyDescent="0.3">
      <c r="B136" s="114" t="s">
        <v>659</v>
      </c>
      <c r="C13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FCP250335</v>
      </c>
      <c r="E13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VISADO CALCULO ESPESORES DEPOSITOS A VACIO (VINCULADO A FCP250328)</v>
      </c>
      <c r="G13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1087.02</v>
      </c>
      <c r="H136" s="38" t="str">
        <f>IF(Tabla_presupuestados[[#This Row],[VISADO]]="Sí", "Pendiente", "No")</f>
        <v>Pendiente</v>
      </c>
      <c r="I136" s="27">
        <f>IF(Tabla_GENERAL7[[#This Row],[VISADO]]="No",0,(INDEX(Tabla_presupuestados[#Data],MATCH(D136,Tabla_presupuestados[CÓDIGO],0),10)))</f>
        <v>100</v>
      </c>
      <c r="J136" s="36" t="s">
        <v>658</v>
      </c>
      <c r="K136" s="89">
        <f>SUMIF(Tabla_facturados[CÓDIGO],Tabla_GENERAL7[[#This Row],[CÓDIGO]],Tabla_facturados[%])</f>
        <v>0</v>
      </c>
      <c r="L136" s="27">
        <f>Tabla_presupuestados[[#This Row],[Importe presupuesto]]*Tabla_GENERAL7[[#This Row],[% FACTURADO]]</f>
        <v>0</v>
      </c>
      <c r="M136" s="36"/>
      <c r="N136" s="37"/>
      <c r="O136" s="37" t="str">
        <f>IF(Tabla_GENERAL7[[#This Row],[Fecha envio encuesta satisfacción]]=0,"",(WORKDAY.INTL(Tabla_GENERAL7[[#This Row],[Fecha envio encuesta satisfacción]],7,1,0)))</f>
        <v/>
      </c>
      <c r="P136" s="38"/>
    </row>
    <row r="137" spans="2:16" ht="24" hidden="1" customHeight="1" x14ac:dyDescent="0.3">
      <c r="B137" s="114" t="s">
        <v>410</v>
      </c>
      <c r="C13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FCP250336</v>
      </c>
      <c r="E13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3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PL56 DETSUN</v>
      </c>
      <c r="G13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37" s="38" t="str">
        <f>IF(Tabla_presupuestados[[#This Row],[VISADO]]="Sí", "Pendiente", "No")</f>
        <v>No</v>
      </c>
      <c r="I137" s="27">
        <f>IF(Tabla_GENERAL7[[#This Row],[VISADO]]="No",0,(INDEX(Tabla_presupuestados[#Data],MATCH(D137,Tabla_presupuestados[CÓDIGO],0),10)))</f>
        <v>0</v>
      </c>
      <c r="J137" s="36" t="s">
        <v>656</v>
      </c>
      <c r="K137" s="89">
        <f>SUMIF(Tabla_facturados[CÓDIGO],Tabla_GENERAL7[[#This Row],[CÓDIGO]],Tabla_facturados[%])</f>
        <v>0</v>
      </c>
      <c r="L137" s="27">
        <f>Tabla_presupuestados[[#This Row],[Importe presupuesto]]*Tabla_GENERAL7[[#This Row],[% FACTURADO]]</f>
        <v>0</v>
      </c>
      <c r="M137" s="36" t="s">
        <v>335</v>
      </c>
      <c r="N137" s="37">
        <v>45835</v>
      </c>
      <c r="O137" s="37">
        <f>IF(Tabla_GENERAL7[[#This Row],[Fecha envio encuesta satisfacción]]=0,"",(WORKDAY.INTL(Tabla_GENERAL7[[#This Row],[Fecha envio encuesta satisfacción]],7,1,0)))</f>
        <v>45846</v>
      </c>
      <c r="P137" s="38" t="s">
        <v>335</v>
      </c>
    </row>
    <row r="138" spans="2:16" ht="24" hidden="1" customHeight="1" x14ac:dyDescent="0.3">
      <c r="B138" s="114"/>
      <c r="C13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3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FCP250340</v>
      </c>
      <c r="E13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13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+ INFORME PLATAFORMA PRES 382-2024-4.3</v>
      </c>
      <c r="G13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826.46</v>
      </c>
      <c r="H138" s="38" t="str">
        <f>IF(Tabla_presupuestados[[#This Row],[VISADO]]="Sí", "Pendiente", "No")</f>
        <v>No</v>
      </c>
      <c r="I138" s="27">
        <f>IF(Tabla_GENERAL7[[#This Row],[VISADO]]="No",0,(INDEX(Tabla_presupuestados[#Data],MATCH(D138,Tabla_presupuestados[CÓDIGO],0),10)))</f>
        <v>0</v>
      </c>
      <c r="J138" s="36" t="s">
        <v>658</v>
      </c>
      <c r="K138" s="89">
        <f>SUMIF(Tabla_facturados[CÓDIGO],Tabla_GENERAL7[[#This Row],[CÓDIGO]],Tabla_facturados[%])</f>
        <v>0</v>
      </c>
      <c r="L138" s="27">
        <f>Tabla_presupuestados[[#This Row],[Importe presupuesto]]*Tabla_GENERAL7[[#This Row],[% FACTURADO]]</f>
        <v>0</v>
      </c>
      <c r="M138" s="36"/>
      <c r="N138" s="37"/>
      <c r="O138" s="37" t="str">
        <f>IF(Tabla_GENERAL7[[#This Row],[Fecha envio encuesta satisfacción]]=0,"",(WORKDAY.INTL(Tabla_GENERAL7[[#This Row],[Fecha envio encuesta satisfacción]],7,1,0)))</f>
        <v/>
      </c>
      <c r="P138" s="38"/>
    </row>
    <row r="139" spans="2:16" ht="24" customHeight="1" x14ac:dyDescent="0.3">
      <c r="B139" s="114" t="s">
        <v>659</v>
      </c>
      <c r="C13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FCP250341</v>
      </c>
      <c r="E13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PARCITANK, S.A.</v>
      </c>
      <c r="F13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DE CALCULO A SISMO TRES DEPOSITOS CHILE</v>
      </c>
      <c r="G13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3223.17</v>
      </c>
      <c r="H139" s="38" t="str">
        <f>IF(Tabla_presupuestados[[#This Row],[VISADO]]="Sí", "Pendiente", "No")</f>
        <v>No</v>
      </c>
      <c r="I139" s="27">
        <f>IF(Tabla_GENERAL7[[#This Row],[VISADO]]="No",0,(INDEX(Tabla_presupuestados[#Data],MATCH(D139,Tabla_presupuestados[CÓDIGO],0),10)))</f>
        <v>0</v>
      </c>
      <c r="J139" s="36" t="s">
        <v>658</v>
      </c>
      <c r="K139" s="89">
        <f>SUMIF(Tabla_facturados[CÓDIGO],Tabla_GENERAL7[[#This Row],[CÓDIGO]],Tabla_facturados[%])</f>
        <v>0</v>
      </c>
      <c r="L139" s="27">
        <f>Tabla_presupuestados[[#This Row],[Importe presupuesto]]*Tabla_GENERAL7[[#This Row],[% FACTURADO]]</f>
        <v>0</v>
      </c>
      <c r="M139" s="36"/>
      <c r="N139" s="37"/>
      <c r="O139" s="37" t="str">
        <f>IF(Tabla_GENERAL7[[#This Row],[Fecha envio encuesta satisfacción]]=0,"",(WORKDAY.INTL(Tabla_GENERAL7[[#This Row],[Fecha envio encuesta satisfacción]],7,1,0)))</f>
        <v/>
      </c>
      <c r="P139" s="38"/>
    </row>
    <row r="140" spans="2:16" ht="24" hidden="1" customHeight="1" x14ac:dyDescent="0.3">
      <c r="B140" s="114"/>
      <c r="C14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4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FCP250342</v>
      </c>
      <c r="E14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TOMCISA</v>
      </c>
      <c r="F14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TRAVESAÑO REMOLQUE EN CHASIS CISTERNA</v>
      </c>
      <c r="G14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4132.28</v>
      </c>
      <c r="H140" s="38" t="str">
        <f>IF(Tabla_presupuestados[[#This Row],[VISADO]]="Sí", "Pendiente", "No")</f>
        <v>No</v>
      </c>
      <c r="I140" s="27">
        <f>IF(Tabla_GENERAL7[[#This Row],[VISADO]]="No",0,(INDEX(Tabla_presupuestados[#Data],MATCH(D140,Tabla_presupuestados[CÓDIGO],0),10)))</f>
        <v>0</v>
      </c>
      <c r="J140" s="36" t="s">
        <v>657</v>
      </c>
      <c r="K140" s="89">
        <f>SUMIF(Tabla_facturados[CÓDIGO],Tabla_GENERAL7[[#This Row],[CÓDIGO]],Tabla_facturados[%])</f>
        <v>0</v>
      </c>
      <c r="L140" s="27">
        <f>Tabla_presupuestados[[#This Row],[Importe presupuesto]]*Tabla_GENERAL7[[#This Row],[% FACTURADO]]</f>
        <v>0</v>
      </c>
      <c r="M140" s="36"/>
      <c r="N140" s="37"/>
      <c r="O140" s="37" t="str">
        <f>IF(Tabla_GENERAL7[[#This Row],[Fecha envio encuesta satisfacción]]=0,"",(WORKDAY.INTL(Tabla_GENERAL7[[#This Row],[Fecha envio encuesta satisfacción]],7,1,0)))</f>
        <v/>
      </c>
      <c r="P140" s="38"/>
    </row>
    <row r="141" spans="2:16" ht="24" hidden="1" customHeight="1" x14ac:dyDescent="0.3">
      <c r="B141" s="114"/>
      <c r="C14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4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FCP250344</v>
      </c>
      <c r="E14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4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ESTRUCTURAL DE PLATAFORMA PARA EQUIPO CIP EN CHILE</v>
      </c>
      <c r="G14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1033.07</v>
      </c>
      <c r="H141" s="38" t="str">
        <f>IF(Tabla_presupuestados[[#This Row],[VISADO]]="Sí", "Pendiente", "No")</f>
        <v>No</v>
      </c>
      <c r="I141" s="27">
        <f>IF(Tabla_GENERAL7[[#This Row],[VISADO]]="No",0,(INDEX(Tabla_presupuestados[#Data],MATCH(D141,Tabla_presupuestados[CÓDIGO],0),10)))</f>
        <v>0</v>
      </c>
      <c r="J141" s="36" t="s">
        <v>658</v>
      </c>
      <c r="K141" s="89">
        <f>SUMIF(Tabla_facturados[CÓDIGO],Tabla_GENERAL7[[#This Row],[CÓDIGO]],Tabla_facturados[%])</f>
        <v>0</v>
      </c>
      <c r="L141" s="27">
        <f>Tabla_presupuestados[[#This Row],[Importe presupuesto]]*Tabla_GENERAL7[[#This Row],[% FACTURADO]]</f>
        <v>0</v>
      </c>
      <c r="M141" s="36"/>
      <c r="N141" s="37"/>
      <c r="O141" s="37" t="str">
        <f>IF(Tabla_GENERAL7[[#This Row],[Fecha envio encuesta satisfacción]]=0,"",(WORKDAY.INTL(Tabla_GENERAL7[[#This Row],[Fecha envio encuesta satisfacción]],7,1,0)))</f>
        <v/>
      </c>
      <c r="P141" s="38"/>
    </row>
    <row r="142" spans="2:16" ht="24" hidden="1" customHeight="1" x14ac:dyDescent="0.3">
      <c r="B142" s="114" t="s">
        <v>661</v>
      </c>
      <c r="C14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FCP250348</v>
      </c>
      <c r="E14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4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TECNICO VISADO CALCULO COCEDERO (VINCULADO A FCP250177)</v>
      </c>
      <c r="G14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474.64</v>
      </c>
      <c r="H142" s="38" t="s">
        <v>335</v>
      </c>
      <c r="I142" s="27">
        <f>IF(Tabla_GENERAL7[[#This Row],[VISADO]]="No",0,(INDEX(Tabla_presupuestados[#Data],MATCH(D142,Tabla_presupuestados[CÓDIGO],0),10)))</f>
        <v>50</v>
      </c>
      <c r="J142" s="36" t="s">
        <v>656</v>
      </c>
      <c r="K142" s="89">
        <f>SUMIF(Tabla_facturados[CÓDIGO],Tabla_GENERAL7[[#This Row],[CÓDIGO]],Tabla_facturados[%])</f>
        <v>0</v>
      </c>
      <c r="L142" s="27">
        <f>Tabla_presupuestados[[#This Row],[Importe presupuesto]]*Tabla_GENERAL7[[#This Row],[% FACTURADO]]</f>
        <v>0</v>
      </c>
      <c r="M142" s="36" t="s">
        <v>335</v>
      </c>
      <c r="N142" s="37">
        <v>45840</v>
      </c>
      <c r="O142" s="37">
        <f>IF(Tabla_GENERAL7[[#This Row],[Fecha envio encuesta satisfacción]]=0,"",(WORKDAY.INTL(Tabla_GENERAL7[[#This Row],[Fecha envio encuesta satisfacción]],7,1,0)))</f>
        <v>45849</v>
      </c>
      <c r="P142" s="38" t="s">
        <v>335</v>
      </c>
    </row>
    <row r="143" spans="2:16" ht="24" customHeight="1" x14ac:dyDescent="0.3">
      <c r="B143" s="114" t="s">
        <v>661</v>
      </c>
      <c r="C14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FCP250350</v>
      </c>
      <c r="E14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14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II DEMASIA CALCULO DINAMICOS SOPORTES REF. BMOT 158-20043876 (VINCULADO A FCP250069)</v>
      </c>
      <c r="G14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3037.22</v>
      </c>
      <c r="H143" s="38" t="str">
        <f>IF(Tabla_presupuestados[[#This Row],[VISADO]]="Sí", "Pendiente", "No")</f>
        <v>No</v>
      </c>
      <c r="I143" s="27">
        <f>IF(Tabla_GENERAL7[[#This Row],[VISADO]]="No",0,(INDEX(Tabla_presupuestados[#Data],MATCH(D143,Tabla_presupuestados[CÓDIGO],0),10)))</f>
        <v>0</v>
      </c>
      <c r="J143" s="36" t="s">
        <v>660</v>
      </c>
      <c r="K143" s="89">
        <f>SUMIF(Tabla_facturados[CÓDIGO],Tabla_GENERAL7[[#This Row],[CÓDIGO]],Tabla_facturados[%])</f>
        <v>0.30000131699382987</v>
      </c>
      <c r="L143" s="27">
        <f>Tabla_presupuestados[[#This Row],[Importe presupuesto]]*Tabla_GENERAL7[[#This Row],[% FACTURADO]]</f>
        <v>911.16999999999985</v>
      </c>
      <c r="M143" s="36"/>
      <c r="N143" s="37"/>
      <c r="O143" s="37" t="str">
        <f>IF(Tabla_GENERAL7[[#This Row],[Fecha envio encuesta satisfacción]]=0,"",(WORKDAY.INTL(Tabla_GENERAL7[[#This Row],[Fecha envio encuesta satisfacción]],7,1,0)))</f>
        <v/>
      </c>
      <c r="P143" s="38"/>
    </row>
    <row r="144" spans="2:16" ht="24" customHeight="1" x14ac:dyDescent="0.3">
      <c r="B144" s="114" t="s">
        <v>664</v>
      </c>
      <c r="C14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FCP250352_rev01</v>
      </c>
      <c r="E14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4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UNIONES Y OPTIMIZACION ESTRUCTURA BASE DE LOS LLANOS</v>
      </c>
      <c r="G14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144" s="38" t="str">
        <f>IF(Tabla_presupuestados[[#This Row],[VISADO]]="Sí", "Pendiente", "No")</f>
        <v>No</v>
      </c>
      <c r="I144" s="27">
        <f>IF(Tabla_GENERAL7[[#This Row],[VISADO]]="No",0,(INDEX(Tabla_presupuestados[#Data],MATCH(D144,Tabla_presupuestados[CÓDIGO],0),10)))</f>
        <v>0</v>
      </c>
      <c r="J144" s="36" t="s">
        <v>660</v>
      </c>
      <c r="K144" s="89">
        <f>SUMIF(Tabla_facturados[CÓDIGO],Tabla_GENERAL7[[#This Row],[CÓDIGO]],Tabla_facturados[%])</f>
        <v>0</v>
      </c>
      <c r="L144" s="27">
        <f>Tabla_presupuestados[[#This Row],[Importe presupuesto]]*Tabla_GENERAL7[[#This Row],[% FACTURADO]]</f>
        <v>0</v>
      </c>
      <c r="M144" s="36"/>
      <c r="N144" s="37"/>
      <c r="O144" s="37" t="str">
        <f>IF(Tabla_GENERAL7[[#This Row],[Fecha envio encuesta satisfacción]]=0,"",(WORKDAY.INTL(Tabla_GENERAL7[[#This Row],[Fecha envio encuesta satisfacción]],7,1,0)))</f>
        <v/>
      </c>
      <c r="P144" s="38"/>
    </row>
    <row r="145" spans="2:16" ht="24" hidden="1" customHeight="1" x14ac:dyDescent="0.3">
      <c r="B145" s="114"/>
      <c r="C14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4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FCP250354</v>
      </c>
      <c r="E14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4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DEPOSITOS PARA EQUIPO CIP EN CHILE</v>
      </c>
      <c r="G14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2148.7800000000002</v>
      </c>
      <c r="H145" s="38" t="str">
        <f>IF(Tabla_presupuestados[[#This Row],[VISADO]]="Sí", "Pendiente", "No")</f>
        <v>No</v>
      </c>
      <c r="I145" s="27">
        <f>IF(Tabla_GENERAL7[[#This Row],[VISADO]]="No",0,(INDEX(Tabla_presupuestados[#Data],MATCH(D145,Tabla_presupuestados[CÓDIGO],0),10)))</f>
        <v>0</v>
      </c>
      <c r="J145" s="36" t="s">
        <v>658</v>
      </c>
      <c r="K145" s="89">
        <f>SUMIF(Tabla_facturados[CÓDIGO],Tabla_GENERAL7[[#This Row],[CÓDIGO]],Tabla_facturados[%])</f>
        <v>0</v>
      </c>
      <c r="L145" s="27">
        <f>Tabla_presupuestados[[#This Row],[Importe presupuesto]]*Tabla_GENERAL7[[#This Row],[% FACTURADO]]</f>
        <v>0</v>
      </c>
      <c r="M145" s="36"/>
      <c r="N145" s="37"/>
      <c r="O145" s="37" t="str">
        <f>IF(Tabla_GENERAL7[[#This Row],[Fecha envio encuesta satisfacción]]=0,"",(WORKDAY.INTL(Tabla_GENERAL7[[#This Row],[Fecha envio encuesta satisfacción]],7,1,0)))</f>
        <v/>
      </c>
      <c r="P145" s="38"/>
    </row>
    <row r="146" spans="2:16" ht="24" customHeight="1" x14ac:dyDescent="0.3">
      <c r="B146" s="114" t="s">
        <v>659</v>
      </c>
      <c r="C14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FCP250357</v>
      </c>
      <c r="E14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4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PARA DETERMINACION DE ESPESORES Y PLANO DE DEPOSITO DF030100</v>
      </c>
      <c r="G14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578.52</v>
      </c>
      <c r="H146" s="38" t="str">
        <f>IF(Tabla_presupuestados[[#This Row],[VISADO]]="Sí", "Pendiente", "No")</f>
        <v>No</v>
      </c>
      <c r="I146" s="27">
        <f>IF(Tabla_GENERAL7[[#This Row],[VISADO]]="No",0,(INDEX(Tabla_presupuestados[#Data],MATCH(D146,Tabla_presupuestados[CÓDIGO],0),10)))</f>
        <v>0</v>
      </c>
      <c r="J146" s="36" t="s">
        <v>660</v>
      </c>
      <c r="K146" s="89">
        <f>SUMIF(Tabla_facturados[CÓDIGO],Tabla_GENERAL7[[#This Row],[CÓDIGO]],Tabla_facturados[%])</f>
        <v>0.29998962870773699</v>
      </c>
      <c r="L146" s="27">
        <f>Tabla_presupuestados[[#This Row],[Importe presupuesto]]*Tabla_GENERAL7[[#This Row],[% FACTURADO]]</f>
        <v>173.54999999999998</v>
      </c>
      <c r="M146" s="36" t="s">
        <v>335</v>
      </c>
      <c r="N146" s="37">
        <v>45845</v>
      </c>
      <c r="O146" s="37">
        <f>IF(Tabla_GENERAL7[[#This Row],[Fecha envio encuesta satisfacción]]=0,"",(WORKDAY.INTL(Tabla_GENERAL7[[#This Row],[Fecha envio encuesta satisfacción]],7,1,0)))</f>
        <v>45854</v>
      </c>
      <c r="P146" s="38" t="s">
        <v>335</v>
      </c>
    </row>
    <row r="147" spans="2:16" ht="24" hidden="1" customHeight="1" x14ac:dyDescent="0.3">
      <c r="B147" s="114" t="s">
        <v>410</v>
      </c>
      <c r="C14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FCP250363</v>
      </c>
      <c r="E14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14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VIABILIDAD ESTRUCTURAL PISTA PADEL MARRUECOS</v>
      </c>
      <c r="G14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743.81</v>
      </c>
      <c r="H147" s="38" t="str">
        <f>IF(Tabla_presupuestados[[#This Row],[VISADO]]="Sí", "Pendiente", "No")</f>
        <v>No</v>
      </c>
      <c r="I147" s="27">
        <f>IF(Tabla_GENERAL7[[#This Row],[VISADO]]="No",0,(INDEX(Tabla_presupuestados[#Data],MATCH(D147,Tabla_presupuestados[CÓDIGO],0),10)))</f>
        <v>0</v>
      </c>
      <c r="J147" s="36" t="s">
        <v>656</v>
      </c>
      <c r="K147" s="89">
        <f>SUMIF(Tabla_facturados[CÓDIGO],Tabla_GENERAL7[[#This Row],[CÓDIGO]],Tabla_facturados[%])</f>
        <v>0.29999596671192913</v>
      </c>
      <c r="L147" s="27">
        <f>Tabla_presupuestados[[#This Row],[Importe presupuesto]]*Tabla_GENERAL7[[#This Row],[% FACTURADO]]</f>
        <v>223.14</v>
      </c>
      <c r="M147" s="36" t="s">
        <v>335</v>
      </c>
      <c r="N147" s="37">
        <v>45835</v>
      </c>
      <c r="O147" s="37">
        <f>IF(Tabla_GENERAL7[[#This Row],[Fecha envio encuesta satisfacción]]=0,"",(WORKDAY.INTL(Tabla_GENERAL7[[#This Row],[Fecha envio encuesta satisfacción]],7,1,0)))</f>
        <v>45846</v>
      </c>
      <c r="P147" s="38" t="s">
        <v>335</v>
      </c>
    </row>
    <row r="148" spans="2:16" ht="24" hidden="1" customHeight="1" x14ac:dyDescent="0.3">
      <c r="B148" s="114" t="s">
        <v>410</v>
      </c>
      <c r="C14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FCP250367</v>
      </c>
      <c r="E14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4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AL CALCULO PERFIL DECK 56 ESP.0.8 (VINCULADO A FCP250326)</v>
      </c>
      <c r="G14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206.61</v>
      </c>
      <c r="H148" s="38" t="str">
        <f>IF(Tabla_presupuestados[[#This Row],[VISADO]]="Sí", "Pendiente", "No")</f>
        <v>No</v>
      </c>
      <c r="I148" s="27">
        <f>IF(Tabla_GENERAL7[[#This Row],[VISADO]]="No",0,(INDEX(Tabla_presupuestados[#Data],MATCH(D148,Tabla_presupuestados[CÓDIGO],0),10)))</f>
        <v>0</v>
      </c>
      <c r="J148" s="36" t="s">
        <v>656</v>
      </c>
      <c r="K148" s="89">
        <f>SUMIF(Tabla_facturados[CÓDIGO],Tabla_GENERAL7[[#This Row],[CÓDIGO]],Tabla_facturados[%])</f>
        <v>0</v>
      </c>
      <c r="L148" s="27">
        <f>Tabla_presupuestados[[#This Row],[Importe presupuesto]]*Tabla_GENERAL7[[#This Row],[% FACTURADO]]</f>
        <v>0</v>
      </c>
      <c r="M148" s="36" t="s">
        <v>335</v>
      </c>
      <c r="N148" s="37">
        <v>45835</v>
      </c>
      <c r="O148" s="37">
        <f>IF(Tabla_GENERAL7[[#This Row],[Fecha envio encuesta satisfacción]]=0,"",(WORKDAY.INTL(Tabla_GENERAL7[[#This Row],[Fecha envio encuesta satisfacción]],7,1,0)))</f>
        <v>45846</v>
      </c>
      <c r="P148" s="38" t="s">
        <v>335</v>
      </c>
    </row>
    <row r="149" spans="2:16" ht="24" customHeight="1" x14ac:dyDescent="0.3">
      <c r="B149" s="114" t="s">
        <v>661</v>
      </c>
      <c r="C14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FCP250378</v>
      </c>
      <c r="E14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</v>
      </c>
      <c r="F14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MODIFICACIONES CONTENEDORES CSC 10325004C1</v>
      </c>
      <c r="G14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2154.5</v>
      </c>
      <c r="H149" s="38" t="str">
        <f>IF(Tabla_presupuestados[[#This Row],[VISADO]]="Sí", "Pendiente", "No")</f>
        <v>Pendiente</v>
      </c>
      <c r="I149" s="27">
        <f>IF(Tabla_GENERAL7[[#This Row],[VISADO]]="No",0,(INDEX(Tabla_presupuestados[#Data],MATCH(D149,Tabla_presupuestados[CÓDIGO],0),10)))</f>
        <v>120</v>
      </c>
      <c r="J149" s="36" t="s">
        <v>660</v>
      </c>
      <c r="K149" s="89">
        <f>SUMIF(Tabla_facturados[CÓDIGO],Tabla_GENERAL7[[#This Row],[CÓDIGO]],Tabla_facturados[%])</f>
        <v>0.3</v>
      </c>
      <c r="L149" s="113">
        <f>Tabla_presupuestados[[#This Row],[Importe presupuesto]]*Tabla_GENERAL7[[#This Row],[% FACTURADO]]</f>
        <v>646.35</v>
      </c>
      <c r="M149" s="36"/>
      <c r="N149" s="37"/>
      <c r="O149" s="37" t="str">
        <f>IF(Tabla_GENERAL7[[#This Row],[Fecha envio encuesta satisfacción]]=0,"",(WORKDAY.INTL(Tabla_GENERAL7[[#This Row],[Fecha envio encuesta satisfacción]],7,1,0)))</f>
        <v/>
      </c>
      <c r="P149" s="38"/>
    </row>
    <row r="150" spans="2:16" ht="24" customHeight="1" x14ac:dyDescent="0.3">
      <c r="B150" s="114" t="s">
        <v>481</v>
      </c>
      <c r="C15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FCP250339</v>
      </c>
      <c r="E15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</v>
      </c>
      <c r="F15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NAVE DESMONTABLE ENTREMEDIANERAS CAMPA</v>
      </c>
      <c r="G15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1197.6300000000001</v>
      </c>
      <c r="H150" s="38" t="str">
        <f>IF(Tabla_presupuestados[[#This Row],[VISADO]]="Sí", "Pendiente", "No")</f>
        <v>Pendiente</v>
      </c>
      <c r="I150" s="27">
        <f>IF(Tabla_GENERAL7[[#This Row],[VISADO]]="No",0,(INDEX(Tabla_presupuestados[#Data],MATCH(D150,Tabla_presupuestados[CÓDIGO],0),10)))</f>
        <v>150</v>
      </c>
      <c r="J150" s="36" t="s">
        <v>660</v>
      </c>
      <c r="K150" s="89">
        <f>SUMIF(Tabla_facturados[CÓDIGO],Tabla_GENERAL7[[#This Row],[CÓDIGO]],Tabla_facturados[%])</f>
        <v>0</v>
      </c>
      <c r="L150" s="113">
        <f>Tabla_presupuestados[[#This Row],[Importe presupuesto]]*Tabla_GENERAL7[[#This Row],[% FACTURADO]]</f>
        <v>0</v>
      </c>
      <c r="M150" s="36"/>
      <c r="N150" s="37"/>
      <c r="O150" s="37" t="str">
        <f>IF(Tabla_GENERAL7[[#This Row],[Fecha envio encuesta satisfacción]]=0,"",(WORKDAY.INTL(Tabla_GENERAL7[[#This Row],[Fecha envio encuesta satisfacción]],7,1,0)))</f>
        <v/>
      </c>
      <c r="P150" s="38"/>
    </row>
    <row r="151" spans="2:16" ht="24" customHeight="1" x14ac:dyDescent="0.3">
      <c r="B151" s="114" t="s">
        <v>659</v>
      </c>
      <c r="C15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FCP250356</v>
      </c>
      <c r="E15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5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SIMULACION CARGADOR-DESCARGADOR CHILE</v>
      </c>
      <c r="G15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1281.42</v>
      </c>
      <c r="H151" s="38" t="str">
        <f>IF(Tabla_presupuestados[[#This Row],[VISADO]]="Sí", "Pendiente", "No")</f>
        <v>Pendiente</v>
      </c>
      <c r="I151" s="27">
        <f>IF(Tabla_GENERAL7[[#This Row],[VISADO]]="No",0,(INDEX(Tabla_presupuestados[#Data],MATCH(D151,Tabla_presupuestados[CÓDIGO],0),10)))</f>
        <v>50</v>
      </c>
      <c r="J151" s="36" t="s">
        <v>660</v>
      </c>
      <c r="K151" s="89">
        <f>SUMIF(Tabla_facturados[CÓDIGO],Tabla_GENERAL7[[#This Row],[CÓDIGO]],Tabla_facturados[%])</f>
        <v>0.29999531769443272</v>
      </c>
      <c r="L151" s="117">
        <f>Tabla_presupuestados[[#This Row],[Importe presupuesto]]*Tabla_GENERAL7[[#This Row],[% FACTURADO]]</f>
        <v>384.42</v>
      </c>
      <c r="M151" s="36"/>
      <c r="N151" s="37"/>
      <c r="O151" s="37" t="str">
        <f>IF(Tabla_GENERAL7[[#This Row],[Fecha envio encuesta satisfacción]]=0,"",(WORKDAY.INTL(Tabla_GENERAL7[[#This Row],[Fecha envio encuesta satisfacción]],7,1,0)))</f>
        <v/>
      </c>
      <c r="P151" s="38"/>
    </row>
    <row r="152" spans="2:16" ht="24" hidden="1" customHeight="1" x14ac:dyDescent="0.3">
      <c r="B152" s="114" t="s">
        <v>410</v>
      </c>
      <c r="C15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FCP250380</v>
      </c>
      <c r="E15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5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PL56 MERLIN PROPERTIES BETERA</v>
      </c>
      <c r="G15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578.52</v>
      </c>
      <c r="H152" s="38" t="str">
        <f>IF(Tabla_presupuestados[[#This Row],[VISADO]]="Sí", "Pendiente", "No")</f>
        <v>No</v>
      </c>
      <c r="I152" s="27">
        <f>IF(Tabla_GENERAL7[[#This Row],[VISADO]]="No",0,(INDEX(Tabla_presupuestados[#Data],MATCH(D152,Tabla_presupuestados[CÓDIGO],0),10)))</f>
        <v>0</v>
      </c>
      <c r="J152" s="36" t="s">
        <v>656</v>
      </c>
      <c r="K152" s="89">
        <f>SUMIF(Tabla_facturados[CÓDIGO],Tabla_GENERAL7[[#This Row],[CÓDIGO]],Tabla_facturados[%])</f>
        <v>0.29998962870773699</v>
      </c>
      <c r="L152" s="117">
        <f>Tabla_presupuestados[[#This Row],[Importe presupuesto]]*Tabla_GENERAL7[[#This Row],[% FACTURADO]]</f>
        <v>173.54999999999998</v>
      </c>
      <c r="M152" s="36" t="s">
        <v>335</v>
      </c>
      <c r="N152" s="37">
        <v>45835</v>
      </c>
      <c r="O152" s="37">
        <f>IF(Tabla_GENERAL7[[#This Row],[Fecha envio encuesta satisfacción]]=0,"",(WORKDAY.INTL(Tabla_GENERAL7[[#This Row],[Fecha envio encuesta satisfacción]],7,1,0)))</f>
        <v>45846</v>
      </c>
      <c r="P152" s="38" t="s">
        <v>335</v>
      </c>
    </row>
    <row r="153" spans="2:16" ht="24" hidden="1" customHeight="1" x14ac:dyDescent="0.3">
      <c r="B153" s="114" t="s">
        <v>659</v>
      </c>
      <c r="C15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FCP250381</v>
      </c>
      <c r="E15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</v>
      </c>
      <c r="F15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DEPOSITO PLANTA DISOLVENTES CON AISLAMIENTO DF035200</v>
      </c>
      <c r="G15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153" s="38" t="str">
        <f>IF(Tabla_presupuestados[[#This Row],[VISADO]]="Sí", "Pendiente", "No")</f>
        <v>No</v>
      </c>
      <c r="I153" s="27">
        <f>IF(Tabla_GENERAL7[[#This Row],[VISADO]]="No",0,(INDEX(Tabla_presupuestados[#Data],MATCH(D153,Tabla_presupuestados[CÓDIGO],0),10)))</f>
        <v>0</v>
      </c>
      <c r="J153" s="36" t="s">
        <v>656</v>
      </c>
      <c r="K153" s="89">
        <f>SUMIF(Tabla_facturados[CÓDIGO],Tabla_GENERAL7[[#This Row],[CÓDIGO]],Tabla_facturados[%])</f>
        <v>0</v>
      </c>
      <c r="L153" s="113">
        <f>Tabla_presupuestados[[#This Row],[Importe presupuesto]]*Tabla_GENERAL7[[#This Row],[% FACTURADO]]</f>
        <v>0</v>
      </c>
      <c r="M153" s="36" t="s">
        <v>335</v>
      </c>
      <c r="N153" s="37">
        <v>45867</v>
      </c>
      <c r="O153" s="37">
        <f>IF(Tabla_GENERAL7[[#This Row],[Fecha envio encuesta satisfacción]]=0,"",(WORKDAY.INTL(Tabla_GENERAL7[[#This Row],[Fecha envio encuesta satisfacción]],7,1,0)))</f>
        <v>45876</v>
      </c>
      <c r="P153" s="38" t="s">
        <v>663</v>
      </c>
    </row>
    <row r="154" spans="2:16" ht="24" hidden="1" customHeight="1" x14ac:dyDescent="0.3">
      <c r="B154" s="114" t="s">
        <v>659</v>
      </c>
      <c r="C15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FCP250383_rev01</v>
      </c>
      <c r="E15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TUBYTANK</v>
      </c>
      <c r="F15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DEPOSITOS 30000 Y 15000 L</v>
      </c>
      <c r="G15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403.39</v>
      </c>
      <c r="H154" s="38" t="str">
        <f>IF(Tabla_presupuestados[[#This Row],[VISADO]]="Sí", "Pendiente", "No")</f>
        <v>No</v>
      </c>
      <c r="I154" s="27">
        <f>IF(Tabla_GENERAL7[[#This Row],[VISADO]]="No",0,(INDEX(Tabla_presupuestados[#Data],MATCH(D154,Tabla_presupuestados[CÓDIGO],0),10)))</f>
        <v>0</v>
      </c>
      <c r="J154" s="36" t="s">
        <v>656</v>
      </c>
      <c r="K154" s="89">
        <f>SUMIF(Tabla_facturados[CÓDIGO],Tabla_GENERAL7[[#This Row],[CÓDIGO]],Tabla_facturados[%])</f>
        <v>0</v>
      </c>
      <c r="L154" s="117">
        <f>Tabla_presupuestados[[#This Row],[Importe presupuesto]]*Tabla_GENERAL7[[#This Row],[% FACTURADO]]</f>
        <v>0</v>
      </c>
      <c r="M154" s="36" t="s">
        <v>335</v>
      </c>
      <c r="N154" s="37">
        <v>45849</v>
      </c>
      <c r="O154" s="37">
        <f>IF(Tabla_GENERAL7[[#This Row],[Fecha envio encuesta satisfacción]]=0,"",(WORKDAY.INTL(Tabla_GENERAL7[[#This Row],[Fecha envio encuesta satisfacción]],7,1,0)))</f>
        <v>45860</v>
      </c>
      <c r="P154" s="38" t="s">
        <v>335</v>
      </c>
    </row>
    <row r="155" spans="2:16" ht="24" hidden="1" customHeight="1" x14ac:dyDescent="0.3">
      <c r="B155" s="114" t="s">
        <v>410</v>
      </c>
      <c r="C15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FCP250390</v>
      </c>
      <c r="E15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COMTEL HISPANICA</v>
      </c>
      <c r="F15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EN-1090 EXC-3 AÑO 2025</v>
      </c>
      <c r="G15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463.15</v>
      </c>
      <c r="H155" s="38" t="str">
        <f>IF(Tabla_presupuestados[[#This Row],[VISADO]]="Sí", "Pendiente", "No")</f>
        <v>No</v>
      </c>
      <c r="I155" s="27">
        <f>IF(Tabla_GENERAL7[[#This Row],[VISADO]]="No",0,(INDEX(Tabla_presupuestados[#Data],MATCH(D155,Tabla_presupuestados[CÓDIGO],0),10)))</f>
        <v>0</v>
      </c>
      <c r="J155" s="36" t="s">
        <v>656</v>
      </c>
      <c r="K155" s="89">
        <f>SUMIF(Tabla_facturados[CÓDIGO],Tabla_GENERAL7[[#This Row],[CÓDIGO]],Tabla_facturados[%])</f>
        <v>0</v>
      </c>
      <c r="L155" s="117">
        <f>Tabla_presupuestados[[#This Row],[Importe presupuesto]]*Tabla_GENERAL7[[#This Row],[% FACTURADO]]</f>
        <v>0</v>
      </c>
      <c r="M155" s="36" t="s">
        <v>335</v>
      </c>
      <c r="N155" s="37">
        <v>45854</v>
      </c>
      <c r="O155" s="37">
        <f>IF(Tabla_GENERAL7[[#This Row],[Fecha envio encuesta satisfacción]]=0,"",(WORKDAY.INTL(Tabla_GENERAL7[[#This Row],[Fecha envio encuesta satisfacción]],7,1,0)))</f>
        <v>45863</v>
      </c>
      <c r="P155" s="38" t="s">
        <v>335</v>
      </c>
    </row>
    <row r="156" spans="2:16" ht="24" customHeight="1" x14ac:dyDescent="0.3">
      <c r="B156" s="114" t="s">
        <v>665</v>
      </c>
      <c r="C15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FCP250393</v>
      </c>
      <c r="E15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</v>
      </c>
      <c r="F15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ESTADO EJECUCIÓN OBRA PLANTA FOTOVOLTAICA TABERNAS</v>
      </c>
      <c r="G15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2356.9299999999998</v>
      </c>
      <c r="H156" s="38" t="str">
        <f>IF(Tabla_presupuestados[[#This Row],[VISADO]]="Sí", "Pendiente", "No")</f>
        <v>Pendiente</v>
      </c>
      <c r="I156" s="27">
        <f>IF(Tabla_GENERAL7[[#This Row],[VISADO]]="No",0,(INDEX(Tabla_presupuestados[#Data],MATCH(D156,Tabla_presupuestados[CÓDIGO],0),10)))</f>
        <v>50</v>
      </c>
      <c r="J156" s="36" t="s">
        <v>660</v>
      </c>
      <c r="K156" s="89">
        <f>SUMIF(Tabla_facturados[CÓDIGO],Tabla_GENERAL7[[#This Row],[CÓDIGO]],Tabla_facturados[%])</f>
        <v>0</v>
      </c>
      <c r="L156" s="117">
        <f>Tabla_presupuestados[[#This Row],[Importe presupuesto]]*Tabla_GENERAL7[[#This Row],[% FACTURADO]]</f>
        <v>0</v>
      </c>
      <c r="M156" s="36"/>
      <c r="N156" s="37"/>
      <c r="O156" s="37" t="str">
        <f>IF(Tabla_GENERAL7[[#This Row],[Fecha envio encuesta satisfacción]]=0,"",(WORKDAY.INTL(Tabla_GENERAL7[[#This Row],[Fecha envio encuesta satisfacción]],7,1,0)))</f>
        <v/>
      </c>
      <c r="P156" s="38"/>
    </row>
    <row r="157" spans="2:16" ht="24" hidden="1" customHeight="1" x14ac:dyDescent="0.3">
      <c r="B157" s="114" t="s">
        <v>410</v>
      </c>
      <c r="C15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FCP250395</v>
      </c>
      <c r="E15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5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AL CALCULO PERFIL DECK 56 ESP.0.8 DETSUN (VINCULADO A FCP250336)</v>
      </c>
      <c r="G15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330.58</v>
      </c>
      <c r="H157" s="38" t="str">
        <f>IF(Tabla_presupuestados[[#This Row],[VISADO]]="Sí", "Pendiente", "No")</f>
        <v>No</v>
      </c>
      <c r="I157" s="27">
        <f>IF(Tabla_GENERAL7[[#This Row],[VISADO]]="No",0,(INDEX(Tabla_presupuestados[#Data],MATCH(D157,Tabla_presupuestados[CÓDIGO],0),10)))</f>
        <v>0</v>
      </c>
      <c r="J157" s="36" t="s">
        <v>656</v>
      </c>
      <c r="K157" s="89">
        <f>SUMIF(Tabla_facturados[CÓDIGO],Tabla_GENERAL7[[#This Row],[CÓDIGO]],Tabla_facturados[%])</f>
        <v>0</v>
      </c>
      <c r="L157" s="117">
        <f>Tabla_presupuestados[[#This Row],[Importe presupuesto]]*Tabla_GENERAL7[[#This Row],[% FACTURADO]]</f>
        <v>0</v>
      </c>
      <c r="M157" s="36" t="s">
        <v>335</v>
      </c>
      <c r="N157" s="37">
        <v>45854</v>
      </c>
      <c r="O157" s="37">
        <f>IF(Tabla_GENERAL7[[#This Row],[Fecha envio encuesta satisfacción]]=0,"",(WORKDAY.INTL(Tabla_GENERAL7[[#This Row],[Fecha envio encuesta satisfacción]],7,1,0)))</f>
        <v>45863</v>
      </c>
      <c r="P157" s="38" t="s">
        <v>335</v>
      </c>
    </row>
    <row r="158" spans="2:16" ht="24" hidden="1" customHeight="1" x14ac:dyDescent="0.3">
      <c r="B158" s="114" t="s">
        <v>410</v>
      </c>
      <c r="C15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5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FCP250388</v>
      </c>
      <c r="E15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EUROCALDER</v>
      </c>
      <c r="F15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 PARA LINEA DE VIDA HORIZONTAL</v>
      </c>
      <c r="G15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716.67</v>
      </c>
      <c r="H158" s="38" t="str">
        <f>IF(Tabla_presupuestados[[#This Row],[VISADO]]="Sí", "Pendiente", "No")</f>
        <v>Pendiente</v>
      </c>
      <c r="I158" s="27">
        <f>IF(Tabla_GENERAL7[[#This Row],[VISADO]]="No",0,(INDEX(Tabla_presupuestados[#Data],MATCH(D158,Tabla_presupuestados[CÓDIGO],0),10)))</f>
        <v>50</v>
      </c>
      <c r="J158" s="36" t="s">
        <v>658</v>
      </c>
      <c r="K158" s="89">
        <f>SUMIF(Tabla_facturados[CÓDIGO],Tabla_GENERAL7[[#This Row],[CÓDIGO]],Tabla_facturados[%])</f>
        <v>0</v>
      </c>
      <c r="L158" s="117">
        <f>Tabla_presupuestados[[#This Row],[Importe presupuesto]]*Tabla_GENERAL7[[#This Row],[% FACTURADO]]</f>
        <v>0</v>
      </c>
      <c r="M158" s="36"/>
      <c r="N158" s="37"/>
      <c r="O158" s="37" t="str">
        <f>IF(Tabla_GENERAL7[[#This Row],[Fecha envio encuesta satisfacción]]=0,"",(WORKDAY.INTL(Tabla_GENERAL7[[#This Row],[Fecha envio encuesta satisfacción]],7,1,0)))</f>
        <v/>
      </c>
      <c r="P158" s="38"/>
    </row>
    <row r="159" spans="2:16" ht="24" customHeight="1" x14ac:dyDescent="0.3">
      <c r="B159" s="114" t="s">
        <v>410</v>
      </c>
      <c r="C15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FCP250397</v>
      </c>
      <c r="E15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</v>
      </c>
      <c r="F15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TECNICO CALCULO CIT PARA PISTA DE PADEL EN SUIZA</v>
      </c>
      <c r="G15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1795.41</v>
      </c>
      <c r="H159" s="38" t="str">
        <f>IF(Tabla_presupuestados[[#This Row],[VISADO]]="Sí", "Pendiente", "No")</f>
        <v>Pendiente</v>
      </c>
      <c r="I159" s="27">
        <f>IF(Tabla_GENERAL7[[#This Row],[VISADO]]="No",0,(INDEX(Tabla_presupuestados[#Data],MATCH(D159,Tabla_presupuestados[CÓDIGO],0),10)))</f>
        <v>100</v>
      </c>
      <c r="J159" s="36" t="s">
        <v>660</v>
      </c>
      <c r="K159" s="89">
        <f>SUMIF(Tabla_facturados[CÓDIGO],Tabla_GENERAL7[[#This Row],[CÓDIGO]],Tabla_facturados[%])</f>
        <v>0</v>
      </c>
      <c r="L159" s="117">
        <f>Tabla_presupuestados[[#This Row],[Importe presupuesto]]*Tabla_GENERAL7[[#This Row],[% FACTURADO]]</f>
        <v>0</v>
      </c>
      <c r="M159" s="36"/>
      <c r="N159" s="37"/>
      <c r="O159" s="37" t="str">
        <f>IF(Tabla_GENERAL7[[#This Row],[Fecha envio encuesta satisfacción]]=0,"",(WORKDAY.INTL(Tabla_GENERAL7[[#This Row],[Fecha envio encuesta satisfacción]],7,1,0)))</f>
        <v/>
      </c>
      <c r="P159" s="38"/>
    </row>
    <row r="160" spans="2:16" ht="24" hidden="1" customHeight="1" x14ac:dyDescent="0.3">
      <c r="B160" s="114" t="s">
        <v>410</v>
      </c>
      <c r="C16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FCP250399</v>
      </c>
      <c r="E16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- AMPHORA</v>
      </c>
      <c r="F16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+ INFORME ESTRUCTURA PARA FERMENTADORES PR395-24 SEVILLA</v>
      </c>
      <c r="G16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1239.68</v>
      </c>
      <c r="H160" s="38" t="str">
        <f>IF(Tabla_presupuestados[[#This Row],[VISADO]]="Sí", "Pendiente", "No")</f>
        <v>No</v>
      </c>
      <c r="I160" s="27">
        <f>IF(Tabla_GENERAL7[[#This Row],[VISADO]]="No",0,(INDEX(Tabla_presupuestados[#Data],MATCH(D160,Tabla_presupuestados[CÓDIGO],0),10)))</f>
        <v>0</v>
      </c>
      <c r="J160" s="36" t="s">
        <v>658</v>
      </c>
      <c r="K160" s="89">
        <f>SUMIF(Tabla_facturados[CÓDIGO],Tabla_GENERAL7[[#This Row],[CÓDIGO]],Tabla_facturados[%])</f>
        <v>0</v>
      </c>
      <c r="L160" s="117">
        <f>Tabla_presupuestados[[#This Row],[Importe presupuesto]]*Tabla_GENERAL7[[#This Row],[% FACTURADO]]</f>
        <v>0</v>
      </c>
      <c r="M160" s="36"/>
      <c r="N160" s="37"/>
      <c r="O160" s="37" t="str">
        <f>IF(Tabla_GENERAL7[[#This Row],[Fecha envio encuesta satisfacción]]=0,"",(WORKDAY.INTL(Tabla_GENERAL7[[#This Row],[Fecha envio encuesta satisfacción]],7,1,0)))</f>
        <v/>
      </c>
      <c r="P160" s="38"/>
    </row>
    <row r="161" spans="2:16" ht="24" hidden="1" customHeight="1" x14ac:dyDescent="0.3">
      <c r="B161" s="22"/>
      <c r="C16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FCP250404</v>
      </c>
      <c r="E16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</v>
      </c>
      <c r="F16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CONSTRUCCION 3 NAVES</v>
      </c>
      <c r="G16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6230</v>
      </c>
      <c r="H161" s="38" t="str">
        <f>IF(Tabla_presupuestados[[#This Row],[VISADO]]="Sí", "Pendiente", "No")</f>
        <v>Pendiente</v>
      </c>
      <c r="I161" s="27">
        <f>IF(Tabla_GENERAL7[[#This Row],[VISADO]]="No",0,(INDEX(Tabla_presupuestados[#Data],MATCH(D161,Tabla_presupuestados[CÓDIGO],0),10)))</f>
        <v>1470</v>
      </c>
      <c r="J161" s="36" t="s">
        <v>658</v>
      </c>
      <c r="K161" s="89">
        <f>SUMIF(Tabla_facturados[CÓDIGO],Tabla_GENERAL7[[#This Row],[CÓDIGO]],Tabla_facturados[%])</f>
        <v>0</v>
      </c>
      <c r="L161" s="113">
        <f>Tabla_presupuestados[[#This Row],[Importe presupuesto]]*Tabla_GENERAL7[[#This Row],[% FACTURADO]]</f>
        <v>0</v>
      </c>
      <c r="M161" s="36"/>
      <c r="N161" s="37"/>
      <c r="O161" s="37" t="str">
        <f>IF(Tabla_GENERAL7[[#This Row],[Fecha envio encuesta satisfacción]]=0,"",(WORKDAY.INTL(Tabla_GENERAL7[[#This Row],[Fecha envio encuesta satisfacción]],7,1,0)))</f>
        <v/>
      </c>
      <c r="P161" s="38"/>
    </row>
    <row r="162" spans="2:16" ht="24" customHeight="1" x14ac:dyDescent="0.3">
      <c r="B162" s="17" t="s">
        <v>410</v>
      </c>
      <c r="C16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6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FCP250405</v>
      </c>
      <c r="E16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6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EN-1090 EXC-2 AÑO 2025</v>
      </c>
      <c r="G16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720.6</v>
      </c>
      <c r="H162" s="38" t="str">
        <f>IF(Tabla_presupuestados[[#This Row],[VISADO]]="Sí", "Pendiente", "No")</f>
        <v>No</v>
      </c>
      <c r="I162" s="27">
        <f>IF(Tabla_GENERAL7[[#This Row],[VISADO]]="No",0,(INDEX(Tabla_presupuestados[#Data],MATCH(D162,Tabla_presupuestados[CÓDIGO],0),10)))</f>
        <v>0</v>
      </c>
      <c r="J162" s="36" t="s">
        <v>658</v>
      </c>
      <c r="K162" s="89">
        <f>SUMIF(Tabla_facturados[CÓDIGO],Tabla_GENERAL7[[#This Row],[CÓDIGO]],Tabla_facturados[%])</f>
        <v>0</v>
      </c>
      <c r="L162" s="113">
        <f>Tabla_presupuestados[[#This Row],[Importe presupuesto]]*Tabla_GENERAL7[[#This Row],[% FACTURADO]]</f>
        <v>0</v>
      </c>
      <c r="M162" s="36"/>
      <c r="N162" s="37"/>
      <c r="O162" s="37" t="str">
        <f>IF(Tabla_GENERAL7[[#This Row],[Fecha envio encuesta satisfacción]]=0,"",(WORKDAY.INTL(Tabla_GENERAL7[[#This Row],[Fecha envio encuesta satisfacción]],7,1,0)))</f>
        <v/>
      </c>
      <c r="P162" s="38"/>
    </row>
    <row r="163" spans="2:16" ht="24" hidden="1" customHeight="1" x14ac:dyDescent="0.3">
      <c r="B163" s="22"/>
      <c r="C16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FCP250406</v>
      </c>
      <c r="E16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</v>
      </c>
      <c r="F16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 PORCHE PATIO YESEROS,41</v>
      </c>
      <c r="G16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958.71</v>
      </c>
      <c r="H163" s="38" t="str">
        <f>IF(Tabla_presupuestados[[#This Row],[VISADO]]="Sí", "Pendiente", "No")</f>
        <v>Pendiente</v>
      </c>
      <c r="I163" s="27">
        <f>IF(Tabla_GENERAL7[[#This Row],[VISADO]]="No",0,(INDEX(Tabla_presupuestados[#Data],MATCH(D163,Tabla_presupuestados[CÓDIGO],0),10)))</f>
        <v>50</v>
      </c>
      <c r="J163" s="36" t="s">
        <v>658</v>
      </c>
      <c r="K163" s="89">
        <f>SUMIF(Tabla_facturados[CÓDIGO],Tabla_GENERAL7[[#This Row],[CÓDIGO]],Tabla_facturados[%])</f>
        <v>0</v>
      </c>
      <c r="L163" s="113">
        <f>Tabla_presupuestados[[#This Row],[Importe presupuesto]]*Tabla_GENERAL7[[#This Row],[% FACTURADO]]</f>
        <v>0</v>
      </c>
      <c r="M163" s="36"/>
      <c r="N163" s="37"/>
      <c r="O163" s="37" t="str">
        <f>IF(Tabla_GENERAL7[[#This Row],[Fecha envio encuesta satisfacción]]=0,"",(WORKDAY.INTL(Tabla_GENERAL7[[#This Row],[Fecha envio encuesta satisfacción]],7,1,0)))</f>
        <v/>
      </c>
      <c r="P163" s="38"/>
    </row>
    <row r="164" spans="2:16" ht="24" hidden="1" customHeight="1" x14ac:dyDescent="0.3">
      <c r="B164" s="22"/>
      <c r="C16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FCP250410</v>
      </c>
      <c r="E16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ALBERTO PERIS</v>
      </c>
      <c r="F16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VISADO CALCULO ESTRUCTURA Y CIMENTACION VIVIENDA UNIFAMILIAR</v>
      </c>
      <c r="G16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6610</v>
      </c>
      <c r="H164" s="38" t="str">
        <f>IF(Tabla_presupuestados[[#This Row],[VISADO]]="Sí", "Pendiente", "No")</f>
        <v>Pendiente</v>
      </c>
      <c r="I164" s="27">
        <f>IF(Tabla_GENERAL7[[#This Row],[VISADO]]="No",0,(INDEX(Tabla_presupuestados[#Data],MATCH(D164,Tabla_presupuestados[CÓDIGO],0),10)))</f>
        <v>50</v>
      </c>
      <c r="J164" s="36" t="s">
        <v>658</v>
      </c>
      <c r="K164" s="89">
        <f>SUMIF(Tabla_facturados[CÓDIGO],Tabla_GENERAL7[[#This Row],[CÓDIGO]],Tabla_facturados[%])</f>
        <v>0</v>
      </c>
      <c r="L164" s="117">
        <f>Tabla_presupuestados[[#This Row],[Importe presupuesto]]*Tabla_GENERAL7[[#This Row],[% FACTURADO]]</f>
        <v>0</v>
      </c>
      <c r="M164" s="36"/>
      <c r="N164" s="37"/>
      <c r="O164" s="37" t="str">
        <f>IF(Tabla_GENERAL7[[#This Row],[Fecha envio encuesta satisfacción]]=0,"",(WORKDAY.INTL(Tabla_GENERAL7[[#This Row],[Fecha envio encuesta satisfacción]],7,1,0)))</f>
        <v/>
      </c>
      <c r="P164" s="38"/>
    </row>
    <row r="165" spans="2:16" ht="24" hidden="1" customHeight="1" x14ac:dyDescent="0.3">
      <c r="B165" s="17" t="s">
        <v>410</v>
      </c>
      <c r="C16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6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FCP250414</v>
      </c>
      <c r="E16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6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II Y REVISION CALCULO PERFIL DECK 56 ESP.0.7 (VINCULADO A FCP250326)</v>
      </c>
      <c r="G16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206.61</v>
      </c>
      <c r="H165" s="38" t="str">
        <f>IF(Tabla_presupuestados[[#This Row],[VISADO]]="Sí", "Pendiente", "No")</f>
        <v>No</v>
      </c>
      <c r="I165" s="27">
        <f>IF(Tabla_GENERAL7[[#This Row],[VISADO]]="No",0,(INDEX(Tabla_presupuestados[#Data],MATCH(D165,Tabla_presupuestados[CÓDIGO],0),10)))</f>
        <v>0</v>
      </c>
      <c r="J165" s="36" t="s">
        <v>656</v>
      </c>
      <c r="K165" s="89">
        <f>SUMIF(Tabla_facturados[CÓDIGO],Tabla_GENERAL7[[#This Row],[CÓDIGO]],Tabla_facturados[%])</f>
        <v>0</v>
      </c>
      <c r="L165" s="117">
        <f>Tabla_presupuestados[[#This Row],[Importe presupuesto]]*Tabla_GENERAL7[[#This Row],[% FACTURADO]]</f>
        <v>0</v>
      </c>
      <c r="M165" s="36" t="s">
        <v>663</v>
      </c>
      <c r="N165" s="37"/>
      <c r="O165" s="37" t="str">
        <f>IF(Tabla_GENERAL7[[#This Row],[Fecha envio encuesta satisfacción]]=0,"",(WORKDAY.INTL(Tabla_GENERAL7[[#This Row],[Fecha envio encuesta satisfacción]],7,1,0)))</f>
        <v/>
      </c>
      <c r="P165" s="38"/>
    </row>
    <row r="166" spans="2:16" ht="24" customHeight="1" x14ac:dyDescent="0.3">
      <c r="B166" s="17" t="s">
        <v>410</v>
      </c>
      <c r="C16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FCP22466</v>
      </c>
      <c r="E16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FERTIBERIA</v>
      </c>
      <c r="F16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DISEÑO Y CALCULO SOPORTERIA NITRICO</v>
      </c>
      <c r="G16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66" s="38" t="str">
        <f>IF(Tabla_presupuestados[[#This Row],[VISADO]]="Sí", "Pendiente", "No")</f>
        <v>No</v>
      </c>
      <c r="I166" s="27">
        <f>IF(Tabla_GENERAL7[[#This Row],[VISADO]]="No",0,(INDEX(Tabla_presupuestados[#Data],MATCH(D166,Tabla_presupuestados[CÓDIGO],0),10)))</f>
        <v>0</v>
      </c>
      <c r="J166" s="36" t="s">
        <v>660</v>
      </c>
      <c r="K166" s="89">
        <f>SUMIF(Tabla_facturados[CÓDIGO],Tabla_GENERAL7[[#This Row],[CÓDIGO]],Tabla_facturados[%])</f>
        <v>0</v>
      </c>
      <c r="L166" s="113">
        <f>Tabla_presupuestados[[#This Row],[Importe presupuesto]]*Tabla_GENERAL7[[#This Row],[% FACTURADO]]</f>
        <v>0</v>
      </c>
      <c r="M166" s="36"/>
      <c r="N166" s="37"/>
      <c r="O166" s="37" t="str">
        <f>IF(Tabla_GENERAL7[[#This Row],[Fecha envio encuesta satisfacción]]=0,"",(WORKDAY.INTL(Tabla_GENERAL7[[#This Row],[Fecha envio encuesta satisfacción]],7,1,0)))</f>
        <v/>
      </c>
      <c r="P166" s="38"/>
    </row>
    <row r="167" spans="2:16" ht="24" customHeight="1" x14ac:dyDescent="0.3">
      <c r="B167" s="17" t="s">
        <v>410</v>
      </c>
      <c r="C16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FCP22235</v>
      </c>
      <c r="E16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NEW-CO ENTRERIVER</v>
      </c>
      <c r="F16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DESARROLLO SISTEMAS SIC+FASEII</v>
      </c>
      <c r="G16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67" s="38" t="str">
        <f>IF(Tabla_presupuestados[[#This Row],[VISADO]]="Sí", "Pendiente", "No")</f>
        <v>No</v>
      </c>
      <c r="I167" s="27">
        <f>IF(Tabla_GENERAL7[[#This Row],[VISADO]]="No",0,(INDEX(Tabla_presupuestados[#Data],MATCH(D167,Tabla_presupuestados[CÓDIGO],0),10)))</f>
        <v>0</v>
      </c>
      <c r="J167" s="36" t="s">
        <v>660</v>
      </c>
      <c r="K167" s="89">
        <f>SUMIF(Tabla_facturados[CÓDIGO],Tabla_GENERAL7[[#This Row],[CÓDIGO]],Tabla_facturados[%])</f>
        <v>0</v>
      </c>
      <c r="L167" s="113">
        <f>Tabla_presupuestados[[#This Row],[Importe presupuesto]]*Tabla_GENERAL7[[#This Row],[% FACTURADO]]</f>
        <v>0</v>
      </c>
      <c r="M167" s="36"/>
      <c r="N167" s="37"/>
      <c r="O167" s="37" t="str">
        <f>IF(Tabla_GENERAL7[[#This Row],[Fecha envio encuesta satisfacción]]=0,"",(WORKDAY.INTL(Tabla_GENERAL7[[#This Row],[Fecha envio encuesta satisfacción]],7,1,0)))</f>
        <v/>
      </c>
      <c r="P167" s="38"/>
    </row>
    <row r="168" spans="2:16" ht="24" hidden="1" customHeight="1" x14ac:dyDescent="0.3">
      <c r="B168" s="17" t="s">
        <v>410</v>
      </c>
      <c r="C16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FCP250415</v>
      </c>
      <c r="E16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PERFILADOS ALVAREZ ARAGONES</v>
      </c>
      <c r="F16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RENOVACION EN1090 EXC2 AÑO 2025</v>
      </c>
      <c r="G16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68" s="38" t="str">
        <f>IF(Tabla_presupuestados[[#This Row],[VISADO]]="Sí", "Pendiente", "No")</f>
        <v>No</v>
      </c>
      <c r="I168" s="27">
        <f>IF(Tabla_GENERAL7[[#This Row],[VISADO]]="No",0,(INDEX(Tabla_presupuestados[#Data],MATCH(D168,Tabla_presupuestados[CÓDIGO],0),10)))</f>
        <v>0</v>
      </c>
      <c r="J168" s="36" t="s">
        <v>658</v>
      </c>
      <c r="K168" s="89">
        <f>SUMIF(Tabla_facturados[CÓDIGO],Tabla_GENERAL7[[#This Row],[CÓDIGO]],Tabla_facturados[%])</f>
        <v>0</v>
      </c>
      <c r="L168" s="117">
        <f>Tabla_presupuestados[[#This Row],[Importe presupuesto]]*Tabla_GENERAL7[[#This Row],[% FACTURADO]]</f>
        <v>0</v>
      </c>
      <c r="M168" s="36"/>
      <c r="N168" s="37"/>
      <c r="O168" s="37" t="str">
        <f>IF(Tabla_GENERAL7[[#This Row],[Fecha envio encuesta satisfacción]]=0,"",(WORKDAY.INTL(Tabla_GENERAL7[[#This Row],[Fecha envio encuesta satisfacción]],7,1,0)))</f>
        <v/>
      </c>
      <c r="P168" s="38"/>
    </row>
    <row r="169" spans="2:16" ht="24" customHeight="1" x14ac:dyDescent="0.3">
      <c r="B169" s="17" t="s">
        <v>481</v>
      </c>
      <c r="C16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FCP250421</v>
      </c>
      <c r="E16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MEZGAR</v>
      </c>
      <c r="F16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 DESHIDRATADOR BSF</v>
      </c>
      <c r="G16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1053.6300000000001</v>
      </c>
      <c r="H169" s="38" t="str">
        <f>IF(Tabla_presupuestados[[#This Row],[VISADO]]="Sí", "Pendiente", "No")</f>
        <v>Pendiente</v>
      </c>
      <c r="I169" s="27">
        <f>IF(Tabla_GENERAL7[[#This Row],[VISADO]]="No",0,(INDEX(Tabla_presupuestados[#Data],MATCH(D169,Tabla_presupuestados[CÓDIGO],0),10)))</f>
        <v>50</v>
      </c>
      <c r="J169" s="36" t="s">
        <v>660</v>
      </c>
      <c r="K169" s="89">
        <f>SUMIF(Tabla_facturados[CÓDIGO],Tabla_GENERAL7[[#This Row],[CÓDIGO]],Tabla_facturados[%])</f>
        <v>0</v>
      </c>
      <c r="L169" s="117">
        <f>Tabla_presupuestados[[#This Row],[Importe presupuesto]]*Tabla_GENERAL7[[#This Row],[% FACTURADO]]</f>
        <v>0</v>
      </c>
      <c r="M169" s="36"/>
      <c r="N169" s="37"/>
      <c r="O169" s="37" t="str">
        <f>IF(Tabla_GENERAL7[[#This Row],[Fecha envio encuesta satisfacción]]=0,"",(WORKDAY.INTL(Tabla_GENERAL7[[#This Row],[Fecha envio encuesta satisfacción]],7,1,0)))</f>
        <v/>
      </c>
      <c r="P169" s="38"/>
    </row>
    <row r="170" spans="2:16" ht="24" hidden="1" customHeight="1" x14ac:dyDescent="0.3">
      <c r="B170" s="17" t="s">
        <v>410</v>
      </c>
      <c r="C17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7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FCP250424</v>
      </c>
      <c r="E17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GESTACUR - GRUPO JOH</v>
      </c>
      <c r="F17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DE SOPORTES DE ANDAMIO</v>
      </c>
      <c r="G17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715.05</v>
      </c>
      <c r="H170" s="38" t="s">
        <v>335</v>
      </c>
      <c r="I170" s="27">
        <f>IF(Tabla_GENERAL7[[#This Row],[VISADO]]="No",0,(INDEX(Tabla_presupuestados[#Data],MATCH(D170,Tabla_presupuestados[CÓDIGO],0),10)))</f>
        <v>60</v>
      </c>
      <c r="J170" s="36" t="s">
        <v>656</v>
      </c>
      <c r="K170" s="89">
        <f>SUMIF(Tabla_facturados[CÓDIGO],Tabla_GENERAL7[[#This Row],[CÓDIGO]],Tabla_facturados[%])</f>
        <v>0</v>
      </c>
      <c r="L170" s="117">
        <f>Tabla_presupuestados[[#This Row],[Importe presupuesto]]*Tabla_GENERAL7[[#This Row],[% FACTURADO]]</f>
        <v>0</v>
      </c>
      <c r="M170" s="36" t="s">
        <v>335</v>
      </c>
      <c r="N170" s="37">
        <v>45868</v>
      </c>
      <c r="O170" s="37">
        <f>IF(Tabla_GENERAL7[[#This Row],[Fecha envio encuesta satisfacción]]=0,"",(WORKDAY.INTL(Tabla_GENERAL7[[#This Row],[Fecha envio encuesta satisfacción]],7,1,0)))</f>
        <v>45877</v>
      </c>
      <c r="P170" s="38" t="s">
        <v>335</v>
      </c>
    </row>
    <row r="171" spans="2:16" ht="24" hidden="1" customHeight="1" x14ac:dyDescent="0.3">
      <c r="B171" s="17" t="s">
        <v>661</v>
      </c>
      <c r="C17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FCP250426</v>
      </c>
      <c r="E17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ELS INDUSTRIES</v>
      </c>
      <c r="F17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VALIDACION PLATAFORMA</v>
      </c>
      <c r="G17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2066.14</v>
      </c>
      <c r="H171" s="38" t="str">
        <f>IF(Tabla_presupuestados[[#This Row],[VISADO]]="Sí", "Pendiente", "No")</f>
        <v>No</v>
      </c>
      <c r="I171" s="27">
        <f>IF(Tabla_GENERAL7[[#This Row],[VISADO]]="No",0,(INDEX(Tabla_presupuestados[#Data],MATCH(D171,Tabla_presupuestados[CÓDIGO],0),10)))</f>
        <v>0</v>
      </c>
      <c r="J171" s="36" t="s">
        <v>658</v>
      </c>
      <c r="K171" s="89">
        <f>SUMIF(Tabla_facturados[CÓDIGO],Tabla_GENERAL7[[#This Row],[CÓDIGO]],Tabla_facturados[%])</f>
        <v>0</v>
      </c>
      <c r="L171" s="117">
        <f>Tabla_presupuestados[[#This Row],[Importe presupuesto]]*Tabla_GENERAL7[[#This Row],[% FACTURADO]]</f>
        <v>0</v>
      </c>
      <c r="M171" s="36"/>
      <c r="N171" s="37"/>
      <c r="O171" s="37" t="str">
        <f>IF(Tabla_GENERAL7[[#This Row],[Fecha envio encuesta satisfacción]]=0,"",(WORKDAY.INTL(Tabla_GENERAL7[[#This Row],[Fecha envio encuesta satisfacción]],7,1,0)))</f>
        <v/>
      </c>
      <c r="P171" s="38"/>
    </row>
    <row r="172" spans="2:16" ht="24" hidden="1" customHeight="1" x14ac:dyDescent="0.3">
      <c r="B172" s="17" t="s">
        <v>410</v>
      </c>
      <c r="C17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FCP250438</v>
      </c>
      <c r="E17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JMSF - ORANGETRIANGLE PROCESS</v>
      </c>
      <c r="F17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ESTRUCTURAL DE PLATAFORMA PARA DEPOSITOS Y REACTOR EN CHESTE</v>
      </c>
      <c r="G17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2173.5</v>
      </c>
      <c r="H172" s="38" t="str">
        <f>IF(Tabla_presupuestados[[#This Row],[VISADO]]="Sí", "Pendiente", "No")</f>
        <v>Pendiente</v>
      </c>
      <c r="I172" s="27">
        <f>IF(Tabla_GENERAL7[[#This Row],[VISADO]]="No",0,(INDEX(Tabla_presupuestados[#Data],MATCH(D172,Tabla_presupuestados[CÓDIGO],0),10)))</f>
        <v>60</v>
      </c>
      <c r="J172" s="36" t="s">
        <v>658</v>
      </c>
      <c r="K172" s="89">
        <f>SUMIF(Tabla_facturados[CÓDIGO],Tabla_GENERAL7[[#This Row],[CÓDIGO]],Tabla_facturados[%])</f>
        <v>0</v>
      </c>
      <c r="L172" s="113">
        <f>Tabla_presupuestados[[#This Row],[Importe presupuesto]]*Tabla_GENERAL7[[#This Row],[% FACTURADO]]</f>
        <v>0</v>
      </c>
      <c r="M172" s="36"/>
      <c r="N172" s="37"/>
      <c r="O172" s="37" t="str">
        <f>IF(Tabla_GENERAL7[[#This Row],[Fecha envio encuesta satisfacción]]=0,"",(WORKDAY.INTL(Tabla_GENERAL7[[#This Row],[Fecha envio encuesta satisfacción]],7,1,0)))</f>
        <v/>
      </c>
      <c r="P172" s="38"/>
    </row>
    <row r="173" spans="2:16" ht="24" customHeight="1" x14ac:dyDescent="0.3">
      <c r="B173" s="17" t="s">
        <v>481</v>
      </c>
      <c r="C17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7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FCP250446</v>
      </c>
      <c r="E17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MEZGAR</v>
      </c>
      <c r="F17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VALIDACION ESTRUCTURA RACK BSF</v>
      </c>
      <c r="G17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690.58</v>
      </c>
      <c r="H173" s="38" t="str">
        <f>IF(Tabla_presupuestados[[#This Row],[VISADO]]="Sí", "Pendiente", "No")</f>
        <v>Pendiente</v>
      </c>
      <c r="I173" s="27">
        <f>IF(Tabla_GENERAL7[[#This Row],[VISADO]]="No",0,(INDEX(Tabla_presupuestados[#Data],MATCH(D173,Tabla_presupuestados[CÓDIGO],0),10)))</f>
        <v>60</v>
      </c>
      <c r="J173" s="36" t="s">
        <v>658</v>
      </c>
      <c r="K173" s="89">
        <f>SUMIF(Tabla_facturados[CÓDIGO],Tabla_GENERAL7[[#This Row],[CÓDIGO]],Tabla_facturados[%])</f>
        <v>0</v>
      </c>
      <c r="L173" s="117">
        <f>Tabla_presupuestados[[#This Row],[Importe presupuesto]]*Tabla_GENERAL7[[#This Row],[% FACTURADO]]</f>
        <v>0</v>
      </c>
      <c r="M173" s="36"/>
      <c r="N173" s="37"/>
      <c r="O173" s="37" t="str">
        <f>IF(Tabla_GENERAL7[[#This Row],[Fecha envio encuesta satisfacción]]=0,"",(WORKDAY.INTL(Tabla_GENERAL7[[#This Row],[Fecha envio encuesta satisfacción]],7,1,0)))</f>
        <v/>
      </c>
      <c r="P173" s="38"/>
    </row>
    <row r="174" spans="2:16" ht="24" hidden="1" customHeight="1" x14ac:dyDescent="0.3">
      <c r="B174" s="17" t="s">
        <v>410</v>
      </c>
      <c r="C17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FCP250448</v>
      </c>
      <c r="E17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ONATE FIGUEREZ</v>
      </c>
      <c r="F17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RECALCULO PUERTAS HANGAR</v>
      </c>
      <c r="G17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6734.05</v>
      </c>
      <c r="H174" s="38" t="str">
        <f>IF(Tabla_presupuestados[[#This Row],[VISADO]]="Sí", "Pendiente", "No")</f>
        <v>Pendiente</v>
      </c>
      <c r="I174" s="27">
        <f>IF(Tabla_GENERAL7[[#This Row],[VISADO]]="No",0,(INDEX(Tabla_presupuestados[#Data],MATCH(D174,Tabla_presupuestados[CÓDIGO],0),10)))</f>
        <v>60</v>
      </c>
      <c r="J174" s="36" t="s">
        <v>658</v>
      </c>
      <c r="K174" s="89">
        <f>SUMIF(Tabla_facturados[CÓDIGO],Tabla_GENERAL7[[#This Row],[CÓDIGO]],Tabla_facturados[%])</f>
        <v>0</v>
      </c>
      <c r="L174" s="117">
        <f>Tabla_presupuestados[[#This Row],[Importe presupuesto]]*Tabla_GENERAL7[[#This Row],[% FACTURADO]]</f>
        <v>0</v>
      </c>
      <c r="M174" s="36"/>
      <c r="N174" s="37"/>
      <c r="O174" s="37" t="str">
        <f>IF(Tabla_GENERAL7[[#This Row],[Fecha envio encuesta satisfacción]]=0,"",(WORKDAY.INTL(Tabla_GENERAL7[[#This Row],[Fecha envio encuesta satisfacción]],7,1,0)))</f>
        <v/>
      </c>
      <c r="P174" s="38"/>
    </row>
    <row r="175" spans="2:16" ht="24" hidden="1" customHeight="1" x14ac:dyDescent="0.3">
      <c r="B175" s="22" t="s">
        <v>481</v>
      </c>
      <c r="C17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FCP250453</v>
      </c>
      <c r="E17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</v>
      </c>
      <c r="F17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LEGALIZACION LINEA BT</v>
      </c>
      <c r="G17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352.05</v>
      </c>
      <c r="H175" s="38" t="str">
        <f>IF(Tabla_presupuestados[[#This Row],[VISADO]]="Sí", "Pendiente", "No")</f>
        <v>Pendiente</v>
      </c>
      <c r="I175" s="27">
        <f>IF(Tabla_GENERAL7[[#This Row],[VISADO]]="No",0,(INDEX(Tabla_presupuestados[#Data],MATCH(D175,Tabla_presupuestados[CÓDIGO],0),10)))</f>
        <v>100</v>
      </c>
      <c r="J175" s="36" t="s">
        <v>658</v>
      </c>
      <c r="K175" s="125">
        <f>SUMIF(Tabla_facturados[CÓDIGO],Tabla_GENERAL7[[#This Row],[CÓDIGO]],Tabla_facturados[%])</f>
        <v>0</v>
      </c>
      <c r="L175" s="113">
        <f>Tabla_presupuestados[[#This Row],[Importe presupuesto]]*Tabla_GENERAL7[[#This Row],[% FACTURADO]]</f>
        <v>0</v>
      </c>
      <c r="M175" s="36"/>
      <c r="N175" s="37"/>
      <c r="O175" s="37" t="str">
        <f>IF(Tabla_GENERAL7[[#This Row],[Fecha envio encuesta satisfacción]]=0,"",(WORKDAY.INTL(Tabla_GENERAL7[[#This Row],[Fecha envio encuesta satisfacción]],7,1,0)))</f>
        <v/>
      </c>
      <c r="P175" s="38"/>
    </row>
    <row r="176" spans="2:16" ht="24" hidden="1" customHeight="1" x14ac:dyDescent="0.3">
      <c r="B176" s="22"/>
      <c r="C17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FCP250459</v>
      </c>
      <c r="E17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SITRA</v>
      </c>
      <c r="F17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Y CIMENTACION SITRA</v>
      </c>
      <c r="G17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1333.44</v>
      </c>
      <c r="H176" s="38" t="str">
        <f>IF(Tabla_presupuestados[[#This Row],[VISADO]]="Sí", "Pendiente", "No")</f>
        <v>No</v>
      </c>
      <c r="I176" s="27">
        <f>IF(Tabla_GENERAL7[[#This Row],[VISADO]]="No",0,(INDEX(Tabla_presupuestados[#Data],MATCH(D176,Tabla_presupuestados[CÓDIGO],0),10)))</f>
        <v>0</v>
      </c>
      <c r="J176" s="36" t="s">
        <v>658</v>
      </c>
      <c r="K176" s="125">
        <f>SUMIF(Tabla_facturados[CÓDIGO],Tabla_GENERAL7[[#This Row],[CÓDIGO]],Tabla_facturados[%])</f>
        <v>0</v>
      </c>
      <c r="L176" s="113">
        <f>Tabla_presupuestados[[#This Row],[Importe presupuesto]]*Tabla_GENERAL7[[#This Row],[% FACTURADO]]</f>
        <v>0</v>
      </c>
      <c r="M176" s="36"/>
      <c r="N176" s="37"/>
      <c r="O176" s="37" t="str">
        <f>IF(Tabla_GENERAL7[[#This Row],[Fecha envio encuesta satisfacción]]=0,"",(WORKDAY.INTL(Tabla_GENERAL7[[#This Row],[Fecha envio encuesta satisfacción]],7,1,0)))</f>
        <v/>
      </c>
      <c r="P176" s="38"/>
    </row>
    <row r="177" spans="2:16" ht="24" hidden="1" customHeight="1" x14ac:dyDescent="0.3">
      <c r="B177" s="22"/>
      <c r="C17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FCP250460</v>
      </c>
      <c r="E17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CEDINOX</v>
      </c>
      <c r="F17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3 DEPOSITOS ATMOSFERICOS</v>
      </c>
      <c r="G17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3099.21</v>
      </c>
      <c r="H177" s="38" t="str">
        <f>IF(Tabla_presupuestados[[#This Row],[VISADO]]="Sí", "Pendiente", "No")</f>
        <v>No</v>
      </c>
      <c r="I177" s="27">
        <f>IF(Tabla_GENERAL7[[#This Row],[VISADO]]="No",0,(INDEX(Tabla_presupuestados[#Data],MATCH(D177,Tabla_presupuestados[CÓDIGO],0),10)))</f>
        <v>0</v>
      </c>
      <c r="J177" s="36" t="s">
        <v>658</v>
      </c>
      <c r="K177" s="125">
        <f>SUMIF(Tabla_facturados[CÓDIGO],Tabla_GENERAL7[[#This Row],[CÓDIGO]],Tabla_facturados[%])</f>
        <v>0</v>
      </c>
      <c r="L177" s="113">
        <f>Tabla_presupuestados[[#This Row],[Importe presupuesto]]*Tabla_GENERAL7[[#This Row],[% FACTURADO]]</f>
        <v>0</v>
      </c>
      <c r="M177" s="36"/>
      <c r="N177" s="37"/>
      <c r="O177" s="37" t="str">
        <f>IF(Tabla_GENERAL7[[#This Row],[Fecha envio encuesta satisfacción]]=0,"",(WORKDAY.INTL(Tabla_GENERAL7[[#This Row],[Fecha envio encuesta satisfacción]],7,1,0)))</f>
        <v/>
      </c>
      <c r="P177" s="38"/>
    </row>
    <row r="178" spans="2:16" ht="24" hidden="1" customHeight="1" x14ac:dyDescent="0.3">
      <c r="B178" s="22"/>
      <c r="C17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FCP250461</v>
      </c>
      <c r="E17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CAMETO</v>
      </c>
      <c r="F17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DISEÑO Y CALCULO DEPOSITO ACIDO SULFURICO</v>
      </c>
      <c r="G17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2151.64</v>
      </c>
      <c r="H178" s="38" t="str">
        <f>IF(Tabla_presupuestados[[#This Row],[VISADO]]="Sí", "Pendiente", "No")</f>
        <v>Pendiente</v>
      </c>
      <c r="I178" s="27">
        <f>IF(Tabla_GENERAL7[[#This Row],[VISADO]]="No",0,(INDEX(Tabla_presupuestados[#Data],MATCH(D178,Tabla_presupuestados[CÓDIGO],0),10)))</f>
        <v>60</v>
      </c>
      <c r="J178" s="36" t="s">
        <v>658</v>
      </c>
      <c r="K178" s="125">
        <f>SUMIF(Tabla_facturados[CÓDIGO],Tabla_GENERAL7[[#This Row],[CÓDIGO]],Tabla_facturados[%])</f>
        <v>0</v>
      </c>
      <c r="L178" s="113">
        <f>Tabla_presupuestados[[#This Row],[Importe presupuesto]]*Tabla_GENERAL7[[#This Row],[% FACTURADO]]</f>
        <v>0</v>
      </c>
      <c r="M178" s="36"/>
      <c r="N178" s="37"/>
      <c r="O178" s="37" t="str">
        <f>IF(Tabla_GENERAL7[[#This Row],[Fecha envio encuesta satisfacción]]=0,"",(WORKDAY.INTL(Tabla_GENERAL7[[#This Row],[Fecha envio encuesta satisfacción]],7,1,0)))</f>
        <v/>
      </c>
      <c r="P178" s="38"/>
    </row>
    <row r="179" spans="2:16" ht="24" hidden="1" customHeight="1" x14ac:dyDescent="0.3">
      <c r="B179" s="22"/>
      <c r="C17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FCP250463</v>
      </c>
      <c r="E17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</v>
      </c>
      <c r="F17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 EJECUCION DE LOSA PARA MAQUINARIA</v>
      </c>
      <c r="G17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1558.33</v>
      </c>
      <c r="H179" s="38" t="str">
        <f>IF(Tabla_presupuestados[[#This Row],[VISADO]]="Sí", "Pendiente", "No")</f>
        <v>Pendiente</v>
      </c>
      <c r="I179" s="27">
        <f>IF(Tabla_GENERAL7[[#This Row],[VISADO]]="No",0,(INDEX(Tabla_presupuestados[#Data],MATCH(D179,Tabla_presupuestados[CÓDIGO],0),10)))</f>
        <v>160</v>
      </c>
      <c r="J179" s="36" t="s">
        <v>658</v>
      </c>
      <c r="K179" s="125">
        <f>SUMIF(Tabla_facturados[CÓDIGO],Tabla_GENERAL7[[#This Row],[CÓDIGO]],Tabla_facturados[%])</f>
        <v>0</v>
      </c>
      <c r="L179" s="113">
        <f>Tabla_presupuestados[[#This Row],[Importe presupuesto]]*Tabla_GENERAL7[[#This Row],[% FACTURADO]]</f>
        <v>0</v>
      </c>
      <c r="M179" s="36"/>
      <c r="N179" s="37"/>
      <c r="O179" s="37" t="str">
        <f>IF(Tabla_GENERAL7[[#This Row],[Fecha envio encuesta satisfacción]]=0,"",(WORKDAY.INTL(Tabla_GENERAL7[[#This Row],[Fecha envio encuesta satisfacción]],7,1,0)))</f>
        <v/>
      </c>
      <c r="P179" s="38"/>
    </row>
    <row r="180" spans="2:16" ht="24" hidden="1" customHeight="1" x14ac:dyDescent="0.3">
      <c r="B180" s="22"/>
      <c r="C18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8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FCP250464</v>
      </c>
      <c r="E18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IRHUALCA SOUGENEN, S.L. - TECNOVE</v>
      </c>
      <c r="F18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CALCULOS DE IZADO DE 3 TIPOS DE CONTENEDORES</v>
      </c>
      <c r="G18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1487.62</v>
      </c>
      <c r="H180" s="38" t="str">
        <f>IF(Tabla_presupuestados[[#This Row],[VISADO]]="Sí", "Pendiente", "No")</f>
        <v>No</v>
      </c>
      <c r="I180" s="27">
        <f>IF(Tabla_GENERAL7[[#This Row],[VISADO]]="No",0,(INDEX(Tabla_presupuestados[#Data],MATCH(D180,Tabla_presupuestados[CÓDIGO],0),10)))</f>
        <v>0</v>
      </c>
      <c r="J180" s="36" t="s">
        <v>658</v>
      </c>
      <c r="K180" s="125">
        <f>SUMIF(Tabla_facturados[CÓDIGO],Tabla_GENERAL7[[#This Row],[CÓDIGO]],Tabla_facturados[%])</f>
        <v>0</v>
      </c>
      <c r="L180" s="113">
        <f>Tabla_presupuestados[[#This Row],[Importe presupuesto]]*Tabla_GENERAL7[[#This Row],[% FACTURADO]]</f>
        <v>0</v>
      </c>
      <c r="M180" s="36"/>
      <c r="N180" s="37"/>
      <c r="O180" s="37" t="str">
        <f>IF(Tabla_GENERAL7[[#This Row],[Fecha envio encuesta satisfacción]]=0,"",(WORKDAY.INTL(Tabla_GENERAL7[[#This Row],[Fecha envio encuesta satisfacción]],7,1,0)))</f>
        <v/>
      </c>
      <c r="P180" s="38"/>
    </row>
  </sheetData>
  <conditionalFormatting sqref="C6:F180">
    <cfRule type="expression" dxfId="42" priority="2">
      <formula>$C6="Caducado"</formula>
    </cfRule>
    <cfRule type="expression" dxfId="41" priority="21">
      <formula>$C6="CANCELADO"</formula>
    </cfRule>
    <cfRule type="expression" dxfId="40" priority="22">
      <formula>$C6="FINALIZADO"</formula>
    </cfRule>
    <cfRule type="expression" dxfId="39" priority="23">
      <formula>$C6="EJECUCIÓN"</formula>
    </cfRule>
    <cfRule type="expression" dxfId="38" priority="24">
      <formula>$C6="ACEPTADO"</formula>
    </cfRule>
    <cfRule type="expression" dxfId="37" priority="25">
      <formula>$C6="Pendiente"</formula>
    </cfRule>
  </conditionalFormatting>
  <conditionalFormatting sqref="J7:J15 J18:J55">
    <cfRule type="expression" dxfId="36" priority="9">
      <formula>$C7=1</formula>
    </cfRule>
  </conditionalFormatting>
  <conditionalFormatting sqref="J7:J180 M98">
    <cfRule type="expression" dxfId="35" priority="7">
      <formula>$L$3="No"</formula>
    </cfRule>
    <cfRule type="expression" dxfId="34" priority="8">
      <formula>#REF!="Sí"</formula>
    </cfRule>
  </conditionalFormatting>
  <conditionalFormatting sqref="J16:J17 J56:J60">
    <cfRule type="expression" dxfId="33" priority="10">
      <formula>$C17=1</formula>
    </cfRule>
  </conditionalFormatting>
  <conditionalFormatting sqref="J61:J77">
    <cfRule type="expression" dxfId="32" priority="14">
      <formula>$C63=1</formula>
    </cfRule>
  </conditionalFormatting>
  <conditionalFormatting sqref="J78:J87">
    <cfRule type="expression" dxfId="31" priority="13">
      <formula>$C81=1</formula>
    </cfRule>
  </conditionalFormatting>
  <conditionalFormatting sqref="J88:J97 M98 J99">
    <cfRule type="expression" dxfId="30" priority="12">
      <formula>$C92=1</formula>
    </cfRule>
  </conditionalFormatting>
  <conditionalFormatting sqref="J98 J100:J180">
    <cfRule type="expression" dxfId="29" priority="3">
      <formula>#REF!=1</formula>
    </cfRule>
  </conditionalFormatting>
  <conditionalFormatting sqref="L2:O2">
    <cfRule type="expression" dxfId="28" priority="26">
      <formula>$L$3="No"</formula>
    </cfRule>
  </conditionalFormatting>
  <conditionalFormatting sqref="N6:O6 K6:L180">
    <cfRule type="expression" dxfId="27" priority="5112">
      <formula>$L$3="No"</formula>
    </cfRule>
    <cfRule type="expression" dxfId="26" priority="5113">
      <formula>#REF!="Sí"</formula>
    </cfRule>
    <cfRule type="expression" dxfId="25" priority="5114">
      <formula>$C6=1</formula>
    </cfRule>
  </conditionalFormatting>
  <conditionalFormatting sqref="O6:O180">
    <cfRule type="expression" dxfId="24" priority="1">
      <formula>AND($P6="Pendiente",$O6&lt;=TODAY())</formula>
    </cfRule>
  </conditionalFormatting>
  <dataValidations count="6">
    <dataValidation type="list" allowBlank="1" showInputMessage="1" showErrorMessage="1" sqref="M142 M137 M130:M135 M6:M128 P6:P168 M146:M168 M170 M172 M174:M180 P170 P172 P174:P180" xr:uid="{2BE7CA5D-4D13-4E5D-925A-250CA5117FCA}">
      <formula1>"Sí, No,Pendiente"</formula1>
    </dataValidation>
    <dataValidation type="list" allowBlank="1" showInputMessage="1" showErrorMessage="1" sqref="J6" xr:uid="{ADFC2A56-23C4-4020-B2A5-CBE778A21FF0}">
      <formula1>"A la espera, Iniciado, Finalizado, Cancelado,"</formula1>
    </dataValidation>
    <dataValidation type="list" allowBlank="1" showInputMessage="1" showErrorMessage="1" sqref="M98 J7:J180" xr:uid="{00DF3E79-BB8E-44A0-9C6E-55507649CFDE}">
      <formula1>"A la espera, Iniciado, Finalizado, Cancelado"</formula1>
    </dataValidation>
    <dataValidation type="list" allowBlank="1" showInputMessage="1" showErrorMessage="1" sqref="H6:H180" xr:uid="{A4CD3B5A-A936-432E-8391-5AA3495CE568}">
      <formula1>"Sí, No, Pendiente"</formula1>
    </dataValidation>
    <dataValidation type="list" allowBlank="1" showInputMessage="1" showErrorMessage="1" sqref="C6:C180" xr:uid="{9505E4FB-B9D4-4D57-85D9-3B11D38FFEEE}">
      <formula1>"Pendiente, ACEPTADO, EJECUCIÓN, FINALIZADO, CANCELADO"</formula1>
    </dataValidation>
    <dataValidation type="list" allowBlank="1" showInputMessage="1" showErrorMessage="1" sqref="B6:B155 B157:B180" xr:uid="{458447EF-D3DC-4FE2-89A7-1C6FCD1165D8}">
      <formula1>"AGM,MMR,AAG,ARG,FFH,LMBR"</formula1>
    </dataValidation>
  </dataValidations>
  <hyperlinks>
    <hyperlink ref="B3" r:id="rId1" xr:uid="{364F154D-33F5-4F92-8753-9E886696CC1B}"/>
    <hyperlink ref="C3" r:id="rId2" xr:uid="{D64A362C-D4E5-4478-A412-85D6BD651377}"/>
  </hyperlinks>
  <pageMargins left="0.23622047244094488" right="0.23622047244094488" top="0.74803149606299213" bottom="0.74803149606299213" header="0.31496062992125984" footer="0.31496062992125984"/>
  <pageSetup paperSize="9" scale="37" fitToHeight="0" orientation="landscape" r:id="rId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6C09-55AB-4233-8A75-2AFBADD927C6}">
  <sheetPr codeName="Hoja4">
    <pageSetUpPr fitToPage="1"/>
  </sheetPr>
  <dimension ref="B1:L125"/>
  <sheetViews>
    <sheetView showGridLines="0" zoomScale="70" zoomScaleNormal="70" workbookViewId="0">
      <pane ySplit="5" topLeftCell="A122" activePane="bottomLeft" state="frozen"/>
      <selection activeCell="D203" sqref="D203"/>
      <selection pane="bottomLeft" activeCell="D28" sqref="D28"/>
    </sheetView>
  </sheetViews>
  <sheetFormatPr baseColWidth="10" defaultColWidth="8.77734375" defaultRowHeight="24" customHeight="1" x14ac:dyDescent="0.3"/>
  <cols>
    <col min="1" max="1" width="3.109375" style="4" customWidth="1"/>
    <col min="2" max="2" width="13.77734375" style="6" customWidth="1"/>
    <col min="3" max="3" width="40.109375" style="6" customWidth="1"/>
    <col min="4" max="4" width="68.21875" style="6" customWidth="1"/>
    <col min="5" max="5" width="18.44140625" style="8" bestFit="1" customWidth="1"/>
    <col min="6" max="7" width="12.88671875" style="4" customWidth="1"/>
    <col min="8" max="8" width="14.33203125" style="4" customWidth="1"/>
    <col min="9" max="9" width="12.88671875" style="4" customWidth="1"/>
    <col min="10" max="10" width="8.21875" style="4" bestFit="1" customWidth="1"/>
    <col min="11" max="11" width="13.109375" style="4" customWidth="1"/>
    <col min="12" max="16384" width="8.77734375" style="4"/>
  </cols>
  <sheetData>
    <row r="1" spans="2:12" s="1" customFormat="1" ht="116.25" customHeight="1" x14ac:dyDescent="0.25">
      <c r="B1" s="5"/>
      <c r="C1" s="5"/>
      <c r="D1" s="5"/>
      <c r="E1" s="7"/>
    </row>
    <row r="2" spans="2:12" ht="23.25" customHeight="1" x14ac:dyDescent="0.3">
      <c r="B2" s="9"/>
      <c r="C2" s="9"/>
      <c r="D2" s="9"/>
      <c r="E2" s="10"/>
      <c r="F2" s="15"/>
      <c r="G2" s="15"/>
      <c r="H2" s="15"/>
      <c r="I2" s="15"/>
      <c r="J2" s="15"/>
      <c r="K2" s="13"/>
    </row>
    <row r="3" spans="2:12" ht="23.25" customHeight="1" x14ac:dyDescent="0.25">
      <c r="B3" s="34" t="s">
        <v>8</v>
      </c>
      <c r="C3" s="20"/>
      <c r="D3" s="9"/>
      <c r="E3" s="51"/>
      <c r="F3" s="39"/>
      <c r="G3" s="39" t="s">
        <v>666</v>
      </c>
      <c r="H3" s="39"/>
      <c r="I3" s="40">
        <f>SUM(Tabla_facturados[TOTAL FACTURADO])-SUM(F10,F12,F14,F19,F22,F23,F24,F30,F32:F36)</f>
        <v>122378.03999999994</v>
      </c>
      <c r="J3" s="40"/>
      <c r="K3" s="13"/>
    </row>
    <row r="4" spans="2:12" ht="23.25" customHeight="1" x14ac:dyDescent="0.3">
      <c r="B4" s="9"/>
      <c r="C4"/>
      <c r="D4"/>
      <c r="E4" s="10"/>
    </row>
    <row r="5" spans="2:12" s="3" customFormat="1" ht="50.1" customHeight="1" x14ac:dyDescent="0.3">
      <c r="B5" s="23" t="s">
        <v>10</v>
      </c>
      <c r="C5" s="23" t="s">
        <v>6</v>
      </c>
      <c r="D5" s="23" t="s">
        <v>7</v>
      </c>
      <c r="E5" s="23" t="s">
        <v>667</v>
      </c>
      <c r="F5" s="23" t="s">
        <v>668</v>
      </c>
      <c r="G5" s="23" t="s">
        <v>669</v>
      </c>
      <c r="H5" s="23" t="s">
        <v>670</v>
      </c>
      <c r="I5" s="23" t="s">
        <v>671</v>
      </c>
      <c r="J5" s="45" t="s">
        <v>672</v>
      </c>
      <c r="K5" s="23" t="s">
        <v>2</v>
      </c>
    </row>
    <row r="6" spans="2:12" s="3" customFormat="1" ht="25.9" customHeight="1" x14ac:dyDescent="0.3">
      <c r="B6" s="43">
        <v>2024</v>
      </c>
      <c r="C6" s="44">
        <f>SUM(I7:I36)-F38</f>
        <v>29525.649999999991</v>
      </c>
      <c r="D6" s="18"/>
      <c r="E6" s="27"/>
      <c r="F6" s="41"/>
      <c r="G6" s="42"/>
      <c r="H6" s="42"/>
      <c r="I6" s="23"/>
      <c r="J6" s="21"/>
      <c r="K6" s="22"/>
    </row>
    <row r="7" spans="2:12" s="3" customFormat="1" ht="22.9" customHeight="1" x14ac:dyDescent="0.3">
      <c r="B7" s="52" t="s">
        <v>673</v>
      </c>
      <c r="C7" s="25" t="s">
        <v>38</v>
      </c>
      <c r="D7" s="18" t="s">
        <v>674</v>
      </c>
      <c r="E7" s="21">
        <v>322.70999999999998</v>
      </c>
      <c r="F7" s="53">
        <v>322.70999999999998</v>
      </c>
      <c r="G7" s="27"/>
      <c r="H7" s="27"/>
      <c r="I7" s="21">
        <f>SUM(Tabla_facturados[[#This Row],[FACTURA 1 ]:[CANCELACION]])</f>
        <v>322.70999999999998</v>
      </c>
      <c r="J7" s="48">
        <f>Tabla_facturados[[#This Row],[TOTAL FACTURADO]]/Tabla_facturados[[#This Row],[IMPORTE PPTO]]</f>
        <v>1</v>
      </c>
      <c r="K7" s="17" t="str">
        <f>IF(Tabla_facturados[[#This Row],[%]]=100%,"","PENDIENTE")</f>
        <v/>
      </c>
    </row>
    <row r="8" spans="2:12" ht="24" customHeight="1" x14ac:dyDescent="0.3">
      <c r="B8" s="52" t="s">
        <v>675</v>
      </c>
      <c r="C8" s="25" t="s">
        <v>53</v>
      </c>
      <c r="D8" s="25" t="s">
        <v>676</v>
      </c>
      <c r="E8" s="21">
        <v>1613.56</v>
      </c>
      <c r="F8" s="53">
        <v>484.07</v>
      </c>
      <c r="G8" s="54"/>
      <c r="H8" s="54"/>
      <c r="I8" s="21">
        <f>SUM(Tabla_facturados[[#This Row],[FACTURA 1 ]:[CANCELACION]])</f>
        <v>484.07</v>
      </c>
      <c r="J8" s="48">
        <f>Tabla_facturados[[#This Row],[TOTAL FACTURADO]]/Tabla_facturados[[#This Row],[IMPORTE PPTO]]</f>
        <v>0.30000123949527752</v>
      </c>
      <c r="K8" s="17" t="str">
        <f>IF(Tabla_facturados[[#This Row],[%]]=100%,"","PENDIENTE")</f>
        <v>PENDIENTE</v>
      </c>
    </row>
    <row r="9" spans="2:12" ht="24" customHeight="1" x14ac:dyDescent="0.3">
      <c r="B9" s="52" t="s">
        <v>677</v>
      </c>
      <c r="C9" s="25" t="s">
        <v>76</v>
      </c>
      <c r="D9" s="25" t="s">
        <v>678</v>
      </c>
      <c r="E9" s="21">
        <v>1475.81</v>
      </c>
      <c r="F9" s="53">
        <v>442.75</v>
      </c>
      <c r="G9" s="55">
        <v>1033.06</v>
      </c>
      <c r="H9" s="54"/>
      <c r="I9" s="21">
        <f>SUM(Tabla_facturados[[#This Row],[FACTURA 1 ]:[CANCELACION]])</f>
        <v>1475.81</v>
      </c>
      <c r="J9" s="48">
        <f>Tabla_facturados[[#This Row],[TOTAL FACTURADO]]/Tabla_facturados[[#This Row],[IMPORTE PPTO]]</f>
        <v>1</v>
      </c>
      <c r="K9" s="17" t="str">
        <f>IF(Tabla_facturados[[#This Row],[%]]=100%,"","PENDIENTE")</f>
        <v/>
      </c>
    </row>
    <row r="10" spans="2:12" ht="24" customHeight="1" x14ac:dyDescent="0.3">
      <c r="B10" s="52" t="s">
        <v>679</v>
      </c>
      <c r="C10" s="25" t="s">
        <v>76</v>
      </c>
      <c r="D10" s="25" t="s">
        <v>680</v>
      </c>
      <c r="E10" s="21">
        <v>911.6</v>
      </c>
      <c r="F10" s="122">
        <v>273.47000000000003</v>
      </c>
      <c r="G10" s="53">
        <v>638.13</v>
      </c>
      <c r="H10" s="54"/>
      <c r="I10" s="21">
        <f>SUM(Tabla_facturados[[#This Row],[FACTURA 1 ]:[CANCELACION]])</f>
        <v>911.6</v>
      </c>
      <c r="J10" s="48">
        <f>Tabla_facturados[[#This Row],[TOTAL FACTURADO]]/Tabla_facturados[[#This Row],[IMPORTE PPTO]]</f>
        <v>1</v>
      </c>
      <c r="K10" s="17" t="str">
        <f>IF(Tabla_facturados[[#This Row],[%]]=100%,"","PENDIENTE")</f>
        <v/>
      </c>
    </row>
    <row r="11" spans="2:12" ht="24" customHeight="1" x14ac:dyDescent="0.3">
      <c r="B11" s="52" t="s">
        <v>681</v>
      </c>
      <c r="C11" s="25" t="s">
        <v>264</v>
      </c>
      <c r="D11" s="25" t="s">
        <v>682</v>
      </c>
      <c r="E11" s="21">
        <v>892.28</v>
      </c>
      <c r="F11" s="53">
        <v>892.28</v>
      </c>
      <c r="G11" s="54"/>
      <c r="H11" s="54"/>
      <c r="I11" s="21">
        <f>SUM(Tabla_facturados[[#This Row],[FACTURA 1 ]:[CANCELACION]])</f>
        <v>892.28</v>
      </c>
      <c r="J11" s="48">
        <f>Tabla_facturados[[#This Row],[TOTAL FACTURADO]]/Tabla_facturados[[#This Row],[IMPORTE PPTO]]</f>
        <v>1</v>
      </c>
      <c r="K11" s="17" t="str">
        <f>IF(Tabla_facturados[[#This Row],[%]]=100%,"","PENDIENTE")</f>
        <v/>
      </c>
    </row>
    <row r="12" spans="2:12" ht="24" customHeight="1" x14ac:dyDescent="0.3">
      <c r="B12" s="52" t="s">
        <v>683</v>
      </c>
      <c r="C12" s="25" t="s">
        <v>38</v>
      </c>
      <c r="D12" s="25" t="s">
        <v>684</v>
      </c>
      <c r="E12" s="21">
        <v>2316.5500000000002</v>
      </c>
      <c r="F12" s="122">
        <v>694.97</v>
      </c>
      <c r="G12" s="53">
        <v>1621.58</v>
      </c>
      <c r="H12" s="54"/>
      <c r="I12" s="21">
        <f>SUM(Tabla_facturados[[#This Row],[FACTURA 1 ]:[CANCELACION]])</f>
        <v>2316.5500000000002</v>
      </c>
      <c r="J12" s="48">
        <f>Tabla_facturados[[#This Row],[TOTAL FACTURADO]]/Tabla_facturados[[#This Row],[IMPORTE PPTO]]</f>
        <v>1</v>
      </c>
      <c r="K12" s="17" t="str">
        <f>IF(Tabla_facturados[[#This Row],[%]]=100%,"","PENDIENTE")</f>
        <v/>
      </c>
    </row>
    <row r="13" spans="2:12" ht="24" customHeight="1" x14ac:dyDescent="0.3">
      <c r="B13" s="52" t="s">
        <v>685</v>
      </c>
      <c r="C13" s="25" t="s">
        <v>30</v>
      </c>
      <c r="D13" s="25" t="s">
        <v>686</v>
      </c>
      <c r="E13" s="21">
        <v>890.25</v>
      </c>
      <c r="F13" s="53">
        <v>267.07</v>
      </c>
      <c r="G13" s="53">
        <v>623.17999999999995</v>
      </c>
      <c r="H13" s="54"/>
      <c r="I13" s="21">
        <f>SUM(Tabla_facturados[[#This Row],[FACTURA 1 ]:[CANCELACION]])</f>
        <v>890.25</v>
      </c>
      <c r="J13" s="48">
        <f>Tabla_facturados[[#This Row],[TOTAL FACTURADO]]/Tabla_facturados[[#This Row],[IMPORTE PPTO]]</f>
        <v>1</v>
      </c>
      <c r="K13" s="17" t="str">
        <f>IF(Tabla_facturados[[#This Row],[%]]=100%,"","PENDIENTE")</f>
        <v/>
      </c>
    </row>
    <row r="14" spans="2:12" ht="25.15" customHeight="1" x14ac:dyDescent="0.3">
      <c r="B14" s="52" t="s">
        <v>687</v>
      </c>
      <c r="C14" s="25" t="s">
        <v>688</v>
      </c>
      <c r="D14" s="25" t="s">
        <v>689</v>
      </c>
      <c r="E14" s="21">
        <v>1448.02</v>
      </c>
      <c r="F14" s="122">
        <v>459.96000000000004</v>
      </c>
      <c r="G14" s="56">
        <f>434.41+1013.61</f>
        <v>1448.02</v>
      </c>
      <c r="H14" s="53">
        <v>-459.96</v>
      </c>
      <c r="I14" s="21">
        <f>SUM(Tabla_facturados[[#This Row],[FACTURA 1 ]:[CANCELACION]])</f>
        <v>1448.02</v>
      </c>
      <c r="J14" s="48">
        <f>Tabla_facturados[[#This Row],[TOTAL FACTURADO]]/Tabla_facturados[[#This Row],[IMPORTE PPTO]]</f>
        <v>1</v>
      </c>
      <c r="K14" s="17" t="str">
        <f>IF(Tabla_facturados[[#This Row],[%]]=100%,"","PENDIENTE")</f>
        <v/>
      </c>
      <c r="L14" s="123"/>
    </row>
    <row r="15" spans="2:12" ht="24" customHeight="1" x14ac:dyDescent="0.3">
      <c r="B15" s="52" t="s">
        <v>690</v>
      </c>
      <c r="C15" s="25" t="s">
        <v>319</v>
      </c>
      <c r="D15" s="25" t="s">
        <v>691</v>
      </c>
      <c r="E15" s="21">
        <v>1533.4</v>
      </c>
      <c r="F15" s="53">
        <v>766.7</v>
      </c>
      <c r="G15" s="53">
        <v>1533.4</v>
      </c>
      <c r="H15" s="53">
        <f>-766.7</f>
        <v>-766.7</v>
      </c>
      <c r="I15" s="21">
        <f>SUM(Tabla_facturados[[#This Row],[FACTURA 1 ]:[CANCELACION]])</f>
        <v>1533.4000000000003</v>
      </c>
      <c r="J15" s="48">
        <f>Tabla_facturados[[#This Row],[TOTAL FACTURADO]]/Tabla_facturados[[#This Row],[IMPORTE PPTO]]</f>
        <v>1.0000000000000002</v>
      </c>
      <c r="K15" s="17" t="str">
        <f>IF(Tabla_facturados[[#This Row],[%]]=100%,"","PENDIENTE")</f>
        <v/>
      </c>
    </row>
    <row r="16" spans="2:12" ht="25.15" customHeight="1" x14ac:dyDescent="0.3">
      <c r="B16" s="52" t="s">
        <v>692</v>
      </c>
      <c r="C16" s="25" t="s">
        <v>688</v>
      </c>
      <c r="D16" s="25" t="s">
        <v>693</v>
      </c>
      <c r="E16" s="21">
        <v>6938.29</v>
      </c>
      <c r="F16" s="53">
        <v>2081.4899999999998</v>
      </c>
      <c r="G16" s="53">
        <v>4856.8</v>
      </c>
      <c r="H16" s="54"/>
      <c r="I16" s="21">
        <f>SUM(Tabla_facturados[[#This Row],[FACTURA 1 ]:[CANCELACION]])</f>
        <v>6938.29</v>
      </c>
      <c r="J16" s="48">
        <f>Tabla_facturados[[#This Row],[TOTAL FACTURADO]]/Tabla_facturados[[#This Row],[IMPORTE PPTO]]</f>
        <v>1</v>
      </c>
      <c r="K16" s="17" t="str">
        <f>IF(Tabla_facturados[[#This Row],[%]]=100%,"","PENDIENTE")</f>
        <v/>
      </c>
    </row>
    <row r="17" spans="2:11" ht="25.15" customHeight="1" x14ac:dyDescent="0.3">
      <c r="B17" s="52" t="s">
        <v>694</v>
      </c>
      <c r="C17" s="25" t="s">
        <v>53</v>
      </c>
      <c r="D17" s="25" t="s">
        <v>695</v>
      </c>
      <c r="E17" s="21">
        <v>363.05</v>
      </c>
      <c r="F17" s="53">
        <v>363.05</v>
      </c>
      <c r="G17" s="54"/>
      <c r="H17" s="54"/>
      <c r="I17" s="21">
        <f>SUM(Tabla_facturados[[#This Row],[FACTURA 1 ]:[CANCELACION]])</f>
        <v>363.05</v>
      </c>
      <c r="J17" s="48">
        <f>Tabla_facturados[[#This Row],[TOTAL FACTURADO]]/Tabla_facturados[[#This Row],[IMPORTE PPTO]]</f>
        <v>1</v>
      </c>
      <c r="K17" s="17" t="str">
        <f>IF(Tabla_facturados[[#This Row],[%]]=100%,"","PENDIENTE")</f>
        <v/>
      </c>
    </row>
    <row r="18" spans="2:11" ht="24" customHeight="1" x14ac:dyDescent="0.3">
      <c r="B18" s="52" t="s">
        <v>696</v>
      </c>
      <c r="C18" s="25" t="s">
        <v>697</v>
      </c>
      <c r="D18" s="25" t="s">
        <v>698</v>
      </c>
      <c r="E18" s="21">
        <v>443.73</v>
      </c>
      <c r="F18" s="53">
        <v>443.73</v>
      </c>
      <c r="G18" s="54"/>
      <c r="H18" s="54"/>
      <c r="I18" s="21">
        <f>SUM(Tabla_facturados[[#This Row],[FACTURA 1 ]:[CANCELACION]])</f>
        <v>443.73</v>
      </c>
      <c r="J18" s="48">
        <f>Tabla_facturados[[#This Row],[TOTAL FACTURADO]]/Tabla_facturados[[#This Row],[IMPORTE PPTO]]</f>
        <v>1</v>
      </c>
      <c r="K18" s="17" t="str">
        <f>IF(Tabla_facturados[[#This Row],[%]]=100%,"","PENDIENTE")</f>
        <v/>
      </c>
    </row>
    <row r="19" spans="2:11" ht="24" customHeight="1" x14ac:dyDescent="0.3">
      <c r="B19" s="52" t="s">
        <v>699</v>
      </c>
      <c r="C19" s="25" t="s">
        <v>244</v>
      </c>
      <c r="D19" s="25" t="s">
        <v>700</v>
      </c>
      <c r="E19" s="21">
        <v>688.71</v>
      </c>
      <c r="F19" s="122">
        <v>455.97999999999996</v>
      </c>
      <c r="G19" s="53">
        <v>232.73</v>
      </c>
      <c r="H19" s="54"/>
      <c r="I19" s="21">
        <f>SUM(Tabla_facturados[[#This Row],[FACTURA 1 ]:[CANCELACION]])</f>
        <v>688.70999999999992</v>
      </c>
      <c r="J19" s="48">
        <f>Tabla_facturados[[#This Row],[TOTAL FACTURADO]]/Tabla_facturados[[#This Row],[IMPORTE PPTO]]</f>
        <v>0.99999999999999989</v>
      </c>
      <c r="K19" s="17" t="str">
        <f>IF(Tabla_facturados[[#This Row],[%]]=100%,"","PENDIENTE")</f>
        <v/>
      </c>
    </row>
    <row r="20" spans="2:11" ht="24" customHeight="1" x14ac:dyDescent="0.3">
      <c r="B20" s="52" t="s">
        <v>701</v>
      </c>
      <c r="C20" s="25" t="s">
        <v>305</v>
      </c>
      <c r="D20" s="25" t="s">
        <v>702</v>
      </c>
      <c r="E20" s="21">
        <v>282.37</v>
      </c>
      <c r="F20" s="53">
        <v>282.37</v>
      </c>
      <c r="G20" s="54"/>
      <c r="H20" s="54"/>
      <c r="I20" s="21">
        <f>SUM(Tabla_facturados[[#This Row],[FACTURA 1 ]:[CANCELACION]])</f>
        <v>282.37</v>
      </c>
      <c r="J20" s="48">
        <f>Tabla_facturados[[#This Row],[TOTAL FACTURADO]]/Tabla_facturados[[#This Row],[IMPORTE PPTO]]</f>
        <v>1</v>
      </c>
      <c r="K20" s="17" t="str">
        <f>IF(Tabla_facturados[[#This Row],[%]]=100%,"","PENDIENTE")</f>
        <v/>
      </c>
    </row>
    <row r="21" spans="2:11" ht="24" customHeight="1" x14ac:dyDescent="0.3">
      <c r="B21" s="52" t="s">
        <v>703</v>
      </c>
      <c r="C21" s="25" t="s">
        <v>241</v>
      </c>
      <c r="D21" s="25" t="s">
        <v>704</v>
      </c>
      <c r="E21" s="21">
        <v>174.04</v>
      </c>
      <c r="F21" s="53">
        <v>174.04</v>
      </c>
      <c r="G21" s="54"/>
      <c r="H21" s="54"/>
      <c r="I21" s="21">
        <f>SUM(Tabla_facturados[[#This Row],[FACTURA 1 ]:[CANCELACION]])</f>
        <v>174.04</v>
      </c>
      <c r="J21" s="48">
        <f>Tabla_facturados[[#This Row],[TOTAL FACTURADO]]/Tabla_facturados[[#This Row],[IMPORTE PPTO]]</f>
        <v>1</v>
      </c>
      <c r="K21" s="17" t="str">
        <f>IF(Tabla_facturados[[#This Row],[%]]=100%,"","PENDIENTE")</f>
        <v/>
      </c>
    </row>
    <row r="22" spans="2:11" ht="24" customHeight="1" x14ac:dyDescent="0.3">
      <c r="B22" s="52" t="s">
        <v>705</v>
      </c>
      <c r="C22" s="25" t="s">
        <v>254</v>
      </c>
      <c r="D22" s="25" t="s">
        <v>706</v>
      </c>
      <c r="E22" s="21">
        <v>581.49</v>
      </c>
      <c r="F22" s="122">
        <v>174.44999999999996</v>
      </c>
      <c r="G22" s="53">
        <v>407.04</v>
      </c>
      <c r="H22" s="54"/>
      <c r="I22" s="21">
        <f>SUM(Tabla_facturados[[#This Row],[FACTURA 1 ]:[CANCELACION]])</f>
        <v>581.49</v>
      </c>
      <c r="J22" s="48">
        <f>Tabla_facturados[[#This Row],[TOTAL FACTURADO]]/Tabla_facturados[[#This Row],[IMPORTE PPTO]]</f>
        <v>1</v>
      </c>
      <c r="K22" s="17" t="str">
        <f>IF(Tabla_facturados[[#This Row],[%]]=100%,"","PENDIENTE")</f>
        <v/>
      </c>
    </row>
    <row r="23" spans="2:11" ht="24" customHeight="1" x14ac:dyDescent="0.3">
      <c r="B23" s="52" t="s">
        <v>707</v>
      </c>
      <c r="C23" s="25" t="s">
        <v>708</v>
      </c>
      <c r="D23" s="25" t="s">
        <v>709</v>
      </c>
      <c r="E23" s="21">
        <v>1870.92</v>
      </c>
      <c r="F23" s="122">
        <v>561.27</v>
      </c>
      <c r="G23" s="53">
        <v>1309.6500000000001</v>
      </c>
      <c r="H23" s="54"/>
      <c r="I23" s="21">
        <f>SUM(Tabla_facturados[[#This Row],[FACTURA 1 ]:[CANCELACION]])</f>
        <v>1870.92</v>
      </c>
      <c r="J23" s="48">
        <f>Tabla_facturados[[#This Row],[TOTAL FACTURADO]]/Tabla_facturados[[#This Row],[IMPORTE PPTO]]</f>
        <v>1</v>
      </c>
      <c r="K23" s="17" t="str">
        <f>IF(Tabla_facturados[[#This Row],[%]]=100%,"","PENDIENTE")</f>
        <v/>
      </c>
    </row>
    <row r="24" spans="2:11" ht="24" customHeight="1" x14ac:dyDescent="0.3">
      <c r="B24" s="52" t="s">
        <v>710</v>
      </c>
      <c r="C24" s="25" t="s">
        <v>288</v>
      </c>
      <c r="D24" s="25" t="s">
        <v>711</v>
      </c>
      <c r="E24" s="21">
        <v>1848.75</v>
      </c>
      <c r="F24" s="122">
        <v>924.37</v>
      </c>
      <c r="G24" s="53">
        <v>924.38</v>
      </c>
      <c r="H24" s="54"/>
      <c r="I24" s="21">
        <f>SUM(Tabla_facturados[[#This Row],[FACTURA 1 ]:[CANCELACION]])</f>
        <v>1848.75</v>
      </c>
      <c r="J24" s="48">
        <f>Tabla_facturados[[#This Row],[TOTAL FACTURADO]]/Tabla_facturados[[#This Row],[IMPORTE PPTO]]</f>
        <v>1</v>
      </c>
      <c r="K24" s="17" t="str">
        <f>IF(Tabla_facturados[[#This Row],[%]]=100%,"","PENDIENTE")</f>
        <v/>
      </c>
    </row>
    <row r="25" spans="2:11" ht="24" customHeight="1" x14ac:dyDescent="0.3">
      <c r="B25" s="52" t="s">
        <v>712</v>
      </c>
      <c r="C25" s="25" t="s">
        <v>288</v>
      </c>
      <c r="D25" s="25" t="s">
        <v>713</v>
      </c>
      <c r="E25" s="21">
        <v>479.34</v>
      </c>
      <c r="F25" s="53">
        <v>479.34</v>
      </c>
      <c r="G25" s="54"/>
      <c r="H25" s="54"/>
      <c r="I25" s="21">
        <f>SUM(Tabla_facturados[[#This Row],[FACTURA 1 ]:[CANCELACION]])</f>
        <v>479.34</v>
      </c>
      <c r="J25" s="48">
        <f>Tabla_facturados[[#This Row],[TOTAL FACTURADO]]/Tabla_facturados[[#This Row],[IMPORTE PPTO]]</f>
        <v>1</v>
      </c>
      <c r="K25" s="17" t="str">
        <f>IF(Tabla_facturados[[#This Row],[%]]=100%,"","PENDIENTE")</f>
        <v/>
      </c>
    </row>
    <row r="26" spans="2:11" ht="24" customHeight="1" x14ac:dyDescent="0.3">
      <c r="B26" s="52" t="s">
        <v>714</v>
      </c>
      <c r="C26" s="25" t="s">
        <v>264</v>
      </c>
      <c r="D26" s="25" t="s">
        <v>715</v>
      </c>
      <c r="E26" s="21">
        <v>1221.79</v>
      </c>
      <c r="F26" s="53">
        <v>1221.79</v>
      </c>
      <c r="G26" s="54"/>
      <c r="H26" s="54"/>
      <c r="I26" s="21">
        <f>SUM(Tabla_facturados[[#This Row],[FACTURA 1 ]:[CANCELACION]])</f>
        <v>1221.79</v>
      </c>
      <c r="J26" s="48">
        <f>Tabla_facturados[[#This Row],[TOTAL FACTURADO]]/Tabla_facturados[[#This Row],[IMPORTE PPTO]]</f>
        <v>1</v>
      </c>
      <c r="K26" s="17" t="str">
        <f>IF(Tabla_facturados[[#This Row],[%]]=100%,"","PENDIENTE")</f>
        <v/>
      </c>
    </row>
    <row r="27" spans="2:11" ht="24" customHeight="1" x14ac:dyDescent="0.3">
      <c r="B27" s="52" t="s">
        <v>716</v>
      </c>
      <c r="C27" s="25" t="s">
        <v>38</v>
      </c>
      <c r="D27" s="25" t="s">
        <v>717</v>
      </c>
      <c r="E27" s="21">
        <v>242.03</v>
      </c>
      <c r="F27" s="53">
        <v>242.03</v>
      </c>
      <c r="G27" s="54"/>
      <c r="H27" s="54"/>
      <c r="I27" s="21">
        <f>SUM(Tabla_facturados[[#This Row],[FACTURA 1 ]:[CANCELACION]])</f>
        <v>242.03</v>
      </c>
      <c r="J27" s="48">
        <f>Tabla_facturados[[#This Row],[TOTAL FACTURADO]]/Tabla_facturados[[#This Row],[IMPORTE PPTO]]</f>
        <v>1</v>
      </c>
      <c r="K27" s="17" t="str">
        <f>IF(Tabla_facturados[[#This Row],[%]]=100%,"","PENDIENTE")</f>
        <v/>
      </c>
    </row>
    <row r="28" spans="2:11" ht="24" customHeight="1" x14ac:dyDescent="0.3">
      <c r="B28" s="52" t="s">
        <v>718</v>
      </c>
      <c r="C28" s="25" t="s">
        <v>38</v>
      </c>
      <c r="D28" s="25" t="s">
        <v>719</v>
      </c>
      <c r="E28" s="21">
        <v>608.45000000000005</v>
      </c>
      <c r="F28" s="53">
        <v>608.45000000000005</v>
      </c>
      <c r="G28" s="54"/>
      <c r="H28" s="54"/>
      <c r="I28" s="21">
        <f>SUM(Tabla_facturados[[#This Row],[FACTURA 1 ]:[CANCELACION]])</f>
        <v>608.45000000000005</v>
      </c>
      <c r="J28" s="48">
        <f>Tabla_facturados[[#This Row],[TOTAL FACTURADO]]/Tabla_facturados[[#This Row],[IMPORTE PPTO]]</f>
        <v>1</v>
      </c>
      <c r="K28" s="17" t="str">
        <f>IF(Tabla_facturados[[#This Row],[%]]=100%,"","PENDIENTE")</f>
        <v/>
      </c>
    </row>
    <row r="29" spans="2:11" ht="24" customHeight="1" x14ac:dyDescent="0.3">
      <c r="B29" s="52" t="s">
        <v>720</v>
      </c>
      <c r="C29" s="25" t="s">
        <v>721</v>
      </c>
      <c r="D29" s="25" t="s">
        <v>722</v>
      </c>
      <c r="E29" s="21">
        <v>991.69</v>
      </c>
      <c r="F29" s="53">
        <v>694.18</v>
      </c>
      <c r="G29" s="53">
        <v>991.69</v>
      </c>
      <c r="H29" s="53">
        <v>-694.18</v>
      </c>
      <c r="I29" s="21">
        <f>SUM(Tabla_facturados[[#This Row],[FACTURA 1 ]:[CANCELACION]])</f>
        <v>991.68999999999994</v>
      </c>
      <c r="J29" s="48">
        <f>Tabla_facturados[[#This Row],[TOTAL FACTURADO]]/Tabla_facturados[[#This Row],[IMPORTE PPTO]]</f>
        <v>0.99999999999999989</v>
      </c>
      <c r="K29" s="17" t="str">
        <f>IF(Tabla_facturados[[#This Row],[%]]=100%,"","PENDIENTE")</f>
        <v/>
      </c>
    </row>
    <row r="30" spans="2:11" ht="24" customHeight="1" x14ac:dyDescent="0.3">
      <c r="B30" s="52" t="s">
        <v>723</v>
      </c>
      <c r="C30" s="25" t="s">
        <v>724</v>
      </c>
      <c r="D30" s="25" t="s">
        <v>725</v>
      </c>
      <c r="E30" s="21">
        <v>4500.8999999999996</v>
      </c>
      <c r="F30" s="122">
        <v>1350.27</v>
      </c>
      <c r="G30" s="53">
        <v>3150.63</v>
      </c>
      <c r="H30" s="53"/>
      <c r="I30" s="21">
        <f>SUM(Tabla_facturados[[#This Row],[FACTURA 1 ]:[CANCELACION]])</f>
        <v>4500.8999999999996</v>
      </c>
      <c r="J30" s="48">
        <f>Tabla_facturados[[#This Row],[TOTAL FACTURADO]]/Tabla_facturados[[#This Row],[IMPORTE PPTO]]</f>
        <v>1</v>
      </c>
      <c r="K30" s="17" t="str">
        <f>IF(Tabla_facturados[[#This Row],[%]]=100%,"","PENDIENTE")</f>
        <v/>
      </c>
    </row>
    <row r="31" spans="2:11" ht="24" customHeight="1" x14ac:dyDescent="0.3">
      <c r="B31" s="118" t="s">
        <v>726</v>
      </c>
      <c r="C31" s="25" t="s">
        <v>727</v>
      </c>
      <c r="D31" s="25" t="s">
        <v>728</v>
      </c>
      <c r="E31" s="21">
        <v>892.28</v>
      </c>
      <c r="F31" s="21">
        <v>892.28</v>
      </c>
      <c r="G31" s="54"/>
      <c r="H31" s="54"/>
      <c r="I31" s="17">
        <f>SUM(Tabla_facturados[[#This Row],[FACTURA 1 ]:[FACTURA 2 ]])</f>
        <v>892.28</v>
      </c>
      <c r="J31" s="48">
        <f>Tabla_facturados[[#This Row],[TOTAL FACTURADO]]/Tabla_facturados[[#This Row],[IMPORTE PPTO]]</f>
        <v>1</v>
      </c>
      <c r="K31" s="17" t="str">
        <f>IF(Tabla_facturados[[#This Row],[%]]=100%,"","PENDIENTE")</f>
        <v/>
      </c>
    </row>
    <row r="32" spans="2:11" ht="24" customHeight="1" x14ac:dyDescent="0.3">
      <c r="B32" s="118" t="s">
        <v>729</v>
      </c>
      <c r="C32" s="25" t="s">
        <v>730</v>
      </c>
      <c r="D32" s="25" t="s">
        <v>731</v>
      </c>
      <c r="E32" s="21">
        <v>1150.97</v>
      </c>
      <c r="F32" s="122">
        <v>345.29</v>
      </c>
      <c r="G32" s="21">
        <v>805.68</v>
      </c>
      <c r="H32" s="54"/>
      <c r="I32" s="17">
        <f>SUM(Tabla_facturados[[#This Row],[FACTURA 1 ]:[FACTURA 2 ]])</f>
        <v>1150.97</v>
      </c>
      <c r="J32" s="48">
        <f>Tabla_facturados[[#This Row],[TOTAL FACTURADO]]/Tabla_facturados[[#This Row],[IMPORTE PPTO]]</f>
        <v>1</v>
      </c>
      <c r="K32" s="17" t="str">
        <f>IF(Tabla_facturados[[#This Row],[%]]=100%,"","PENDIENTE")</f>
        <v/>
      </c>
    </row>
    <row r="33" spans="2:11" ht="24" customHeight="1" x14ac:dyDescent="0.3">
      <c r="B33" s="118" t="s">
        <v>732</v>
      </c>
      <c r="C33" s="25" t="s">
        <v>733</v>
      </c>
      <c r="D33" s="25" t="s">
        <v>734</v>
      </c>
      <c r="E33" s="21">
        <v>953.28</v>
      </c>
      <c r="F33" s="122">
        <v>285.98</v>
      </c>
      <c r="G33" s="21">
        <v>667.3</v>
      </c>
      <c r="H33" s="54"/>
      <c r="I33" s="17">
        <f>SUM(Tabla_facturados[[#This Row],[FACTURA 1 ]:[FACTURA 2 ]])</f>
        <v>953.28</v>
      </c>
      <c r="J33" s="48">
        <f>Tabla_facturados[[#This Row],[TOTAL FACTURADO]]/Tabla_facturados[[#This Row],[IMPORTE PPTO]]</f>
        <v>1</v>
      </c>
      <c r="K33" s="17" t="str">
        <f>IF(Tabla_facturados[[#This Row],[%]]=100%,"","PENDIENTE")</f>
        <v/>
      </c>
    </row>
    <row r="34" spans="2:11" ht="24" customHeight="1" x14ac:dyDescent="0.3">
      <c r="B34" s="17" t="s">
        <v>735</v>
      </c>
      <c r="C34" s="25" t="s">
        <v>94</v>
      </c>
      <c r="D34" s="25" t="s">
        <v>736</v>
      </c>
      <c r="E34" s="21">
        <v>1903.16</v>
      </c>
      <c r="F34" s="122">
        <v>1903.16</v>
      </c>
      <c r="G34" s="54"/>
      <c r="H34" s="53">
        <v>-1903.16</v>
      </c>
      <c r="I34" s="17">
        <f>SUM(Tabla_facturados[[#This Row],[FACTURA 1 ]:[CANCELACION]])</f>
        <v>0</v>
      </c>
      <c r="J34" s="48">
        <f>Tabla_facturados[[#This Row],[TOTAL FACTURADO]]/Tabla_facturados[[#This Row],[IMPORTE PPTO]]</f>
        <v>0</v>
      </c>
      <c r="K34" s="17" t="str">
        <f>IF(Tabla_facturados[[#This Row],[%]]=100%,"","PENDIENTE")</f>
        <v>PENDIENTE</v>
      </c>
    </row>
    <row r="35" spans="2:11" ht="24" customHeight="1" x14ac:dyDescent="0.3">
      <c r="B35" s="17" t="s">
        <v>737</v>
      </c>
      <c r="C35" s="25" t="s">
        <v>38</v>
      </c>
      <c r="D35" s="18" t="s">
        <v>738</v>
      </c>
      <c r="E35" s="21">
        <v>900.77</v>
      </c>
      <c r="F35" s="122">
        <v>270.24</v>
      </c>
      <c r="G35" s="121">
        <v>630.53</v>
      </c>
      <c r="H35" s="54"/>
      <c r="I35" s="17">
        <f>SUM(Tabla_facturados[[#This Row],[FACTURA 1 ]:[FACTURA 2 ]])</f>
        <v>900.77</v>
      </c>
      <c r="J35" s="48">
        <f>Tabla_facturados[[#This Row],[TOTAL FACTURADO]]/Tabla_facturados[[#This Row],[IMPORTE PPTO]]</f>
        <v>1</v>
      </c>
      <c r="K35" s="17" t="str">
        <f>IF(Tabla_facturados[[#This Row],[%]]=100%,"","PENDIENTE")</f>
        <v/>
      </c>
    </row>
    <row r="36" spans="2:11" ht="24" customHeight="1" x14ac:dyDescent="0.3">
      <c r="B36" s="17" t="s">
        <v>739</v>
      </c>
      <c r="C36" s="25" t="s">
        <v>76</v>
      </c>
      <c r="D36" s="18" t="s">
        <v>740</v>
      </c>
      <c r="E36" s="21">
        <v>2596.4499999999998</v>
      </c>
      <c r="F36" s="122">
        <v>778.93</v>
      </c>
      <c r="G36" s="121">
        <v>1817.52</v>
      </c>
      <c r="H36" s="54"/>
      <c r="I36" s="17">
        <f>SUM(Tabla_facturados[[#This Row],[FACTURA 1 ]:[FACTURA 2 ]])</f>
        <v>2596.4499999999998</v>
      </c>
      <c r="J36" s="48">
        <f>Tabla_facturados[[#This Row],[TOTAL FACTURADO]]/Tabla_facturados[[#This Row],[IMPORTE PPTO]]</f>
        <v>1</v>
      </c>
      <c r="K36" s="17" t="str">
        <f>IF(Tabla_facturados[[#This Row],[%]]=100%,"","PENDIENTE")</f>
        <v/>
      </c>
    </row>
    <row r="37" spans="2:11" ht="24" customHeight="1" x14ac:dyDescent="0.3">
      <c r="B37" s="17"/>
      <c r="C37" s="25"/>
      <c r="D37" s="25"/>
      <c r="E37" s="27"/>
      <c r="F37" s="41"/>
      <c r="G37" s="54"/>
      <c r="H37" s="54"/>
      <c r="I37" s="17">
        <f>SUM(Tabla_facturados[[#This Row],[FACTURA 1 ]:[FACTURA 2 ]])</f>
        <v>0</v>
      </c>
      <c r="J37" s="48" t="e">
        <f>Tabla_facturados[[#This Row],[TOTAL FACTURADO]]/Tabla_facturados[[#This Row],[IMPORTE PPTO]]</f>
        <v>#DIV/0!</v>
      </c>
      <c r="K37" s="17" t="e">
        <f>IF(Tabla_facturados[[#This Row],[%]]=100%,"","PENDIENTE")</f>
        <v>#DIV/0!</v>
      </c>
    </row>
    <row r="38" spans="2:11" s="3" customFormat="1" ht="22.9" customHeight="1" thickBot="1" x14ac:dyDescent="0.35">
      <c r="B38" s="43">
        <v>2025</v>
      </c>
      <c r="C38" s="44">
        <f>SUM(I39:I125)</f>
        <v>92852.38999999997</v>
      </c>
      <c r="D38" s="18"/>
      <c r="E38" s="124" t="s">
        <v>741</v>
      </c>
      <c r="F38" s="124">
        <f>SUM(F10,F12,F14,F19,F22:F24,F30,F32:F36)</f>
        <v>8478.34</v>
      </c>
      <c r="G38" s="54"/>
      <c r="H38" s="54"/>
      <c r="I38" s="42"/>
      <c r="J38" s="47"/>
      <c r="K38" s="22"/>
    </row>
    <row r="39" spans="2:11" ht="24" customHeight="1" x14ac:dyDescent="0.3">
      <c r="B39" s="73" t="s">
        <v>369</v>
      </c>
      <c r="C39" s="74" t="str">
        <f>IFERROR(INDEX(Tabla_presupuestados[],(MATCH(B39,Tabla_presupuestados[CÓDIGO],0)),4),"")</f>
        <v>MONTAJES INDUSTRIALES MEZCUA Y GARCÍA S.L. </v>
      </c>
      <c r="D39" s="84" t="str">
        <f>IFERROR(INDEX(Tabla_presupuestados[],(MATCH(B39,Tabla_presupuestados[CÓDIGO],0)),5),"")</f>
        <v>CALCULO DE SKIDS Y VIGA DE ELEVACION</v>
      </c>
      <c r="E39" s="75">
        <f>IFERROR(INDEX(Tabla_presupuestados[],(MATCH(B39,Tabla_presupuestados[CÓDIGO],0)),7),"")</f>
        <v>1411.86</v>
      </c>
      <c r="F39" s="76">
        <v>423.55</v>
      </c>
      <c r="G39" s="85">
        <v>988.31</v>
      </c>
      <c r="H39" s="85"/>
      <c r="I39" s="75">
        <f>SUM(Tabla_facturados[[#This Row],[FACTURA 1 ]:[CANCELACION]])</f>
        <v>1411.86</v>
      </c>
      <c r="J39" s="77">
        <f>Tabla_facturados[[#This Row],[TOTAL FACTURADO]]/Tabla_facturados[[#This Row],[IMPORTE PPTO]]</f>
        <v>1</v>
      </c>
      <c r="K39" s="78" t="str">
        <f>IF(Tabla_facturados[[#This Row],[%]]=100%,"","PENDIENTE")</f>
        <v/>
      </c>
    </row>
    <row r="40" spans="2:11" ht="24" customHeight="1" x14ac:dyDescent="0.3">
      <c r="B40" s="79" t="s">
        <v>367</v>
      </c>
      <c r="C40" s="25" t="str">
        <f>IFERROR(INDEX(Tabla_presupuestados[],(MATCH(B40,Tabla_presupuestados[CÓDIGO],0)),4),"")</f>
        <v>QUADRO PREFABRICADOS DE HORMIGÓN, S.L.</v>
      </c>
      <c r="D40" s="18" t="str">
        <f>IFERROR(INDEX(Tabla_presupuestados[],(MATCH(B40,Tabla_presupuestados[CÓDIGO],0)),5),"")</f>
        <v>PROYECTO NAVE ALMACEN AUTOPORTANTE</v>
      </c>
      <c r="E40" s="21">
        <f>IFERROR(INDEX(Tabla_presupuestados[],(MATCH(B40,Tabla_presupuestados[CÓDIGO],0)),7),"")</f>
        <v>2151.9899999999998</v>
      </c>
      <c r="F40" s="53">
        <v>645.59</v>
      </c>
      <c r="G40" s="27"/>
      <c r="H40" s="27"/>
      <c r="I40" s="21">
        <f>SUM(Tabla_facturados[[#This Row],[FACTURA 1 ]:[CANCELACION]])</f>
        <v>645.59</v>
      </c>
      <c r="J40" s="62">
        <f>Tabla_facturados[[#This Row],[TOTAL FACTURADO]]/Tabla_facturados[[#This Row],[IMPORTE PPTO]]</f>
        <v>0.29999674719678071</v>
      </c>
      <c r="K40" s="80" t="str">
        <f>IF(Tabla_facturados[[#This Row],[%]]=100%,"","PENDIENTE")</f>
        <v>PENDIENTE</v>
      </c>
    </row>
    <row r="41" spans="2:11" ht="24" customHeight="1" x14ac:dyDescent="0.3">
      <c r="B41" s="79" t="s">
        <v>362</v>
      </c>
      <c r="C41" s="25" t="str">
        <f>IFERROR(INDEX(Tabla_presupuestados[],(MATCH(B41,Tabla_presupuestados[CÓDIGO],0)),4),"")</f>
        <v>LIFTECHNIK</v>
      </c>
      <c r="D41" s="18" t="str">
        <f>IFERROR(INDEX(Tabla_presupuestados[],(MATCH(B41,Tabla_presupuestados[CÓDIGO],0)),5),"")</f>
        <v>CALCULO FEM CHASIS HIDRAULICO 5000 KG</v>
      </c>
      <c r="E41" s="21">
        <f>IFERROR(INDEX(Tabla_presupuestados[],(MATCH(B41,Tabla_presupuestados[CÓDIGO],0)),7),"")</f>
        <v>2016.94</v>
      </c>
      <c r="F41" s="53">
        <v>605.08000000000004</v>
      </c>
      <c r="G41" s="27">
        <v>1411.86</v>
      </c>
      <c r="H41" s="27"/>
      <c r="I41" s="21">
        <f>SUM(Tabla_facturados[[#This Row],[FACTURA 1 ]:[CANCELACION]])</f>
        <v>2016.94</v>
      </c>
      <c r="J41" s="62">
        <f>Tabla_facturados[[#This Row],[TOTAL FACTURADO]]/Tabla_facturados[[#This Row],[IMPORTE PPTO]]</f>
        <v>1</v>
      </c>
      <c r="K41" s="80" t="str">
        <f>IF(Tabla_facturados[[#This Row],[%]]=100%,"","PENDIENTE")</f>
        <v/>
      </c>
    </row>
    <row r="42" spans="2:11" ht="25.15" customHeight="1" x14ac:dyDescent="0.3">
      <c r="B42" s="79" t="s">
        <v>352</v>
      </c>
      <c r="C42" s="25" t="str">
        <f>IFERROR(INDEX(Tabla_presupuestados[],(MATCH(B42,Tabla_presupuestados[CÓDIGO],0)),4),"")</f>
        <v>DIVISEGUR, S.L.</v>
      </c>
      <c r="D42" s="18" t="str">
        <f>IFERROR(INDEX(Tabla_presupuestados[],(MATCH(B42,Tabla_presupuestados[CÓDIGO],0)),5),"")</f>
        <v>CALCULO JUSTIFICATIVO PLATAFORMAS VT719851_VT719873</v>
      </c>
      <c r="E42" s="21">
        <f>IFERROR(INDEX(Tabla_presupuestados[],(MATCH(B42,Tabla_presupuestados[CÓDIGO],0)),7),"")</f>
        <v>1571.3</v>
      </c>
      <c r="F42" s="53">
        <v>471.39</v>
      </c>
      <c r="G42" s="27">
        <v>1099.9100000000001</v>
      </c>
      <c r="H42" s="27"/>
      <c r="I42" s="21">
        <f>SUM(Tabla_facturados[[#This Row],[FACTURA 1 ]:[CANCELACION]])</f>
        <v>1571.3000000000002</v>
      </c>
      <c r="J42" s="62">
        <f>Tabla_facturados[[#This Row],[TOTAL FACTURADO]]/Tabla_facturados[[#This Row],[IMPORTE PPTO]]</f>
        <v>1.0000000000000002</v>
      </c>
      <c r="K42" s="80" t="str">
        <f>IF(Tabla_facturados[[#This Row],[%]]=100%,"","PENDIENTE")</f>
        <v/>
      </c>
    </row>
    <row r="43" spans="2:11" ht="24" customHeight="1" x14ac:dyDescent="0.3">
      <c r="B43" s="79" t="s">
        <v>350</v>
      </c>
      <c r="C43" s="25" t="str">
        <f>IFERROR(INDEX(Tabla_presupuestados[],(MATCH(B43,Tabla_presupuestados[CÓDIGO],0)),4),"")</f>
        <v>PROMINOX VILLARROBLEDO, S.L.L.</v>
      </c>
      <c r="D43" s="18" t="str">
        <f>IFERROR(INDEX(Tabla_presupuestados[],(MATCH(B43,Tabla_presupuestados[CÓDIGO],0)),5),"")</f>
        <v>CALCULO DE ESPESORES TOLVA A DEPRESION</v>
      </c>
      <c r="E43" s="21">
        <f>IFERROR(INDEX(Tabla_presupuestados[],(MATCH(B43,Tabla_presupuestados[CÓDIGO],0)),7),"")</f>
        <v>219.7</v>
      </c>
      <c r="F43" s="53">
        <v>219.7</v>
      </c>
      <c r="G43" s="27"/>
      <c r="H43" s="27"/>
      <c r="I43" s="21">
        <f>SUM(Tabla_facturados[[#This Row],[FACTURA 1 ]:[CANCELACION]])</f>
        <v>219.7</v>
      </c>
      <c r="J43" s="62">
        <f>Tabla_facturados[[#This Row],[TOTAL FACTURADO]]/Tabla_facturados[[#This Row],[IMPORTE PPTO]]</f>
        <v>1</v>
      </c>
      <c r="K43" s="80" t="str">
        <f>IF(Tabla_facturados[[#This Row],[%]]=100%,"","PENDIENTE")</f>
        <v/>
      </c>
    </row>
    <row r="44" spans="2:11" ht="25.15" customHeight="1" x14ac:dyDescent="0.3">
      <c r="B44" s="79" t="s">
        <v>373</v>
      </c>
      <c r="C44" s="25" t="str">
        <f>IFERROR(INDEX(Tabla_presupuestados[],(MATCH(B44,Tabla_presupuestados[CÓDIGO],0)),4),"")</f>
        <v>SERVICIOS INOXIDABLES ALBACETE, S.L. - SIETE INOX</v>
      </c>
      <c r="D44" s="18" t="str">
        <f>IFERROR(INDEX(Tabla_presupuestados[],(MATCH(B44,Tabla_presupuestados[CÓDIGO],0)),5),"")</f>
        <v>DEMASIA DE ESTUDIO DE SEGURIDAD Y SALUD (VINCULADO A FCP240599)</v>
      </c>
      <c r="E44" s="21">
        <f>IFERROR(INDEX(Tabla_presupuestados[],(MATCH(B44,Tabla_presupuestados[CÓDIGO],0)),7),"")</f>
        <v>1008.47</v>
      </c>
      <c r="F44" s="53">
        <v>302.54000000000002</v>
      </c>
      <c r="G44" s="27">
        <v>705.93</v>
      </c>
      <c r="H44" s="27"/>
      <c r="I44" s="21">
        <f>SUM(Tabla_facturados[[#This Row],[FACTURA 1 ]:[CANCELACION]])</f>
        <v>1008.47</v>
      </c>
      <c r="J44" s="62">
        <f>Tabla_facturados[[#This Row],[TOTAL FACTURADO]]/Tabla_facturados[[#This Row],[IMPORTE PPTO]]</f>
        <v>1</v>
      </c>
      <c r="K44" s="80" t="str">
        <f>IF(Tabla_facturados[[#This Row],[%]]=100%,"","PENDIENTE")</f>
        <v/>
      </c>
    </row>
    <row r="45" spans="2:11" ht="25.15" customHeight="1" x14ac:dyDescent="0.3">
      <c r="B45" s="79" t="s">
        <v>391</v>
      </c>
      <c r="C45" s="25" t="str">
        <f>IFERROR(INDEX(Tabla_presupuestados[],(MATCH(B45,Tabla_presupuestados[CÓDIGO],0)),4),"")</f>
        <v>PEDRO MIGUEL PLANTON AMADOR</v>
      </c>
      <c r="D45" s="18" t="str">
        <f>IFERROR(INDEX(Tabla_presupuestados[],(MATCH(B45,Tabla_presupuestados[CÓDIGO],0)),5),"")</f>
        <v>MEMORIA DE CALCULO NAVE BIAR</v>
      </c>
      <c r="E45" s="21">
        <f>IFERROR(INDEX(Tabla_presupuestados[],(MATCH(B45,Tabla_presupuestados[CÓDIGO],0)),7),"")</f>
        <v>1607.57</v>
      </c>
      <c r="F45" s="53">
        <v>482.26</v>
      </c>
      <c r="G45" s="27">
        <v>1125.31</v>
      </c>
      <c r="H45" s="27"/>
      <c r="I45" s="21">
        <f>SUM(Tabla_facturados[[#This Row],[FACTURA 1 ]:[CANCELACION]])</f>
        <v>1607.57</v>
      </c>
      <c r="J45" s="62">
        <f>Tabla_facturados[[#This Row],[TOTAL FACTURADO]]/Tabla_facturados[[#This Row],[IMPORTE PPTO]]</f>
        <v>1</v>
      </c>
      <c r="K45" s="80" t="str">
        <f>IF(Tabla_facturados[[#This Row],[%]]=100%,"","PENDIENTE")</f>
        <v/>
      </c>
    </row>
    <row r="46" spans="2:11" ht="24" customHeight="1" x14ac:dyDescent="0.3">
      <c r="B46" s="79" t="s">
        <v>396</v>
      </c>
      <c r="C46" s="25" t="str">
        <f>IFERROR(INDEX(Tabla_presupuestados[],(MATCH(B46,Tabla_presupuestados[CÓDIGO],0)),4),"")</f>
        <v>CAMPOS CORPORACIÓN SOLUCIONES INTEGRALES, S.L.</v>
      </c>
      <c r="D46" s="18" t="str">
        <f>IFERROR(INDEX(Tabla_presupuestados[],(MATCH(B46,Tabla_presupuestados[CÓDIGO],0)),5),"")</f>
        <v>CERTIFICADO CAPACIDAD CARGA REMANENTE CUBIERTA FV LEGANES</v>
      </c>
      <c r="E46" s="21">
        <f>IFERROR(INDEX(Tabla_presupuestados[],(MATCH(B46,Tabla_presupuestados[CÓDIGO],0)),7),"")</f>
        <v>1145.51</v>
      </c>
      <c r="F46" s="53">
        <v>343.65</v>
      </c>
      <c r="G46" s="27">
        <v>801.86</v>
      </c>
      <c r="H46" s="27"/>
      <c r="I46" s="21">
        <f>SUM(Tabla_facturados[[#This Row],[FACTURA 1 ]:[CANCELACION]])</f>
        <v>1145.51</v>
      </c>
      <c r="J46" s="62">
        <f>Tabla_facturados[[#This Row],[TOTAL FACTURADO]]/Tabla_facturados[[#This Row],[IMPORTE PPTO]]</f>
        <v>1</v>
      </c>
      <c r="K46" s="80" t="str">
        <f>IF(Tabla_facturados[[#This Row],[%]]=100%,"","PENDIENTE")</f>
        <v/>
      </c>
    </row>
    <row r="47" spans="2:11" ht="24" customHeight="1" x14ac:dyDescent="0.3">
      <c r="B47" s="79" t="s">
        <v>400</v>
      </c>
      <c r="C47" s="25" t="str">
        <f>IFERROR(INDEX(Tabla_presupuestados[],(MATCH(B47,Tabla_presupuestados[CÓDIGO],0)),4),"")</f>
        <v>DIVISEGUR, S.L.</v>
      </c>
      <c r="D47" s="18" t="str">
        <f>IFERROR(INDEX(Tabla_presupuestados[],(MATCH(B47,Tabla_presupuestados[CÓDIGO],0)),5),"")</f>
        <v>ESTUDIO DINAMICO ADAPTADORES PARA TRANSPORTE</v>
      </c>
      <c r="E47" s="21">
        <f>IFERROR(INDEX(Tabla_presupuestados[],(MATCH(B47,Tabla_presupuestados[CÓDIGO],0)),7),"")</f>
        <v>2820.28</v>
      </c>
      <c r="F47" s="53">
        <v>846.08</v>
      </c>
      <c r="G47" s="27">
        <v>1974.2</v>
      </c>
      <c r="H47" s="27"/>
      <c r="I47" s="21">
        <f>SUM(Tabla_facturados[[#This Row],[FACTURA 1 ]:[CANCELACION]])</f>
        <v>2820.28</v>
      </c>
      <c r="J47" s="62">
        <f>Tabla_facturados[[#This Row],[TOTAL FACTURADO]]/Tabla_facturados[[#This Row],[IMPORTE PPTO]]</f>
        <v>1</v>
      </c>
      <c r="K47" s="80" t="str">
        <f>IF(Tabla_facturados[[#This Row],[%]]=100%,"","PENDIENTE")</f>
        <v/>
      </c>
    </row>
    <row r="48" spans="2:11" ht="24" customHeight="1" x14ac:dyDescent="0.3">
      <c r="B48" s="79" t="s">
        <v>417</v>
      </c>
      <c r="C48" s="25" t="str">
        <f>IFERROR(INDEX(Tabla_presupuestados[],(MATCH(B48,Tabla_presupuestados[CÓDIGO],0)),4),"")</f>
        <v>AGROMETAL CARRIÓN, S.L.</v>
      </c>
      <c r="D48" s="18" t="str">
        <f>IFERROR(INDEX(Tabla_presupuestados[],(MATCH(B48,Tabla_presupuestados[CÓDIGO],0)),5),"")</f>
        <v>PRE-CALCULO NAVE EN MARANCHON (GUADALAJARA)</v>
      </c>
      <c r="E48" s="21">
        <f>IFERROR(INDEX(Tabla_presupuestados[],(MATCH(B48,Tabla_presupuestados[CÓDIGO],0)),7),"")</f>
        <v>806.78</v>
      </c>
      <c r="F48" s="53">
        <v>242.04</v>
      </c>
      <c r="G48" s="27"/>
      <c r="H48" s="27"/>
      <c r="I48" s="21">
        <f>SUM(Tabla_facturados[[#This Row],[FACTURA 1 ]:[CANCELACION]])</f>
        <v>242.04</v>
      </c>
      <c r="J48" s="62">
        <f>Tabla_facturados[[#This Row],[TOTAL FACTURADO]]/Tabla_facturados[[#This Row],[IMPORTE PPTO]]</f>
        <v>0.30000743697166515</v>
      </c>
      <c r="K48" s="80" t="str">
        <f>IF(Tabla_facturados[[#This Row],[%]]=100%,"","PENDIENTE")</f>
        <v>PENDIENTE</v>
      </c>
    </row>
    <row r="49" spans="2:11" ht="24" customHeight="1" x14ac:dyDescent="0.3">
      <c r="B49" s="79" t="s">
        <v>421</v>
      </c>
      <c r="C49" s="25" t="str">
        <f>IFERROR(INDEX(Tabla_presupuestados[],(MATCH(B49,Tabla_presupuestados[CÓDIGO],0)),4),"")</f>
        <v>GOMEZ MADRID SOLUCIONES INDUSTRIALES (J-TEC)</v>
      </c>
      <c r="D49" s="18" t="str">
        <f>IFERROR(INDEX(Tabla_presupuestados[],(MATCH(B49,Tabla_presupuestados[CÓDIGO],0)),5),"")</f>
        <v>INFORME CALCULO PLATAFORMA CON SILO AUTOPORTANTE</v>
      </c>
      <c r="E49" s="21">
        <f>IFERROR(INDEX(Tabla_presupuestados[],(MATCH(B49,Tabla_presupuestados[CÓDIGO],0)),7),"")</f>
        <v>3441.2</v>
      </c>
      <c r="F49" s="53">
        <v>1032.3599999999999</v>
      </c>
      <c r="G49" s="27"/>
      <c r="H49" s="27"/>
      <c r="I49" s="21">
        <f>SUM(Tabla_facturados[[#This Row],[FACTURA 1 ]:[CANCELACION]])</f>
        <v>1032.3599999999999</v>
      </c>
      <c r="J49" s="62">
        <f>Tabla_facturados[[#This Row],[TOTAL FACTURADO]]/Tabla_facturados[[#This Row],[IMPORTE PPTO]]</f>
        <v>0.3</v>
      </c>
      <c r="K49" s="80" t="str">
        <f>IF(Tabla_facturados[[#This Row],[%]]=100%,"","PENDIENTE")</f>
        <v>PENDIENTE</v>
      </c>
    </row>
    <row r="50" spans="2:11" ht="24" customHeight="1" x14ac:dyDescent="0.3">
      <c r="B50" s="79" t="s">
        <v>371</v>
      </c>
      <c r="C50" s="25" t="str">
        <f>IFERROR(INDEX(Tabla_presupuestados[],(MATCH(B50,Tabla_presupuestados[CÓDIGO],0)),4),"")</f>
        <v>PROMINOX VILLARROBLEDO, S.L.L.</v>
      </c>
      <c r="D50" s="18" t="str">
        <f>IFERROR(INDEX(Tabla_presupuestados[],(MATCH(B50,Tabla_presupuestados[CÓDIGO],0)),5),"")</f>
        <v>PRE-CALCULO DEPOSITOS HALLE ALEMANIA</v>
      </c>
      <c r="E50" s="21">
        <f>IFERROR(INDEX(Tabla_presupuestados[],(MATCH(B50,Tabla_presupuestados[CÓDIGO],0)),7),"")</f>
        <v>600.66</v>
      </c>
      <c r="F50" s="53">
        <v>180.2</v>
      </c>
      <c r="G50" s="27">
        <v>420.46</v>
      </c>
      <c r="H50" s="27"/>
      <c r="I50" s="21">
        <f>SUM(Tabla_facturados[[#This Row],[FACTURA 1 ]:[CANCELACION]])</f>
        <v>600.66</v>
      </c>
      <c r="J50" s="62">
        <f>Tabla_facturados[[#This Row],[TOTAL FACTURADO]]/Tabla_facturados[[#This Row],[IMPORTE PPTO]]</f>
        <v>1</v>
      </c>
      <c r="K50" s="80" t="str">
        <f>IF(Tabla_facturados[[#This Row],[%]]=100%,"","PENDIENTE")</f>
        <v/>
      </c>
    </row>
    <row r="51" spans="2:11" ht="24" customHeight="1" x14ac:dyDescent="0.3">
      <c r="B51" s="79" t="s">
        <v>411</v>
      </c>
      <c r="C51" s="25" t="str">
        <f>IFERROR(INDEX(Tabla_presupuestados[],(MATCH(B51,Tabla_presupuestados[CÓDIGO],0)),4),"")</f>
        <v>CALDERERIA Y MECANIZADOS TOMELLOSO, S.L.</v>
      </c>
      <c r="D51" s="18" t="str">
        <f>IFERROR(INDEX(Tabla_presupuestados[],(MATCH(B51,Tabla_presupuestados[CÓDIGO],0)),5),"")</f>
        <v>INFORME CALCULO JUSTIFICATIVO EFECTO TORSION ELASTO-PLASTICA EN PILARES PFV BARAJAS</v>
      </c>
      <c r="E51" s="21">
        <f>IFERROR(INDEX(Tabla_presupuestados[],(MATCH(B51,Tabla_presupuestados[CÓDIGO],0)),7),"")</f>
        <v>1668.85</v>
      </c>
      <c r="F51" s="53">
        <v>500.66</v>
      </c>
      <c r="G51" s="27">
        <v>1168.19</v>
      </c>
      <c r="H51" s="27"/>
      <c r="I51" s="21">
        <f>SUM(Tabla_facturados[[#This Row],[FACTURA 1 ]:[CANCELACION]])</f>
        <v>1668.8500000000001</v>
      </c>
      <c r="J51" s="62">
        <f>Tabla_facturados[[#This Row],[TOTAL FACTURADO]]/Tabla_facturados[[#This Row],[IMPORTE PPTO]]</f>
        <v>1.0000000000000002</v>
      </c>
      <c r="K51" s="80" t="str">
        <f>IF(Tabla_facturados[[#This Row],[%]]=100%,"","PENDIENTE")</f>
        <v/>
      </c>
    </row>
    <row r="52" spans="2:11" ht="24" customHeight="1" x14ac:dyDescent="0.3">
      <c r="B52" s="79" t="s">
        <v>438</v>
      </c>
      <c r="C52" s="25" t="str">
        <f>IFERROR(INDEX(Tabla_presupuestados[],(MATCH(B52,Tabla_presupuestados[CÓDIGO],0)),4),"")</f>
        <v>AGROPTIMUM DESARROLLOS GLOBALES, S.L.</v>
      </c>
      <c r="D52" s="18" t="str">
        <f>IFERROR(INDEX(Tabla_presupuestados[],(MATCH(B52,Tabla_presupuestados[CÓDIGO],0)),5),"")</f>
        <v>INFORME PERICIAL SOBRE ESTRUCTURA AGROPTIMUM</v>
      </c>
      <c r="E52" s="21">
        <f>IFERROR(INDEX(Tabla_presupuestados[],(MATCH(B52,Tabla_presupuestados[CÓDIGO],0)),7),"")</f>
        <v>1677.31</v>
      </c>
      <c r="F52" s="53">
        <v>838.66</v>
      </c>
      <c r="G52" s="27"/>
      <c r="H52" s="27"/>
      <c r="I52" s="21">
        <f>SUM(Tabla_facturados[[#This Row],[FACTURA 1 ]:[CANCELACION]])</f>
        <v>838.66</v>
      </c>
      <c r="J52" s="62">
        <f>Tabla_facturados[[#This Row],[TOTAL FACTURADO]]/Tabla_facturados[[#This Row],[IMPORTE PPTO]]</f>
        <v>0.50000298096356666</v>
      </c>
      <c r="K52" s="80" t="str">
        <f>IF(Tabla_facturados[[#This Row],[%]]=100%,"","PENDIENTE")</f>
        <v>PENDIENTE</v>
      </c>
    </row>
    <row r="53" spans="2:11" ht="24" customHeight="1" x14ac:dyDescent="0.3">
      <c r="B53" s="79" t="s">
        <v>436</v>
      </c>
      <c r="C53" s="25" t="str">
        <f>IFERROR(INDEX(Tabla_presupuestados[],(MATCH(B53,Tabla_presupuestados[CÓDIGO],0)),4),"")</f>
        <v>AGROPTIMUM DESARROLLOS GLOBALES, S.L.</v>
      </c>
      <c r="D53" s="18" t="str">
        <f>IFERROR(INDEX(Tabla_presupuestados[],(MATCH(B53,Tabla_presupuestados[CÓDIGO],0)),5),"")</f>
        <v>INSPECCION TECNICA ESTRUCTURA AGROPTIMUM</v>
      </c>
      <c r="E53" s="21">
        <f>IFERROR(INDEX(Tabla_presupuestados[],(MATCH(B53,Tabla_presupuestados[CÓDIGO],0)),7),"")</f>
        <v>1894.68</v>
      </c>
      <c r="F53" s="53">
        <v>947.34</v>
      </c>
      <c r="G53" s="27"/>
      <c r="H53" s="27"/>
      <c r="I53" s="21">
        <f>SUM(Tabla_facturados[[#This Row],[FACTURA 1 ]:[CANCELACION]])</f>
        <v>947.34</v>
      </c>
      <c r="J53" s="62">
        <f>Tabla_facturados[[#This Row],[TOTAL FACTURADO]]/Tabla_facturados[[#This Row],[IMPORTE PPTO]]</f>
        <v>0.5</v>
      </c>
      <c r="K53" s="80" t="str">
        <f>IF(Tabla_facturados[[#This Row],[%]]=100%,"","PENDIENTE")</f>
        <v>PENDIENTE</v>
      </c>
    </row>
    <row r="54" spans="2:11" ht="24" customHeight="1" x14ac:dyDescent="0.3">
      <c r="B54" s="79" t="s">
        <v>383</v>
      </c>
      <c r="C54" s="25" t="str">
        <f>IFERROR(INDEX(Tabla_presupuestados[],(MATCH(B54,Tabla_presupuestados[CÓDIGO],0)),4),"")</f>
        <v>ESTRUCTURAS Y MONTAJES TECNOMETAL, S.L.</v>
      </c>
      <c r="D54" s="18" t="str">
        <f>IFERROR(INDEX(Tabla_presupuestados[],(MATCH(B54,Tabla_presupuestados[CÓDIGO],0)),5),"")</f>
        <v>PROYECTO ESTRUCTURA NAVE 14.75 x 19.30 MOTILLA DEL PALANCAR (CUENCA)</v>
      </c>
      <c r="E54" s="21">
        <f>IFERROR(INDEX(Tabla_presupuestados[],(MATCH(B54,Tabla_presupuestados[CÓDIGO],0)),7),"")</f>
        <v>1714.06</v>
      </c>
      <c r="F54" s="53">
        <v>514.22</v>
      </c>
      <c r="G54" s="27">
        <v>1199.8399999999999</v>
      </c>
      <c r="H54" s="27"/>
      <c r="I54" s="21">
        <f>SUM(Tabla_facturados[[#This Row],[FACTURA 1 ]:[CANCELACION]])</f>
        <v>1714.06</v>
      </c>
      <c r="J54" s="62">
        <f>Tabla_facturados[[#This Row],[TOTAL FACTURADO]]/Tabla_facturados[[#This Row],[IMPORTE PPTO]]</f>
        <v>1</v>
      </c>
      <c r="K54" s="80" t="str">
        <f>IF(Tabla_facturados[[#This Row],[%]]=100%,"","PENDIENTE")</f>
        <v/>
      </c>
    </row>
    <row r="55" spans="2:11" ht="24" customHeight="1" x14ac:dyDescent="0.3">
      <c r="B55" s="79" t="s">
        <v>434</v>
      </c>
      <c r="C55" s="25" t="str">
        <f>IFERROR(INDEX(Tabla_presupuestados[],(MATCH(B55,Tabla_presupuestados[CÓDIGO],0)),4),"")</f>
        <v>ESTRUCTURAS Y MONTAJES TECNOMETAL, S.L.</v>
      </c>
      <c r="D55" s="18" t="str">
        <f>IFERROR(INDEX(Tabla_presupuestados[],(MATCH(B55,Tabla_presupuestados[CÓDIGO],0)),5),"")</f>
        <v>DIRECCION DE OBRA Y DIRECCION DE EJECUCION DE OBRAS PARA FCP250042_1</v>
      </c>
      <c r="E55" s="21">
        <f>IFERROR(INDEX(Tabla_presupuestados[],(MATCH(B55,Tabla_presupuestados[CÓDIGO],0)),7),"")</f>
        <v>1000.45</v>
      </c>
      <c r="F55" s="53">
        <v>300.14</v>
      </c>
      <c r="G55" s="27"/>
      <c r="H55" s="27"/>
      <c r="I55" s="21">
        <f>SUM(Tabla_facturados[[#This Row],[FACTURA 1 ]:[CANCELACION]])</f>
        <v>300.14</v>
      </c>
      <c r="J55" s="62">
        <f>Tabla_facturados[[#This Row],[TOTAL FACTURADO]]/Tabla_facturados[[#This Row],[IMPORTE PPTO]]</f>
        <v>0.30000499775101203</v>
      </c>
      <c r="K55" s="80" t="str">
        <f>IF(Tabla_facturados[[#This Row],[%]]=100%,"","PENDIENTE")</f>
        <v>PENDIENTE</v>
      </c>
    </row>
    <row r="56" spans="2:11" ht="24" customHeight="1" x14ac:dyDescent="0.3">
      <c r="B56" s="79" t="s">
        <v>356</v>
      </c>
      <c r="C56" s="25" t="str">
        <f>IFERROR(INDEX(Tabla_presupuestados[],(MATCH(B56,Tabla_presupuestados[CÓDIGO],0)),4),"")</f>
        <v>ETD INOX INDUSTRIES, S.L.</v>
      </c>
      <c r="D56" s="18" t="str">
        <f>IFERROR(INDEX(Tabla_presupuestados[],(MATCH(B56,Tabla_presupuestados[CÓDIGO],0)),5),"")</f>
        <v>CALCULO PRESION MAX ADMISIBLE - PRES 439-2024-00</v>
      </c>
      <c r="E56" s="21">
        <f>IFERROR(INDEX(Tabla_presupuestados[],(MATCH(B56,Tabla_presupuestados[CÓDIGO],0)),7),"")</f>
        <v>200.22</v>
      </c>
      <c r="F56" s="53">
        <v>200.22</v>
      </c>
      <c r="G56" s="27"/>
      <c r="H56" s="27"/>
      <c r="I56" s="21">
        <f>SUM(Tabla_facturados[[#This Row],[FACTURA 1 ]:[CANCELACION]])</f>
        <v>200.22</v>
      </c>
      <c r="J56" s="62">
        <f>Tabla_facturados[[#This Row],[TOTAL FACTURADO]]/Tabla_facturados[[#This Row],[IMPORTE PPTO]]</f>
        <v>1</v>
      </c>
      <c r="K56" s="80" t="str">
        <f>IF(Tabla_facturados[[#This Row],[%]]=100%,"","PENDIENTE")</f>
        <v/>
      </c>
    </row>
    <row r="57" spans="2:11" ht="24" customHeight="1" x14ac:dyDescent="0.3">
      <c r="B57" s="79" t="s">
        <v>346</v>
      </c>
      <c r="C57" s="25" t="str">
        <f>IFERROR(INDEX(Tabla_presupuestados[],(MATCH(B57,Tabla_presupuestados[CÓDIGO],0)),4),"")</f>
        <v>PROMINOX VILLARROBLEDO, S.L.L.</v>
      </c>
      <c r="D57" s="18" t="str">
        <f>IFERROR(INDEX(Tabla_presupuestados[],(MATCH(B57,Tabla_presupuestados[CÓDIGO],0)),5),"")</f>
        <v>CALCULO DE ESPESORES TANQUE 46700</v>
      </c>
      <c r="E57" s="21">
        <f>IFERROR(INDEX(Tabla_presupuestados[],(MATCH(B57,Tabla_presupuestados[CÓDIGO],0)),7),"")</f>
        <v>259.64</v>
      </c>
      <c r="F57" s="53">
        <v>259.64</v>
      </c>
      <c r="G57" s="27"/>
      <c r="H57" s="27"/>
      <c r="I57" s="21">
        <f>SUM(Tabla_facturados[[#This Row],[FACTURA 1 ]:[CANCELACION]])</f>
        <v>259.64</v>
      </c>
      <c r="J57" s="62">
        <f>Tabla_facturados[[#This Row],[TOTAL FACTURADO]]/Tabla_facturados[[#This Row],[IMPORTE PPTO]]</f>
        <v>1</v>
      </c>
      <c r="K57" s="80" t="str">
        <f>IF(Tabla_facturados[[#This Row],[%]]=100%,"","PENDIENTE")</f>
        <v/>
      </c>
    </row>
    <row r="58" spans="2:11" ht="24" customHeight="1" x14ac:dyDescent="0.3">
      <c r="B58" s="79" t="s">
        <v>406</v>
      </c>
      <c r="C58" s="25" t="str">
        <f>IFERROR(INDEX(Tabla_presupuestados[],(MATCH(B58,Tabla_presupuestados[CÓDIGO],0)),4),"")</f>
        <v>ART OBRAS, S.L.</v>
      </c>
      <c r="D58" s="18" t="str">
        <f>IFERROR(INDEX(Tabla_presupuestados[],(MATCH(B58,Tabla_presupuestados[CÓDIGO],0)),5),"")</f>
        <v>CALCULO ESTRUCTURA EDIFICIO C/DOCTOR ESQUERDO</v>
      </c>
      <c r="E58" s="21">
        <f>IFERROR(INDEX(Tabla_presupuestados[],(MATCH(B58,Tabla_presupuestados[CÓDIGO],0)),7),"")</f>
        <v>2050</v>
      </c>
      <c r="F58" s="53">
        <v>1025</v>
      </c>
      <c r="G58" s="27">
        <v>1025</v>
      </c>
      <c r="H58" s="27"/>
      <c r="I58" s="21">
        <f>SUM(Tabla_facturados[[#This Row],[FACTURA 1 ]:[CANCELACION]])</f>
        <v>2050</v>
      </c>
      <c r="J58" s="62">
        <f>Tabla_facturados[[#This Row],[TOTAL FACTURADO]]/Tabla_facturados[[#This Row],[IMPORTE PPTO]]</f>
        <v>1</v>
      </c>
      <c r="K58" s="80" t="str">
        <f>IF(Tabla_facturados[[#This Row],[%]]=100%,"","PENDIENTE")</f>
        <v/>
      </c>
    </row>
    <row r="59" spans="2:11" ht="24" customHeight="1" thickBot="1" x14ac:dyDescent="0.35">
      <c r="B59" s="81" t="s">
        <v>458</v>
      </c>
      <c r="C59" s="58" t="str">
        <f>IFERROR(INDEX(Tabla_presupuestados[],(MATCH(B59,Tabla_presupuestados[CÓDIGO],0)),4),"")</f>
        <v>EIFFAGE METAL ESPAÑA, S.L.U.</v>
      </c>
      <c r="D59" s="86" t="str">
        <f>IFERROR(INDEX(Tabla_presupuestados[],(MATCH(B59,Tabla_presupuestados[CÓDIGO],0)),5),"")</f>
        <v>PROYECTO EJECUCION AMPLIACION NAVE 1 A 27X43M (ANTERIOR FCP21464)</v>
      </c>
      <c r="E59" s="60">
        <f>IFERROR(INDEX(Tabla_presupuestados[],(MATCH(B59,Tabla_presupuestados[CÓDIGO],0)),7),"")</f>
        <v>4720.0600000000004</v>
      </c>
      <c r="F59" s="82">
        <v>1416.02</v>
      </c>
      <c r="G59" s="59"/>
      <c r="H59" s="59"/>
      <c r="I59" s="60">
        <f>SUM(Tabla_facturados[[#This Row],[FACTURA 1 ]:[CANCELACION]])</f>
        <v>1416.02</v>
      </c>
      <c r="J59" s="61">
        <f>Tabla_facturados[[#This Row],[TOTAL FACTURADO]]/Tabla_facturados[[#This Row],[IMPORTE PPTO]]</f>
        <v>0.30000042372342722</v>
      </c>
      <c r="K59" s="83" t="str">
        <f>IF(Tabla_facturados[[#This Row],[%]]=100%,"","PENDIENTE")</f>
        <v>PENDIENTE</v>
      </c>
    </row>
    <row r="60" spans="2:11" ht="24" customHeight="1" x14ac:dyDescent="0.3">
      <c r="B60" s="79" t="s">
        <v>488</v>
      </c>
      <c r="C60" s="25" t="str">
        <f>IFERROR(INDEX(Tabla_presupuestados[],(MATCH(B60,Tabla_presupuestados[CÓDIGO],0)),4),"")</f>
        <v>SERVICIOS INOXIDABLES ALBACETE, S.L. - SIETE INOX</v>
      </c>
      <c r="D60" s="18" t="str">
        <f>IFERROR(INDEX(Tabla_presupuestados[],(MATCH(B60,Tabla_presupuestados[CÓDIGO],0)),5),"")</f>
        <v>CALCULO UNIONES Y OPTIMIZACION DE ESTRUCTURA BASE DE LOS LLANOS</v>
      </c>
      <c r="E60" s="21">
        <f>IFERROR(INDEX(Tabla_presupuestados[],(MATCH(B60,Tabla_presupuestados[CÓDIGO],0)),7),"")</f>
        <v>4517.95</v>
      </c>
      <c r="F60" s="53">
        <v>895.53</v>
      </c>
      <c r="G60" s="27"/>
      <c r="H60" s="27"/>
      <c r="I60" s="21">
        <f>SUM(Tabla_facturados[[#This Row],[FACTURA 1 ]:[CANCELACION]])</f>
        <v>895.53</v>
      </c>
      <c r="J60" s="62">
        <f>Tabla_facturados[[#This Row],[TOTAL FACTURADO]]/Tabla_facturados[[#This Row],[IMPORTE PPTO]]</f>
        <v>0.19821600504653661</v>
      </c>
      <c r="K60" s="80" t="str">
        <f>IF(Tabla_facturados[[#This Row],[%]]=100%,"","PENDIENTE")</f>
        <v>PENDIENTE</v>
      </c>
    </row>
    <row r="61" spans="2:11" ht="24" customHeight="1" x14ac:dyDescent="0.3">
      <c r="B61" s="79" t="s">
        <v>479</v>
      </c>
      <c r="C61" s="25" t="str">
        <f>IFERROR(INDEX(Tabla_presupuestados[],(MATCH(B61,Tabla_presupuestados[CÓDIGO],0)),4),"")</f>
        <v>ESTRUCTURAS Y MONTAJES TECNOMETAL, S.L.</v>
      </c>
      <c r="D61" s="18" t="str">
        <f>IFERROR(INDEX(Tabla_presupuestados[],(MATCH(B61,Tabla_presupuestados[CÓDIGO],0)),5),"")</f>
        <v>CUELGUES FRIVALL OPCION2 DEL FCP240632</v>
      </c>
      <c r="E61" s="21">
        <f>IFERROR(INDEX(Tabla_presupuestados[],(MATCH(B61,Tabla_presupuestados[CÓDIGO],0)),7),"")</f>
        <v>892.28</v>
      </c>
      <c r="F61" s="53">
        <v>267.69</v>
      </c>
      <c r="G61" s="27">
        <v>624.59</v>
      </c>
      <c r="H61" s="27"/>
      <c r="I61" s="21">
        <f>SUM(Tabla_facturados[[#This Row],[FACTURA 1 ]:[CANCELACION]])</f>
        <v>892.28</v>
      </c>
      <c r="J61" s="62">
        <f>Tabla_facturados[[#This Row],[TOTAL FACTURADO]]/Tabla_facturados[[#This Row],[IMPORTE PPTO]]</f>
        <v>1</v>
      </c>
      <c r="K61" s="80" t="str">
        <f>IF(Tabla_facturados[[#This Row],[%]]=100%,"","PENDIENTE")</f>
        <v/>
      </c>
    </row>
    <row r="62" spans="2:11" ht="24" customHeight="1" x14ac:dyDescent="0.3">
      <c r="B62" s="79" t="s">
        <v>377</v>
      </c>
      <c r="C62" s="25" t="str">
        <f>IFERROR(INDEX(Tabla_presupuestados[],(MATCH(B62,Tabla_presupuestados[CÓDIGO],0)),4),"")</f>
        <v>ALSTOM TRANSPORT, S.A.</v>
      </c>
      <c r="D62" s="18" t="str">
        <f>IFERROR(INDEX(Tabla_presupuestados[],(MATCH(B62,Tabla_presupuestados[CÓDIGO],0)),5),"")</f>
        <v>INFORME CALCULO CANOPY Y BUNGALOW TRAINSCANNER KIEL (ALEMANIA)</v>
      </c>
      <c r="E62" s="21">
        <f>IFERROR(INDEX(Tabla_presupuestados[],(MATCH(B62,Tabla_presupuestados[CÓDIGO],0)),7),"")</f>
        <v>3557.21</v>
      </c>
      <c r="F62" s="53">
        <v>3557.21</v>
      </c>
      <c r="G62" s="27"/>
      <c r="H62" s="27"/>
      <c r="I62" s="21">
        <f>SUM(Tabla_facturados[[#This Row],[FACTURA 1 ]:[CANCELACION]])</f>
        <v>3557.21</v>
      </c>
      <c r="J62" s="62">
        <f>Tabla_facturados[[#This Row],[TOTAL FACTURADO]]/Tabla_facturados[[#This Row],[IMPORTE PPTO]]</f>
        <v>1</v>
      </c>
      <c r="K62" s="80" t="str">
        <f>IF(Tabla_facturados[[#This Row],[%]]=100%,"","PENDIENTE")</f>
        <v/>
      </c>
    </row>
    <row r="63" spans="2:11" ht="24" customHeight="1" x14ac:dyDescent="0.3">
      <c r="B63" s="79" t="s">
        <v>465</v>
      </c>
      <c r="C63" s="25" t="str">
        <f>IFERROR(INDEX(Tabla_presupuestados[],(MATCH(B63,Tabla_presupuestados[CÓDIGO],0)),4),"")</f>
        <v>TSD RAIL, S.L.</v>
      </c>
      <c r="D63" s="18" t="str">
        <f>IFERROR(INDEX(Tabla_presupuestados[],(MATCH(B63,Tabla_presupuestados[CÓDIGO],0)),5),"")</f>
        <v>INFORME PERICIAL VIGA CARRIL</v>
      </c>
      <c r="E63" s="21">
        <f>IFERROR(INDEX(Tabla_presupuestados[],(MATCH(B63,Tabla_presupuestados[CÓDIGO],0)),7),"")</f>
        <v>525.04</v>
      </c>
      <c r="F63" s="53">
        <v>157.51</v>
      </c>
      <c r="G63" s="27">
        <v>367.53</v>
      </c>
      <c r="H63" s="27"/>
      <c r="I63" s="21">
        <f>SUM(Tabla_facturados[[#This Row],[FACTURA 1 ]:[CANCELACION]])</f>
        <v>525.04</v>
      </c>
      <c r="J63" s="62">
        <f>Tabla_facturados[[#This Row],[TOTAL FACTURADO]]/Tabla_facturados[[#This Row],[IMPORTE PPTO]]</f>
        <v>1</v>
      </c>
      <c r="K63" s="80" t="str">
        <f>IF(Tabla_facturados[[#This Row],[%]]=100%,"","PENDIENTE")</f>
        <v/>
      </c>
    </row>
    <row r="64" spans="2:11" ht="24" customHeight="1" x14ac:dyDescent="0.3">
      <c r="B64" s="79" t="s">
        <v>474</v>
      </c>
      <c r="C64" s="25" t="str">
        <f>IFERROR(INDEX(Tabla_presupuestados[],(MATCH(B64,Tabla_presupuestados[CÓDIGO],0)),4),"")</f>
        <v>SERVICIOS INOXIDABLES ALBACETE, S.L. - SIETE INOX</v>
      </c>
      <c r="D64" s="18" t="str">
        <f>IFERROR(INDEX(Tabla_presupuestados[],(MATCH(B64,Tabla_presupuestados[CÓDIGO],0)),5),"")</f>
        <v>DEMASIA 2 NAVE SETAS (VINCULADO A FCP240599/FCP250030)</v>
      </c>
      <c r="E64" s="21">
        <f>IFERROR(INDEX(Tabla_presupuestados[],(MATCH(B64,Tabla_presupuestados[CÓDIGO],0)),7),"")</f>
        <v>901.98</v>
      </c>
      <c r="F64" s="53">
        <v>270.58999999999997</v>
      </c>
      <c r="G64" s="27">
        <v>631.39</v>
      </c>
      <c r="H64" s="27"/>
      <c r="I64" s="21">
        <f>SUM(Tabla_facturados[[#This Row],[FACTURA 1 ]:[CANCELACION]])</f>
        <v>901.98</v>
      </c>
      <c r="J64" s="62">
        <f>Tabla_facturados[[#This Row],[TOTAL FACTURADO]]/Tabla_facturados[[#This Row],[IMPORTE PPTO]]</f>
        <v>1</v>
      </c>
      <c r="K64" s="80" t="str">
        <f>IF(Tabla_facturados[[#This Row],[%]]=100%,"","PENDIENTE")</f>
        <v/>
      </c>
    </row>
    <row r="65" spans="2:11" ht="24" customHeight="1" x14ac:dyDescent="0.3">
      <c r="B65" s="79" t="s">
        <v>423</v>
      </c>
      <c r="C65" s="25" t="str">
        <f>IFERROR(INDEX(Tabla_presupuestados[],(MATCH(B65,Tabla_presupuestados[CÓDIGO],0)),4),"")</f>
        <v>TECNOVE, S.L.</v>
      </c>
      <c r="D65" s="18" t="str">
        <f>IFERROR(INDEX(Tabla_presupuestados[],(MATCH(B65,Tabla_presupuestados[CÓDIGO],0)),5),"")</f>
        <v>CALCULO Y DISEÑO BASICO DE ACOPLAMIENTO DE GATOS DE IZADO PLEGABLES</v>
      </c>
      <c r="E65" s="21">
        <f>IFERROR(INDEX(Tabla_presupuestados[],(MATCH(B65,Tabla_presupuestados[CÓDIGO],0)),7),"")</f>
        <v>1008.47</v>
      </c>
      <c r="F65" s="53">
        <v>302.54000000000002</v>
      </c>
      <c r="G65" s="27"/>
      <c r="H65" s="27"/>
      <c r="I65" s="21">
        <f>SUM(Tabla_facturados[[#This Row],[FACTURA 1 ]:[CANCELACION]])</f>
        <v>302.54000000000002</v>
      </c>
      <c r="J65" s="62">
        <f>Tabla_facturados[[#This Row],[TOTAL FACTURADO]]/Tabla_facturados[[#This Row],[IMPORTE PPTO]]</f>
        <v>0.29999900839886168</v>
      </c>
      <c r="K65" s="80" t="str">
        <f>IF(Tabla_facturados[[#This Row],[%]]=100%,"","PENDIENTE")</f>
        <v>PENDIENTE</v>
      </c>
    </row>
    <row r="66" spans="2:11" ht="24" customHeight="1" x14ac:dyDescent="0.3">
      <c r="B66" s="79" t="s">
        <v>494</v>
      </c>
      <c r="C66" s="25" t="str">
        <f>IFERROR(INDEX(Tabla_presupuestados[],(MATCH(B66,Tabla_presupuestados[CÓDIGO],0)),4),"")</f>
        <v>ESTRUCTURAS Y MONTAJES TECNOMETAL, S.L.</v>
      </c>
      <c r="D66" s="18" t="str">
        <f>IFERROR(INDEX(Tabla_presupuestados[],(MATCH(B66,Tabla_presupuestados[CÓDIGO],0)),5),"")</f>
        <v>CALCULO DE UNIONES ATORNILLADAS PISTA DE PADEL SORIA</v>
      </c>
      <c r="E66" s="21">
        <f>IFERROR(INDEX(Tabla_presupuestados[],(MATCH(B66,Tabla_presupuestados[CÓDIGO],0)),7),"")</f>
        <v>605.08000000000004</v>
      </c>
      <c r="F66" s="53">
        <v>181.53</v>
      </c>
      <c r="G66" s="27">
        <v>423.55</v>
      </c>
      <c r="H66" s="27"/>
      <c r="I66" s="21">
        <f>SUM(Tabla_facturados[[#This Row],[FACTURA 1 ]:[CANCELACION]])</f>
        <v>605.08000000000004</v>
      </c>
      <c r="J66" s="62">
        <f>Tabla_facturados[[#This Row],[TOTAL FACTURADO]]/Tabla_facturados[[#This Row],[IMPORTE PPTO]]</f>
        <v>1</v>
      </c>
      <c r="K66" s="80" t="str">
        <f>IF(Tabla_facturados[[#This Row],[%]]=100%,"","PENDIENTE")</f>
        <v/>
      </c>
    </row>
    <row r="67" spans="2:11" ht="24" customHeight="1" x14ac:dyDescent="0.3">
      <c r="B67" s="79" t="s">
        <v>498</v>
      </c>
      <c r="C67" s="25" t="str">
        <f>IFERROR(INDEX(Tabla_presupuestados[],(MATCH(B67,Tabla_presupuestados[CÓDIGO],0)),4),"")</f>
        <v>CEDINOX, S.L.</v>
      </c>
      <c r="D67" s="18" t="str">
        <f>IFERROR(INDEX(Tabla_presupuestados[],(MATCH(B67,Tabla_presupuestados[CÓDIGO],0)),5),"")</f>
        <v xml:space="preserve">CALCULO DEPOSITO BIODIESEL 4000L ATM AGITADOR </v>
      </c>
      <c r="E67" s="21">
        <f>IFERROR(INDEX(Tabla_presupuestados[],(MATCH(B67,Tabla_presupuestados[CÓDIGO],0)),7),"")</f>
        <v>931.63</v>
      </c>
      <c r="F67" s="53">
        <v>279.49</v>
      </c>
      <c r="G67" s="27"/>
      <c r="H67" s="27"/>
      <c r="I67" s="21">
        <f>SUM(Tabla_facturados[[#This Row],[FACTURA 1 ]:[CANCELACION]])</f>
        <v>279.49</v>
      </c>
      <c r="J67" s="62">
        <f>Tabla_facturados[[#This Row],[TOTAL FACTURADO]]/Tabla_facturados[[#This Row],[IMPORTE PPTO]]</f>
        <v>0.30000107338750365</v>
      </c>
      <c r="K67" s="80" t="str">
        <f>IF(Tabla_facturados[[#This Row],[%]]=100%,"","PENDIENTE")</f>
        <v>PENDIENTE</v>
      </c>
    </row>
    <row r="68" spans="2:11" ht="24" customHeight="1" x14ac:dyDescent="0.3">
      <c r="B68" s="79" t="s">
        <v>505</v>
      </c>
      <c r="C68" s="25" t="str">
        <f>IFERROR(INDEX(Tabla_presupuestados[],(MATCH(B68,Tabla_presupuestados[CÓDIGO],0)),4),"")</f>
        <v>SEPPELEC, S.L.</v>
      </c>
      <c r="D68" s="18" t="str">
        <f>IFERROR(INDEX(Tabla_presupuestados[],(MATCH(B68,Tabla_presupuestados[CÓDIGO],0)),5),"")</f>
        <v>CALCULO PORTICOS RACK HALLE</v>
      </c>
      <c r="E68" s="21">
        <f>IFERROR(INDEX(Tabla_presupuestados[],(MATCH(B68,Tabla_presupuestados[CÓDIGO],0)),7),"")</f>
        <v>1423.73</v>
      </c>
      <c r="F68" s="53">
        <v>427.12</v>
      </c>
      <c r="G68" s="27">
        <v>996.61</v>
      </c>
      <c r="H68" s="27"/>
      <c r="I68" s="21">
        <f>SUM(Tabla_facturados[[#This Row],[FACTURA 1 ]:[CANCELACION]])</f>
        <v>1423.73</v>
      </c>
      <c r="J68" s="62">
        <f>Tabla_facturados[[#This Row],[TOTAL FACTURADO]]/Tabla_facturados[[#This Row],[IMPORTE PPTO]]</f>
        <v>1</v>
      </c>
      <c r="K68" s="80" t="str">
        <f>IF(Tabla_facturados[[#This Row],[%]]=100%,"","PENDIENTE")</f>
        <v/>
      </c>
    </row>
    <row r="69" spans="2:11" ht="24" customHeight="1" x14ac:dyDescent="0.3">
      <c r="B69" s="79" t="s">
        <v>425</v>
      </c>
      <c r="C69" s="25" t="str">
        <f>IFERROR(INDEX(Tabla_presupuestados[],(MATCH(B69,Tabla_presupuestados[CÓDIGO],0)),4),"")</f>
        <v>ETD INOX INDUSTRIES, S.L.</v>
      </c>
      <c r="D69" s="18" t="str">
        <f>IFERROR(INDEX(Tabla_presupuestados[],(MATCH(B69,Tabla_presupuestados[CÓDIGO],0)),5),"")</f>
        <v>INFORME Y PRECALCULO 120L Y 4200 L PLANTA LODOSA TIMAC + INFORME FERMENTADORES F4000 Y F1200</v>
      </c>
      <c r="E69" s="21">
        <f>IFERROR(INDEX(Tabla_presupuestados[],(MATCH(B69,Tabla_presupuestados[CÓDIGO],0)),7),"")</f>
        <v>2897.92</v>
      </c>
      <c r="F69" s="53">
        <v>869.38</v>
      </c>
      <c r="G69" s="27"/>
      <c r="H69" s="27"/>
      <c r="I69" s="21">
        <f>SUM(Tabla_facturados[[#This Row],[FACTURA 1 ]:[CANCELACION]])</f>
        <v>869.38</v>
      </c>
      <c r="J69" s="62">
        <f>Tabla_facturados[[#This Row],[TOTAL FACTURADO]]/Tabla_facturados[[#This Row],[IMPORTE PPTO]]</f>
        <v>0.30000138030035334</v>
      </c>
      <c r="K69" s="80" t="str">
        <f>IF(Tabla_facturados[[#This Row],[%]]=100%,"","PENDIENTE")</f>
        <v>PENDIENTE</v>
      </c>
    </row>
    <row r="70" spans="2:11" ht="24" customHeight="1" x14ac:dyDescent="0.3">
      <c r="B70" s="79" t="s">
        <v>470</v>
      </c>
      <c r="C70" s="25" t="str">
        <f>IFERROR(INDEX(Tabla_presupuestados[],(MATCH(B70,Tabla_presupuestados[CÓDIGO],0)),4),"")</f>
        <v>DIVISEGUR, S.L.</v>
      </c>
      <c r="D70" s="18" t="str">
        <f>IFERROR(INDEX(Tabla_presupuestados[],(MATCH(B70,Tabla_presupuestados[CÓDIGO],0)),5),"")</f>
        <v>NUEVO PORCHE  JUNTO A NAVE DE LA CAMPA (VINCULADO A FCP240058/FCP240124)</v>
      </c>
      <c r="E70" s="21">
        <f>IFERROR(INDEX(Tabla_presupuestados[],(MATCH(B70,Tabla_presupuestados[CÓDIGO],0)),7),"")</f>
        <v>1692.9</v>
      </c>
      <c r="F70" s="53">
        <v>507.87</v>
      </c>
      <c r="G70" s="27">
        <v>1185.03</v>
      </c>
      <c r="H70" s="27"/>
      <c r="I70" s="21">
        <f>SUM(Tabla_facturados[[#This Row],[FACTURA 1 ]:[CANCELACION]])</f>
        <v>1692.9</v>
      </c>
      <c r="J70" s="62">
        <f>Tabla_facturados[[#This Row],[TOTAL FACTURADO]]/Tabla_facturados[[#This Row],[IMPORTE PPTO]]</f>
        <v>1</v>
      </c>
      <c r="K70" s="80" t="str">
        <f>IF(Tabla_facturados[[#This Row],[%]]=100%,"","PENDIENTE")</f>
        <v/>
      </c>
    </row>
    <row r="71" spans="2:11" ht="24" customHeight="1" x14ac:dyDescent="0.3">
      <c r="B71" s="79" t="s">
        <v>492</v>
      </c>
      <c r="C71" s="25" t="str">
        <f>IFERROR(INDEX(Tabla_presupuestados[],(MATCH(B71,Tabla_presupuestados[CÓDIGO],0)),4),"")</f>
        <v>H2 DE ACERO, S.L.</v>
      </c>
      <c r="D71" s="18" t="str">
        <f>IFERROR(INDEX(Tabla_presupuestados[],(MATCH(B71,Tabla_presupuestados[CÓDIGO],0)),5),"")</f>
        <v>PLAN DE TRABAJO ESPECIFICO PARA INSTALACION DE ENTIBADO DE REFUERZO</v>
      </c>
      <c r="E71" s="21">
        <f>IFERROR(INDEX(Tabla_presupuestados[],(MATCH(B71,Tabla_presupuestados[CÓDIGO],0)),7),"")</f>
        <v>389.61</v>
      </c>
      <c r="F71" s="53">
        <v>389.61</v>
      </c>
      <c r="G71" s="27"/>
      <c r="H71" s="27"/>
      <c r="I71" s="21">
        <f>SUM(Tabla_facturados[[#This Row],[FACTURA 1 ]:[CANCELACION]])</f>
        <v>389.61</v>
      </c>
      <c r="J71" s="62">
        <f>Tabla_facturados[[#This Row],[TOTAL FACTURADO]]/Tabla_facturados[[#This Row],[IMPORTE PPTO]]</f>
        <v>1</v>
      </c>
      <c r="K71" s="80" t="str">
        <f>IF(Tabla_facturados[[#This Row],[%]]=100%,"","PENDIENTE")</f>
        <v/>
      </c>
    </row>
    <row r="72" spans="2:11" ht="24" customHeight="1" x14ac:dyDescent="0.3">
      <c r="B72" s="79" t="s">
        <v>513</v>
      </c>
      <c r="C72" s="25" t="str">
        <f>IFERROR(INDEX(Tabla_presupuestados[],(MATCH(B72,Tabla_presupuestados[CÓDIGO],0)),4),"")</f>
        <v>I-MADE GLOBAL SPAIN, S.L.</v>
      </c>
      <c r="D72" s="18" t="str">
        <f>IFERROR(INDEX(Tabla_presupuestados[],(MATCH(B72,Tabla_presupuestados[CÓDIGO],0)),5),"")</f>
        <v>RECALCULO DE ESTRUCTURA POR MODIFICADO A PROYECTO PISTAS PADEL</v>
      </c>
      <c r="E72" s="21">
        <f>IFERROR(INDEX(Tabla_presupuestados[],(MATCH(B72,Tabla_presupuestados[CÓDIGO],0)),7),"")</f>
        <v>1209.1400000000001</v>
      </c>
      <c r="F72" s="53">
        <v>362.74</v>
      </c>
      <c r="G72" s="27"/>
      <c r="H72" s="27"/>
      <c r="I72" s="21">
        <f>SUM(Tabla_facturados[[#This Row],[FACTURA 1 ]:[CANCELACION]])</f>
        <v>362.74</v>
      </c>
      <c r="J72" s="62">
        <f>Tabla_facturados[[#This Row],[TOTAL FACTURADO]]/Tabla_facturados[[#This Row],[IMPORTE PPTO]]</f>
        <v>0.29999834593181929</v>
      </c>
      <c r="K72" s="80" t="str">
        <f>IF(Tabla_facturados[[#This Row],[%]]=100%,"","PENDIENTE")</f>
        <v>PENDIENTE</v>
      </c>
    </row>
    <row r="73" spans="2:11" ht="24" customHeight="1" x14ac:dyDescent="0.3">
      <c r="B73" s="79" t="s">
        <v>501</v>
      </c>
      <c r="C73" s="25" t="str">
        <f>IFERROR(INDEX(Tabla_presupuestados[],(MATCH(B73,Tabla_presupuestados[CÓDIGO],0)),4),"")</f>
        <v>GOMEZ MADRID SOLUCIONES INDUSTRIALES (J-TEC)</v>
      </c>
      <c r="D73" s="18" t="str">
        <f>IFERROR(INDEX(Tabla_presupuestados[],(MATCH(B73,Tabla_presupuestados[CÓDIGO],0)),5),"")</f>
        <v>CALCULO CAMISA COCEDERO PEQUEÑO</v>
      </c>
      <c r="E73" s="21">
        <f>IFERROR(INDEX(Tabla_presupuestados[],(MATCH(B73,Tabla_presupuestados[CÓDIGO],0)),7),"")</f>
        <v>537.20000000000005</v>
      </c>
      <c r="F73" s="53">
        <v>161.16</v>
      </c>
      <c r="G73" s="27">
        <v>376.04</v>
      </c>
      <c r="H73" s="27"/>
      <c r="I73" s="21">
        <f>SUM(Tabla_facturados[[#This Row],[FACTURA 1 ]:[CANCELACION]])</f>
        <v>537.20000000000005</v>
      </c>
      <c r="J73" s="62">
        <f>Tabla_facturados[[#This Row],[TOTAL FACTURADO]]/Tabla_facturados[[#This Row],[IMPORTE PPTO]]</f>
        <v>1</v>
      </c>
      <c r="K73" s="80" t="str">
        <f>IF(Tabla_facturados[[#This Row],[%]]=100%,"","PENDIENTE")</f>
        <v/>
      </c>
    </row>
    <row r="74" spans="2:11" ht="24" customHeight="1" x14ac:dyDescent="0.3">
      <c r="B74" s="79" t="s">
        <v>520</v>
      </c>
      <c r="C74" s="25" t="str">
        <f>IFERROR(INDEX(Tabla_presupuestados[],(MATCH(B74,Tabla_presupuestados[CÓDIGO],0)),4),"")</f>
        <v>AGROMETAL CARRIÓN, S.L.</v>
      </c>
      <c r="D74" s="18" t="str">
        <f>IFERROR(INDEX(Tabla_presupuestados[],(MATCH(B74,Tabla_presupuestados[CÓDIGO],0)),5),"")</f>
        <v>PROYECTO DE EJECUCION NAVE  LAVADEROS OLMO MAZCUÑAN</v>
      </c>
      <c r="E74" s="21">
        <f>IFERROR(INDEX(Tabla_presupuestados[],(MATCH(B74,Tabla_presupuestados[CÓDIGO],0)),7),"")</f>
        <v>2870.29</v>
      </c>
      <c r="F74" s="53">
        <v>861.08</v>
      </c>
      <c r="G74" s="116">
        <v>2009.21</v>
      </c>
      <c r="H74" s="27"/>
      <c r="I74" s="21">
        <f>SUM(Tabla_facturados[[#This Row],[FACTURA 1 ]:[CANCELACION]])</f>
        <v>2870.29</v>
      </c>
      <c r="J74" s="62">
        <f>Tabla_facturados[[#This Row],[TOTAL FACTURADO]]/Tabla_facturados[[#This Row],[IMPORTE PPTO]]</f>
        <v>1</v>
      </c>
      <c r="K74" s="80" t="str">
        <f>IF(Tabla_facturados[[#This Row],[%]]=100%,"","PENDIENTE")</f>
        <v/>
      </c>
    </row>
    <row r="75" spans="2:11" ht="24" customHeight="1" x14ac:dyDescent="0.3">
      <c r="B75" s="79" t="s">
        <v>535</v>
      </c>
      <c r="C75" s="25" t="str">
        <f>IFERROR(INDEX(Tabla_presupuestados[],(MATCH(B75,Tabla_presupuestados[CÓDIGO],0)),4),"")</f>
        <v>HIERROS BUENO, S.A.L.</v>
      </c>
      <c r="D75" s="18" t="str">
        <f>IFERROR(INDEX(Tabla_presupuestados[],(MATCH(B75,Tabla_presupuestados[CÓDIGO],0)),5),"")</f>
        <v>RECALCULO CUBIERTA MANZANARES DE RIOJA</v>
      </c>
      <c r="E75" s="21">
        <f>IFERROR(INDEX(Tabla_presupuestados[],(MATCH(B75,Tabla_presupuestados[CÓDIGO],0)),7),"")</f>
        <v>1411.7</v>
      </c>
      <c r="F75" s="53">
        <v>423.51</v>
      </c>
      <c r="G75" s="27">
        <v>988.19</v>
      </c>
      <c r="H75" s="27"/>
      <c r="I75" s="21">
        <f>SUM(Tabla_facturados[[#This Row],[FACTURA 1 ]:[CANCELACION]])</f>
        <v>1411.7</v>
      </c>
      <c r="J75" s="62">
        <f>Tabla_facturados[[#This Row],[TOTAL FACTURADO]]/Tabla_facturados[[#This Row],[IMPORTE PPTO]]</f>
        <v>1</v>
      </c>
      <c r="K75" s="80" t="str">
        <f>IF(Tabla_facturados[[#This Row],[%]]=100%,"","PENDIENTE")</f>
        <v/>
      </c>
    </row>
    <row r="76" spans="2:11" ht="24" customHeight="1" x14ac:dyDescent="0.3">
      <c r="B76" s="79" t="s">
        <v>381</v>
      </c>
      <c r="C76" s="25" t="str">
        <f>IFERROR(INDEX(Tabla_presupuestados[],(MATCH(B76,Tabla_presupuestados[CÓDIGO],0)),4),"")</f>
        <v>TECNOVE, S.L.</v>
      </c>
      <c r="D76" s="18" t="str">
        <f>IFERROR(INDEX(Tabla_presupuestados[],(MATCH(B76,Tabla_presupuestados[CÓDIGO],0)),5),"")</f>
        <v>DEMASIA CALCULO RUEDA PROYECTO ARHUS (VINCULADO A  FCP240390 )</v>
      </c>
      <c r="E76" s="21">
        <f>IFERROR(INDEX(Tabla_presupuestados[],(MATCH(B76,Tabla_presupuestados[CÓDIGO],0)),7),"")</f>
        <v>383.22</v>
      </c>
      <c r="F76" s="53">
        <v>383.22</v>
      </c>
      <c r="G76" s="27"/>
      <c r="H76" s="27"/>
      <c r="I76" s="21">
        <f>SUM(Tabla_facturados[[#This Row],[FACTURA 1 ]:[CANCELACION]])</f>
        <v>383.22</v>
      </c>
      <c r="J76" s="62">
        <f>Tabla_facturados[[#This Row],[TOTAL FACTURADO]]/Tabla_facturados[[#This Row],[IMPORTE PPTO]]</f>
        <v>1</v>
      </c>
      <c r="K76" s="80" t="str">
        <f>IF(Tabla_facturados[[#This Row],[%]]=100%,"","PENDIENTE")</f>
        <v/>
      </c>
    </row>
    <row r="77" spans="2:11" ht="24" customHeight="1" x14ac:dyDescent="0.3">
      <c r="B77" s="79" t="s">
        <v>446</v>
      </c>
      <c r="C77" s="25" t="str">
        <f>IFERROR(INDEX(Tabla_presupuestados[],(MATCH(B77,Tabla_presupuestados[CÓDIGO],0)),4),"")</f>
        <v>TECNOVE, S.L.</v>
      </c>
      <c r="D77" s="18" t="str">
        <f>IFERROR(INDEX(Tabla_presupuestados[],(MATCH(B77,Tabla_presupuestados[CÓDIGO],0)),5),"")</f>
        <v>CALCULO VIBRACIONES NATURALES RUEDA (VINCULADO A FCP240390)</v>
      </c>
      <c r="E77" s="21">
        <f>IFERROR(INDEX(Tabla_presupuestados[],(MATCH(B77,Tabla_presupuestados[CÓDIGO],0)),7),"")</f>
        <v>259.74</v>
      </c>
      <c r="F77" s="53">
        <v>259.74</v>
      </c>
      <c r="G77" s="27"/>
      <c r="H77" s="27"/>
      <c r="I77" s="21">
        <f>SUM(Tabla_facturados[[#This Row],[FACTURA 1 ]:[CANCELACION]])</f>
        <v>259.74</v>
      </c>
      <c r="J77" s="62">
        <f>Tabla_facturados[[#This Row],[TOTAL FACTURADO]]/Tabla_facturados[[#This Row],[IMPORTE PPTO]]</f>
        <v>1</v>
      </c>
      <c r="K77" s="80" t="str">
        <f>IF(Tabla_facturados[[#This Row],[%]]=100%,"","PENDIENTE")</f>
        <v/>
      </c>
    </row>
    <row r="78" spans="2:11" ht="24" customHeight="1" x14ac:dyDescent="0.3">
      <c r="B78" s="79" t="s">
        <v>742</v>
      </c>
      <c r="C78" s="25" t="str">
        <f>IFERROR(INDEX(Tabla_presupuestados[],(MATCH(B78,Tabla_presupuestados[CÓDIGO],0)),4),"")</f>
        <v/>
      </c>
      <c r="D78" s="18" t="str">
        <f>IFERROR(INDEX(Tabla_presupuestados[],(MATCH(B78,Tabla_presupuestados[CÓDIGO],0)),5),"")</f>
        <v/>
      </c>
      <c r="E78" s="21" t="str">
        <f>IFERROR(INDEX(Tabla_presupuestados[],(MATCH(B78,Tabla_presupuestados[CÓDIGO],0)),7),"")</f>
        <v/>
      </c>
      <c r="F78" s="53">
        <v>11460.6</v>
      </c>
      <c r="G78" s="27"/>
      <c r="H78" s="27"/>
      <c r="I78" s="21">
        <f>SUM(Tabla_facturados[[#This Row],[FACTURA 1 ]:[CANCELACION]])</f>
        <v>11460.6</v>
      </c>
      <c r="J78" s="62" t="e">
        <f>Tabla_facturados[[#This Row],[TOTAL FACTURADO]]/Tabla_facturados[[#This Row],[IMPORTE PPTO]]</f>
        <v>#VALUE!</v>
      </c>
      <c r="K78" s="80" t="e">
        <f>IF(Tabla_facturados[[#This Row],[%]]=100%,"","PENDIENTE")</f>
        <v>#VALUE!</v>
      </c>
    </row>
    <row r="79" spans="2:11" ht="24" customHeight="1" x14ac:dyDescent="0.3">
      <c r="B79" s="79" t="s">
        <v>454</v>
      </c>
      <c r="C79" s="25" t="str">
        <f>IFERROR(INDEX(Tabla_presupuestados[],(MATCH(B79,Tabla_presupuestados[CÓDIGO],0)),4),"")</f>
        <v>PROMINOX VILLARROBLEDO, S.L.L.</v>
      </c>
      <c r="D79" s="18" t="str">
        <f>IFERROR(INDEX(Tabla_presupuestados[],(MATCH(B79,Tabla_presupuestados[CÓDIGO],0)),5),"")</f>
        <v>PRECALCULO ESPESORES CALDERINES</v>
      </c>
      <c r="E79" s="21">
        <f>IFERROR(INDEX(Tabla_presupuestados[],(MATCH(B79,Tabla_presupuestados[CÓDIGO],0)),7),"")</f>
        <v>289.26</v>
      </c>
      <c r="F79" s="53">
        <v>289.26</v>
      </c>
      <c r="G79" s="27"/>
      <c r="H79" s="27"/>
      <c r="I79" s="21">
        <f>SUM(Tabla_facturados[[#This Row],[FACTURA 1 ]:[CANCELACION]])</f>
        <v>289.26</v>
      </c>
      <c r="J79" s="62">
        <f>Tabla_facturados[[#This Row],[TOTAL FACTURADO]]/Tabla_facturados[[#This Row],[IMPORTE PPTO]]</f>
        <v>1</v>
      </c>
      <c r="K79" s="80" t="str">
        <f>IF(Tabla_facturados[[#This Row],[%]]=100%,"","PENDIENTE")</f>
        <v/>
      </c>
    </row>
    <row r="80" spans="2:11" ht="24" customHeight="1" x14ac:dyDescent="0.3">
      <c r="B80" s="81" t="s">
        <v>456</v>
      </c>
      <c r="C80" s="58" t="str">
        <f>IFERROR(INDEX(Tabla_presupuestados[],(MATCH(B80,Tabla_presupuestados[CÓDIGO],0)),4),"")</f>
        <v>PROMINOX VILLARROBLEDO, S.L.L.</v>
      </c>
      <c r="D80" s="86" t="str">
        <f>IFERROR(INDEX(Tabla_presupuestados[],(MATCH(B80,Tabla_presupuestados[CÓDIGO],0)),5),"")</f>
        <v>PRECALCULO ESPESORES DEPOSITO ISOTERMO 40M3</v>
      </c>
      <c r="E80" s="60">
        <f>IFERROR(INDEX(Tabla_presupuestados[],(MATCH(B80,Tabla_presupuestados[CÓDIGO],0)),7),"")</f>
        <v>289.26</v>
      </c>
      <c r="F80" s="82">
        <v>289.26</v>
      </c>
      <c r="G80" s="59"/>
      <c r="H80" s="59"/>
      <c r="I80" s="60">
        <f>SUM(Tabla_facturados[[#This Row],[FACTURA 1 ]:[CANCELACION]])</f>
        <v>289.26</v>
      </c>
      <c r="J80" s="108">
        <f>Tabla_facturados[[#This Row],[TOTAL FACTURADO]]/Tabla_facturados[[#This Row],[IMPORTE PPTO]]</f>
        <v>1</v>
      </c>
      <c r="K80" s="83" t="str">
        <f>IF(Tabla_facturados[[#This Row],[%]]=100%,"","PENDIENTE")</f>
        <v/>
      </c>
    </row>
    <row r="81" spans="2:11" ht="24" customHeight="1" x14ac:dyDescent="0.3">
      <c r="B81" s="73" t="s">
        <v>509</v>
      </c>
      <c r="C81" s="74" t="str">
        <f>IFERROR(INDEX(Tabla_presupuestados[],(MATCH(B81,Tabla_presupuestados[CÓDIGO],0)),4),"")</f>
        <v>DIVISEGUR, S.L.</v>
      </c>
      <c r="D81" s="84" t="str">
        <f>IFERROR(INDEX(Tabla_presupuestados[],(MATCH(B81,Tabla_presupuestados[CÓDIGO],0)),5),"")</f>
        <v>DEMASIA CALCULO DINAMICOS SOPORTES REF. BMOT 158-20043876 (VINCULADO A FCP250069)</v>
      </c>
      <c r="E81" s="75">
        <f>IFERROR(INDEX(Tabla_presupuestados[],(MATCH(B81,Tabla_presupuestados[CÓDIGO],0)),7),"")</f>
        <v>2820.28</v>
      </c>
      <c r="F81" s="76">
        <v>846.08</v>
      </c>
      <c r="G81" s="85">
        <v>1974.2</v>
      </c>
      <c r="H81" s="85"/>
      <c r="I81" s="75">
        <f>SUM(Tabla_facturados[[#This Row],[FACTURA 1 ]:[FACTURA 2 ]])</f>
        <v>2820.28</v>
      </c>
      <c r="J81" s="62">
        <f>Tabla_facturados[[#This Row],[TOTAL FACTURADO]]/Tabla_facturados[[#This Row],[IMPORTE PPTO]]</f>
        <v>1</v>
      </c>
      <c r="K81" s="78" t="str">
        <f>IF(Tabla_facturados[[#This Row],[%]]=100%,"","PENDIENTE")</f>
        <v/>
      </c>
    </row>
    <row r="82" spans="2:11" ht="24" customHeight="1" x14ac:dyDescent="0.3">
      <c r="B82" s="79" t="s">
        <v>496</v>
      </c>
      <c r="C82" s="25" t="str">
        <f>IFERROR(INDEX(Tabla_presupuestados[],(MATCH(B82,Tabla_presupuestados[CÓDIGO],0)),4),"")</f>
        <v>DIVISEGUR, S.L.</v>
      </c>
      <c r="D82" s="18" t="str">
        <f>IFERROR(INDEX(Tabla_presupuestados[],(MATCH(B82,Tabla_presupuestados[CÓDIGO],0)),5),"")</f>
        <v>CALCULO CONTENEDOR CSC</v>
      </c>
      <c r="E82" s="21">
        <f>IFERROR(INDEX(Tabla_presupuestados[],(MATCH(B82,Tabla_presupuestados[CÓDIGO],0)),7),"")</f>
        <v>2420.25</v>
      </c>
      <c r="F82" s="53">
        <v>726.08</v>
      </c>
      <c r="G82" s="116">
        <v>1694.17</v>
      </c>
      <c r="H82" s="27"/>
      <c r="I82" s="21">
        <f>SUM(Tabla_facturados[[#This Row],[FACTURA 1 ]:[FACTURA 2 ]])</f>
        <v>2420.25</v>
      </c>
      <c r="J82" s="62">
        <f>Tabla_facturados[[#This Row],[TOTAL FACTURADO]]/Tabla_facturados[[#This Row],[IMPORTE PPTO]]</f>
        <v>1</v>
      </c>
      <c r="K82" s="80" t="str">
        <f>IF(Tabla_facturados[[#This Row],[%]]=100%,"","PENDIENTE")</f>
        <v/>
      </c>
    </row>
    <row r="83" spans="2:11" ht="24" customHeight="1" x14ac:dyDescent="0.3">
      <c r="B83" s="79" t="s">
        <v>503</v>
      </c>
      <c r="C83" s="25" t="str">
        <f>IFERROR(INDEX(Tabla_presupuestados[],(MATCH(B83,Tabla_presupuestados[CÓDIGO],0)),4),"")</f>
        <v>TECNOVE, S.L.</v>
      </c>
      <c r="D83" s="18" t="str">
        <f>IFERROR(INDEX(Tabla_presupuestados[],(MATCH(B83,Tabla_presupuestados[CÓDIGO],0)),5),"")</f>
        <v>DEMASIA 2 CALCULO RUEDA (VINCULADO A FCP240390 / FCP250111)</v>
      </c>
      <c r="E83" s="21">
        <f>IFERROR(INDEX(Tabla_presupuestados[],(MATCH(B83,Tabla_presupuestados[CÓDIGO],0)),7),"")</f>
        <v>2834.54</v>
      </c>
      <c r="F83" s="53">
        <v>850.36</v>
      </c>
      <c r="G83" s="27">
        <v>1984.18</v>
      </c>
      <c r="H83" s="27"/>
      <c r="I83" s="21">
        <f>SUM(Tabla_facturados[[#This Row],[FACTURA 1 ]:[FACTURA 2 ]])</f>
        <v>2834.54</v>
      </c>
      <c r="J83" s="62">
        <f>Tabla_facturados[[#This Row],[TOTAL FACTURADO]]/Tabla_facturados[[#This Row],[IMPORTE PPTO]]</f>
        <v>1</v>
      </c>
      <c r="K83" s="80" t="str">
        <f>IF(Tabla_facturados[[#This Row],[%]]=100%,"","PENDIENTE")</f>
        <v/>
      </c>
    </row>
    <row r="84" spans="2:11" ht="24" customHeight="1" x14ac:dyDescent="0.3">
      <c r="B84" s="79" t="s">
        <v>450</v>
      </c>
      <c r="C84" s="25" t="str">
        <f>IFERROR(INDEX(Tabla_presupuestados[],(MATCH(B84,Tabla_presupuestados[CÓDIGO],0)),4),"")</f>
        <v>TSD RAIL, S.L.</v>
      </c>
      <c r="D84" s="18" t="str">
        <f>IFERROR(INDEX(Tabla_presupuestados[],(MATCH(B84,Tabla_presupuestados[CÓDIGO],0)),5),"")</f>
        <v>PROYECTO EJECUCION NAVES 1 Y 2 C COSTURERAS LECHERAS</v>
      </c>
      <c r="E84" s="21">
        <f>IFERROR(INDEX(Tabla_presupuestados[],(MATCH(B84,Tabla_presupuestados[CÓDIGO],0)),7),"")</f>
        <v>9800</v>
      </c>
      <c r="F84" s="53">
        <v>3920</v>
      </c>
      <c r="G84" s="27"/>
      <c r="H84" s="27"/>
      <c r="I84" s="21">
        <f>SUM(Tabla_facturados[[#This Row],[FACTURA 1 ]:[FACTURA 2 ]])</f>
        <v>3920</v>
      </c>
      <c r="J84" s="62">
        <f>Tabla_facturados[[#This Row],[TOTAL FACTURADO]]/Tabla_facturados[[#This Row],[IMPORTE PPTO]]</f>
        <v>0.4</v>
      </c>
      <c r="K84" s="80" t="str">
        <f>IF(Tabla_facturados[[#This Row],[%]]=100%,"","PENDIENTE")</f>
        <v>PENDIENTE</v>
      </c>
    </row>
    <row r="85" spans="2:11" ht="24" customHeight="1" x14ac:dyDescent="0.3">
      <c r="B85" s="79" t="s">
        <v>541</v>
      </c>
      <c r="C85" s="25" t="str">
        <f>IFERROR(INDEX(Tabla_presupuestados[],(MATCH(B85,Tabla_presupuestados[CÓDIGO],0)),4),"")</f>
        <v>TSD RAIL, S.L.</v>
      </c>
      <c r="D85" s="18" t="str">
        <f>IFERROR(INDEX(Tabla_presupuestados[],(MATCH(B85,Tabla_presupuestados[CÓDIGO],0)),5),"")</f>
        <v xml:space="preserve">PROYECTO EJECUCION NAVES 3 Y 4 C COSTURERAS </v>
      </c>
      <c r="E85" s="21">
        <f>IFERROR(INDEX(Tabla_presupuestados[],(MATCH(B85,Tabla_presupuestados[CÓDIGO],0)),7),"")</f>
        <v>9450</v>
      </c>
      <c r="F85" s="53">
        <v>3780</v>
      </c>
      <c r="G85" s="27"/>
      <c r="H85" s="27"/>
      <c r="I85" s="21">
        <f>SUM(Tabla_facturados[[#This Row],[FACTURA 1 ]:[FACTURA 2 ]])</f>
        <v>3780</v>
      </c>
      <c r="J85" s="62">
        <f>Tabla_facturados[[#This Row],[TOTAL FACTURADO]]/Tabla_facturados[[#This Row],[IMPORTE PPTO]]</f>
        <v>0.4</v>
      </c>
      <c r="K85" s="80" t="str">
        <f>IF(Tabla_facturados[[#This Row],[%]]=100%,"","PENDIENTE")</f>
        <v>PENDIENTE</v>
      </c>
    </row>
    <row r="86" spans="2:11" ht="24" customHeight="1" x14ac:dyDescent="0.3">
      <c r="B86" s="79" t="s">
        <v>533</v>
      </c>
      <c r="C86" s="25" t="str">
        <f>IFERROR(INDEX(Tabla_presupuestados[],(MATCH(B86,Tabla_presupuestados[CÓDIGO],0)),4),"")</f>
        <v>TSD RAIL, S.L.</v>
      </c>
      <c r="D86" s="18" t="str">
        <f>IFERROR(INDEX(Tabla_presupuestados[],(MATCH(B86,Tabla_presupuestados[CÓDIGO],0)),5),"")</f>
        <v>AMPLIACION DE NAVES DE TSD RAIL C/YESEROS 41-43</v>
      </c>
      <c r="E86" s="21">
        <f>IFERROR(INDEX(Tabla_presupuestados[],(MATCH(B86,Tabla_presupuestados[CÓDIGO],0)),7),"")</f>
        <v>4820.1400000000003</v>
      </c>
      <c r="F86" s="53">
        <v>1446.04</v>
      </c>
      <c r="G86" s="116">
        <v>2174.1</v>
      </c>
      <c r="H86" s="27"/>
      <c r="I86" s="21">
        <f>SUM(Tabla_facturados[[#This Row],[FACTURA 1 ]:[FACTURA 2 ]])</f>
        <v>3620.14</v>
      </c>
      <c r="J86" s="62">
        <f>Tabla_facturados[[#This Row],[TOTAL FACTURADO]]/Tabla_facturados[[#This Row],[IMPORTE PPTO]]</f>
        <v>0.75104457546876224</v>
      </c>
      <c r="K86" s="80" t="str">
        <f>IF(Tabla_facturados[[#This Row],[%]]=100%,"","PENDIENTE")</f>
        <v>PENDIENTE</v>
      </c>
    </row>
    <row r="87" spans="2:11" ht="24" customHeight="1" x14ac:dyDescent="0.3">
      <c r="B87" s="79" t="s">
        <v>539</v>
      </c>
      <c r="C87" s="25" t="str">
        <f>IFERROR(INDEX(Tabla_presupuestados[],(MATCH(B87,Tabla_presupuestados[CÓDIGO],0)),4),"")</f>
        <v>SEPPELEC, S.L.</v>
      </c>
      <c r="D87" s="18" t="str">
        <f>IFERROR(INDEX(Tabla_presupuestados[],(MATCH(B87,Tabla_presupuestados[CÓDIGO],0)),5),"")</f>
        <v>CALCULO PLATAFORMA AREA CIP</v>
      </c>
      <c r="E87" s="21">
        <f>IFERROR(INDEX(Tabla_presupuestados[],(MATCH(B87,Tabla_presupuestados[CÓDIGO],0)),7),"")</f>
        <v>1464</v>
      </c>
      <c r="F87" s="53">
        <v>439.2</v>
      </c>
      <c r="G87" s="27"/>
      <c r="H87" s="27"/>
      <c r="I87" s="21">
        <f>SUM(Tabla_facturados[[#This Row],[FACTURA 1 ]:[FACTURA 2 ]])</f>
        <v>439.2</v>
      </c>
      <c r="J87" s="62">
        <f>Tabla_facturados[[#This Row],[TOTAL FACTURADO]]/Tabla_facturados[[#This Row],[IMPORTE PPTO]]</f>
        <v>0.3</v>
      </c>
      <c r="K87" s="80" t="str">
        <f>IF(Tabla_facturados[[#This Row],[%]]=100%,"","PENDIENTE")</f>
        <v>PENDIENTE</v>
      </c>
    </row>
    <row r="88" spans="2:11" ht="24" customHeight="1" x14ac:dyDescent="0.3">
      <c r="B88" s="79" t="s">
        <v>398</v>
      </c>
      <c r="C88" s="25" t="str">
        <f>IFERROR(INDEX(Tabla_presupuestados[],(MATCH(B88,Tabla_presupuestados[CÓDIGO],0)),4),"")</f>
        <v>AGN CERRAJERIA Y ESTRUCTURAS TOMELLOSO 2003, S.L.</v>
      </c>
      <c r="D88" s="18" t="str">
        <f>IFERROR(INDEX(Tabla_presupuestados[],(MATCH(B88,Tabla_presupuestados[CÓDIGO],0)),5),"")</f>
        <v>RENOVACION UNE-EN 1090 EXC3</v>
      </c>
      <c r="E88" s="21">
        <f>IFERROR(INDEX(Tabla_presupuestados[],(MATCH(B88,Tabla_presupuestados[CÓDIGO],0)),7),"")</f>
        <v>475.21</v>
      </c>
      <c r="F88" s="53">
        <v>475.21</v>
      </c>
      <c r="G88" s="27"/>
      <c r="H88" s="27"/>
      <c r="I88" s="21">
        <f>SUM(Tabla_facturados[[#This Row],[FACTURA 1 ]:[FACTURA 2 ]])</f>
        <v>475.21</v>
      </c>
      <c r="J88" s="62">
        <f>Tabla_facturados[[#This Row],[TOTAL FACTURADO]]/Tabla_facturados[[#This Row],[IMPORTE PPTO]]</f>
        <v>1</v>
      </c>
      <c r="K88" s="80" t="str">
        <f>IF(Tabla_facturados[[#This Row],[%]]=100%,"","PENDIENTE")</f>
        <v/>
      </c>
    </row>
    <row r="89" spans="2:11" ht="24" customHeight="1" x14ac:dyDescent="0.3">
      <c r="B89" s="79" t="s">
        <v>413</v>
      </c>
      <c r="C89" s="25" t="str">
        <f>IFERROR(INDEX(Tabla_presupuestados[],(MATCH(B89,Tabla_presupuestados[CÓDIGO],0)),4),"")</f>
        <v>RIARSAN, S.L.</v>
      </c>
      <c r="D89" s="18" t="str">
        <f>IFERROR(INDEX(Tabla_presupuestados[],(MATCH(B89,Tabla_presupuestados[CÓDIGO],0)),5),"")</f>
        <v>CIT VIVIENDA MODULAR</v>
      </c>
      <c r="E89" s="21">
        <f>IFERROR(INDEX(Tabla_presupuestados[],(MATCH(B89,Tabla_presupuestados[CÓDIGO],0)),7),"")</f>
        <v>4495.46</v>
      </c>
      <c r="F89" s="53">
        <v>1483.51</v>
      </c>
      <c r="G89" s="27"/>
      <c r="H89" s="27"/>
      <c r="I89" s="21">
        <f>SUM(Tabla_facturados[[#This Row],[FACTURA 1 ]:[FACTURA 2 ]])</f>
        <v>1483.51</v>
      </c>
      <c r="J89" s="62">
        <f>Tabla_facturados[[#This Row],[TOTAL FACTURADO]]/Tabla_facturados[[#This Row],[IMPORTE PPTO]]</f>
        <v>0.33000182406249862</v>
      </c>
      <c r="K89" s="80" t="str">
        <f>IF(Tabla_facturados[[#This Row],[%]]=100%,"","PENDIENTE")</f>
        <v>PENDIENTE</v>
      </c>
    </row>
    <row r="90" spans="2:11" ht="24" customHeight="1" x14ac:dyDescent="0.3">
      <c r="B90" s="79" t="s">
        <v>524</v>
      </c>
      <c r="C90" s="25" t="str">
        <f>IFERROR(INDEX(Tabla_presupuestados[],(MATCH(B90,Tabla_presupuestados[CÓDIGO],0)),4),"")</f>
        <v>PROMINOX VILLARROBLEDO, S.L.L.</v>
      </c>
      <c r="D90" s="18" t="str">
        <f>IFERROR(INDEX(Tabla_presupuestados[],(MATCH(B90,Tabla_presupuestados[CÓDIGO],0)),5),"")</f>
        <v>PLANO TANQUE 25M3 PARA ACEITE VEGETAL</v>
      </c>
      <c r="E90" s="21">
        <f>IFERROR(INDEX(Tabla_presupuestados[],(MATCH(B90,Tabla_presupuestados[CÓDIGO],0)),7),"")</f>
        <v>667.46</v>
      </c>
      <c r="F90" s="53">
        <v>200.24</v>
      </c>
      <c r="G90" s="27">
        <v>467.22</v>
      </c>
      <c r="H90" s="27"/>
      <c r="I90" s="21">
        <f>SUM(Tabla_facturados[[#This Row],[FACTURA 1 ]:[FACTURA 2 ]])</f>
        <v>667.46</v>
      </c>
      <c r="J90" s="62">
        <f>Tabla_facturados[[#This Row],[TOTAL FACTURADO]]/Tabla_facturados[[#This Row],[IMPORTE PPTO]]</f>
        <v>1</v>
      </c>
      <c r="K90" s="80" t="str">
        <f>IF(Tabla_facturados[[#This Row],[%]]=100%,"","PENDIENTE")</f>
        <v/>
      </c>
    </row>
    <row r="91" spans="2:11" ht="24" customHeight="1" x14ac:dyDescent="0.3">
      <c r="B91" s="111" t="s">
        <v>537</v>
      </c>
      <c r="C91" s="109" t="str">
        <f>IFERROR(INDEX(Tabla_presupuestados[],(MATCH(B91,Tabla_presupuestados[CÓDIGO],0)),4),"")</f>
        <v>TOLSAN S.A.</v>
      </c>
      <c r="D91" s="104" t="str">
        <f>IFERROR(INDEX(Tabla_presupuestados[],(MATCH(B91,Tabla_presupuestados[CÓDIGO],0)),5),"")</f>
        <v>ACTUALIZACION DE PROYECTO TENSOESTRUCTURA CALLE ANCHA (ALBACETE)</v>
      </c>
      <c r="E91" s="105">
        <f>IFERROR(INDEX(Tabla_presupuestados[],(MATCH(B91,Tabla_presupuestados[CÓDIGO],0)),7),"")</f>
        <v>2670.26</v>
      </c>
      <c r="F91" s="106">
        <v>801.08</v>
      </c>
      <c r="G91" s="107"/>
      <c r="H91" s="107"/>
      <c r="I91" s="105">
        <f>SUM(Tabla_facturados[[#This Row],[FACTURA 1 ]:[FACTURA 2 ]])</f>
        <v>801.08</v>
      </c>
      <c r="J91" s="108">
        <f>Tabla_facturados[[#This Row],[TOTAL FACTURADO]]/Tabla_facturados[[#This Row],[IMPORTE PPTO]]</f>
        <v>0.30000074899073498</v>
      </c>
      <c r="K91" s="110" t="str">
        <f>IF(Tabla_facturados[[#This Row],[%]]=100%,"","PENDIENTE")</f>
        <v>PENDIENTE</v>
      </c>
    </row>
    <row r="92" spans="2:11" ht="24" customHeight="1" x14ac:dyDescent="0.3">
      <c r="B92" s="79" t="s">
        <v>419</v>
      </c>
      <c r="C92" s="25" t="str">
        <f>IFERROR(INDEX(Tabla_presupuestados[],(MATCH(B92,Tabla_presupuestados[CÓDIGO],0)),4),"")</f>
        <v>ESTRUCTURAS Y MONTAJES TECNOMETAL, S.L.</v>
      </c>
      <c r="D92" s="18" t="str">
        <f>IFERROR(INDEX(Tabla_presupuestados[],(MATCH(B92,Tabla_presupuestados[CÓDIGO],0)),5),"")</f>
        <v>CALCULO NAVE AVICOLA EN ACEBRON (CUENCA)</v>
      </c>
      <c r="E92" s="21">
        <f>IFERROR(INDEX(Tabla_presupuestados[],(MATCH(B92,Tabla_presupuestados[CÓDIGO],0)),7),"")</f>
        <v>2704.99</v>
      </c>
      <c r="F92" s="53">
        <v>811.49</v>
      </c>
      <c r="G92" s="27"/>
      <c r="H92" s="27"/>
      <c r="I92" s="21">
        <f>SUM(Tabla_facturados[[#This Row],[FACTURA 1 ]:[FACTURA 2 ]])</f>
        <v>811.49</v>
      </c>
      <c r="J92" s="62">
        <f>Tabla_facturados[[#This Row],[TOTAL FACTURADO]]/Tabla_facturados[[#This Row],[IMPORTE PPTO]]</f>
        <v>0.29999741219006359</v>
      </c>
      <c r="K92" s="80" t="str">
        <f>IF(Tabla_facturados[[#This Row],[%]]=100%,"","PENDIENTE")</f>
        <v>PENDIENTE</v>
      </c>
    </row>
    <row r="93" spans="2:11" ht="24" customHeight="1" x14ac:dyDescent="0.3">
      <c r="B93" s="79" t="s">
        <v>531</v>
      </c>
      <c r="C93" s="25" t="str">
        <f>IFERROR(INDEX(Tabla_presupuestados[],(MATCH(B93,Tabla_presupuestados[CÓDIGO],0)),4),"")</f>
        <v>PERINOX, S.A.</v>
      </c>
      <c r="D93" s="18" t="str">
        <f>IFERROR(INDEX(Tabla_presupuestados[],(MATCH(B93,Tabla_presupuestados[CÓDIGO],0)),5),"")</f>
        <v>SIMULACION RECIPIENTES SALMUERA</v>
      </c>
      <c r="E93" s="21">
        <f>IFERROR(INDEX(Tabla_presupuestados[],(MATCH(B93,Tabla_presupuestados[CÓDIGO],0)),7),"")</f>
        <v>1774.91</v>
      </c>
      <c r="F93" s="53">
        <v>532.47</v>
      </c>
      <c r="G93" s="27"/>
      <c r="H93" s="27"/>
      <c r="I93" s="21">
        <f>SUM(Tabla_facturados[[#This Row],[FACTURA 1 ]:[FACTURA 2 ]])</f>
        <v>532.47</v>
      </c>
      <c r="J93" s="62">
        <f>Tabla_facturados[[#This Row],[TOTAL FACTURADO]]/Tabla_facturados[[#This Row],[IMPORTE PPTO]]</f>
        <v>0.29999830977345332</v>
      </c>
      <c r="K93" s="80" t="str">
        <f>IF(Tabla_facturados[[#This Row],[%]]=100%,"","PENDIENTE")</f>
        <v>PENDIENTE</v>
      </c>
    </row>
    <row r="94" spans="2:11" ht="24" customHeight="1" x14ac:dyDescent="0.3">
      <c r="B94" s="79" t="s">
        <v>553</v>
      </c>
      <c r="C94" s="25" t="str">
        <f>IFERROR(INDEX(Tabla_presupuestados[],(MATCH(B94,Tabla_presupuestados[CÓDIGO],0)),4),"")</f>
        <v>CAMPOS CORPORACIÓN SOLUCIONES INTEGRALES, S.L.</v>
      </c>
      <c r="D94" s="18" t="str">
        <f>IFERROR(INDEX(Tabla_presupuestados[],(MATCH(B94,Tabla_presupuestados[CÓDIGO],0)),5),"")</f>
        <v>INFORME DE CALCULO AMPLIACION OFICINAS BOREALIS</v>
      </c>
      <c r="E94" s="21">
        <f>IFERROR(INDEX(Tabla_presupuestados[],(MATCH(B94,Tabla_presupuestados[CÓDIGO],0)),7),"")</f>
        <v>544.45000000000005</v>
      </c>
      <c r="F94" s="53">
        <v>163.37</v>
      </c>
      <c r="G94" s="53">
        <v>381.18</v>
      </c>
      <c r="H94" s="27"/>
      <c r="I94" s="21">
        <f>SUM(Tabla_facturados[[#This Row],[FACTURA 1 ]:[FACTURA 2 ]])</f>
        <v>544.54999999999995</v>
      </c>
      <c r="J94" s="62">
        <f>Tabla_facturados[[#This Row],[TOTAL FACTURADO]]/Tabla_facturados[[#This Row],[IMPORTE PPTO]]</f>
        <v>1.0001836715951877</v>
      </c>
      <c r="K94" s="80" t="str">
        <f>IF(Tabla_facturados[[#This Row],[%]]=100%,"","PENDIENTE")</f>
        <v>PENDIENTE</v>
      </c>
    </row>
    <row r="95" spans="2:11" ht="24" customHeight="1" x14ac:dyDescent="0.3">
      <c r="B95" s="79" t="s">
        <v>573</v>
      </c>
      <c r="C95" s="25" t="str">
        <f>IFERROR(INDEX(Tabla_presupuestados[],(MATCH(B95,Tabla_presupuestados[CÓDIGO],0)),4),"")</f>
        <v>PROMINOX VILLARROBLEDO, S.L.L.</v>
      </c>
      <c r="D95" s="18" t="str">
        <f>IFERROR(INDEX(Tabla_presupuestados[],(MATCH(B95,Tabla_presupuestados[CÓDIGO],0)),5),"")</f>
        <v>INFORMES CALCULO ESPESORES DEPOSITOS HALLE VINCULADO A FCP250046</v>
      </c>
      <c r="E95" s="21">
        <f>IFERROR(INDEX(Tabla_presupuestados[],(MATCH(B95,Tabla_presupuestados[CÓDIGO],0)),7),"")</f>
        <v>1157.04</v>
      </c>
      <c r="F95" s="53">
        <v>347.11</v>
      </c>
      <c r="G95" s="53">
        <v>809.93</v>
      </c>
      <c r="H95" s="27"/>
      <c r="I95" s="21">
        <f>SUM(Tabla_facturados[[#This Row],[FACTURA 1 ]:[FACTURA 2 ]])</f>
        <v>1157.04</v>
      </c>
      <c r="J95" s="62">
        <f>Tabla_facturados[[#This Row],[TOTAL FACTURADO]]/Tabla_facturados[[#This Row],[IMPORTE PPTO]]</f>
        <v>1</v>
      </c>
      <c r="K95" s="80" t="str">
        <f>IF(Tabla_facturados[[#This Row],[%]]=100%,"","PENDIENTE")</f>
        <v/>
      </c>
    </row>
    <row r="96" spans="2:11" ht="24" customHeight="1" x14ac:dyDescent="0.3">
      <c r="B96" s="79" t="s">
        <v>547</v>
      </c>
      <c r="C96" s="25" t="str">
        <f>IFERROR(INDEX(Tabla_presupuestados[],(MATCH(B96,Tabla_presupuestados[CÓDIGO],0)),4),"")</f>
        <v>HIERROS BUENO, S.A.L.</v>
      </c>
      <c r="D96" s="18" t="str">
        <f>IFERROR(INDEX(Tabla_presupuestados[],(MATCH(B96,Tabla_presupuestados[CÓDIGO],0)),5),"")</f>
        <v>CALCULO UNIONES ATORNILLADAS TORREFARRERA</v>
      </c>
      <c r="E96" s="21">
        <f>IFERROR(INDEX(Tabla_presupuestados[],(MATCH(B96,Tabla_presupuestados[CÓDIGO],0)),7),"")</f>
        <v>865.81</v>
      </c>
      <c r="F96" s="53">
        <v>259.74</v>
      </c>
      <c r="G96" s="27">
        <v>606.07000000000005</v>
      </c>
      <c r="H96" s="27"/>
      <c r="I96" s="21">
        <f>SUM(Tabla_facturados[[#This Row],[FACTURA 1 ]:[FACTURA 2 ]])</f>
        <v>865.81000000000006</v>
      </c>
      <c r="J96" s="62">
        <f>Tabla_facturados[[#This Row],[TOTAL FACTURADO]]/Tabla_facturados[[#This Row],[IMPORTE PPTO]]</f>
        <v>1.0000000000000002</v>
      </c>
      <c r="K96" s="80" t="str">
        <f>IF(Tabla_facturados[[#This Row],[%]]=100%,"","PENDIENTE")</f>
        <v/>
      </c>
    </row>
    <row r="97" spans="2:11" ht="24" customHeight="1" x14ac:dyDescent="0.3">
      <c r="B97" s="79" t="s">
        <v>558</v>
      </c>
      <c r="C97" s="25" t="str">
        <f>IFERROR(INDEX(Tabla_presupuestados[],(MATCH(B97,Tabla_presupuestados[CÓDIGO],0)),4),"")</f>
        <v>GOMEZ MADRID SOLUCIONES INDUSTRIALES (J-TEC)</v>
      </c>
      <c r="D97" s="18" t="str">
        <f>IFERROR(INDEX(Tabla_presupuestados[],(MATCH(B97,Tabla_presupuestados[CÓDIGO],0)),5),"")</f>
        <v>EQUIPO EMISOR NEUMATICO</v>
      </c>
      <c r="E97" s="21">
        <f>IFERROR(INDEX(Tabla_presupuestados[],(MATCH(B97,Tabla_presupuestados[CÓDIGO],0)),7),"")</f>
        <v>958.71</v>
      </c>
      <c r="F97" s="53">
        <v>287.61</v>
      </c>
      <c r="G97" s="27"/>
      <c r="H97" s="27"/>
      <c r="I97" s="21">
        <f>SUM(Tabla_facturados[[#This Row],[FACTURA 1 ]:[FACTURA 2 ]])</f>
        <v>287.61</v>
      </c>
      <c r="J97" s="62">
        <f>Tabla_facturados[[#This Row],[TOTAL FACTURADO]]/Tabla_facturados[[#This Row],[IMPORTE PPTO]]</f>
        <v>0.29999687079513099</v>
      </c>
      <c r="K97" s="80" t="str">
        <f>IF(Tabla_facturados[[#This Row],[%]]=100%,"","PENDIENTE")</f>
        <v>PENDIENTE</v>
      </c>
    </row>
    <row r="98" spans="2:11" ht="24" customHeight="1" x14ac:dyDescent="0.3">
      <c r="B98" s="79" t="s">
        <v>460</v>
      </c>
      <c r="C98" s="25" t="str">
        <f>IFERROR(INDEX(Tabla_presupuestados[],(MATCH(B98,Tabla_presupuestados[CÓDIGO],0)),4),"")</f>
        <v>REPSOL QUÍMICAS, S.A.</v>
      </c>
      <c r="D98" s="18" t="str">
        <f>IFERROR(INDEX(Tabla_presupuestados[],(MATCH(B98,Tabla_presupuestados[CÓDIGO],0)),5),"")</f>
        <v>ANALISIS COMPORTAMIENTO JUNTA SEPARADOR P-MS-1052/2052 POLI II</v>
      </c>
      <c r="E98" s="21">
        <f>IFERROR(INDEX(Tabla_presupuestados[],(MATCH(B98,Tabla_presupuestados[CÓDIGO],0)),7),"")</f>
        <v>1787.18</v>
      </c>
      <c r="F98" s="53">
        <v>536.15</v>
      </c>
      <c r="G98" s="27"/>
      <c r="H98" s="27"/>
      <c r="I98" s="21">
        <f>SUM(Tabla_facturados[[#This Row],[FACTURA 1 ]:[FACTURA 2 ]])</f>
        <v>536.15</v>
      </c>
      <c r="J98" s="62">
        <f>Tabla_facturados[[#This Row],[TOTAL FACTURADO]]/Tabla_facturados[[#This Row],[IMPORTE PPTO]]</f>
        <v>0.2999977618370841</v>
      </c>
      <c r="K98" s="80" t="str">
        <f>IF(Tabla_facturados[[#This Row],[%]]=100%,"","PENDIENTE")</f>
        <v>PENDIENTE</v>
      </c>
    </row>
    <row r="99" spans="2:11" ht="24" customHeight="1" x14ac:dyDescent="0.3">
      <c r="B99" s="79" t="s">
        <v>571</v>
      </c>
      <c r="C99" s="25" t="str">
        <f>IFERROR(INDEX(Tabla_presupuestados[],(MATCH(B99,Tabla_presupuestados[CÓDIGO],0)),4),"")</f>
        <v>TOLSAN S.A.</v>
      </c>
      <c r="D99" s="18" t="str">
        <f>IFERROR(INDEX(Tabla_presupuestados[],(MATCH(B99,Tabla_presupuestados[CÓDIGO],0)),5),"")</f>
        <v>INFORME CALCULO ESTRUCTURAL TECHO FIJO VIDING VLL</v>
      </c>
      <c r="E99" s="21">
        <f>IFERROR(INDEX(Tabla_presupuestados[],(MATCH(B99,Tabla_presupuestados[CÓDIGO],0)),7),"")</f>
        <v>1281.42</v>
      </c>
      <c r="F99" s="53">
        <v>384.42</v>
      </c>
      <c r="G99" s="27"/>
      <c r="H99" s="27"/>
      <c r="I99" s="21">
        <f>SUM(Tabla_facturados[[#This Row],[FACTURA 1 ]:[FACTURA 2 ]])</f>
        <v>384.42</v>
      </c>
      <c r="J99" s="62">
        <f>Tabla_facturados[[#This Row],[TOTAL FACTURADO]]/Tabla_facturados[[#This Row],[IMPORTE PPTO]]</f>
        <v>0.29999531769443272</v>
      </c>
      <c r="K99" s="80" t="str">
        <f>IF(Tabla_facturados[[#This Row],[%]]=100%,"","PENDIENTE")</f>
        <v>PENDIENTE</v>
      </c>
    </row>
    <row r="100" spans="2:11" ht="24" customHeight="1" x14ac:dyDescent="0.3">
      <c r="B100" s="79" t="s">
        <v>565</v>
      </c>
      <c r="C100" s="25" t="str">
        <f>IFERROR(INDEX(Tabla_presupuestados[],(MATCH(B100,Tabla_presupuestados[CÓDIGO],0)),4),"")</f>
        <v>GOMEZ MADRID SOLUCIONES INDUSTRIALES (J-TEC)</v>
      </c>
      <c r="D100" s="18" t="str">
        <f>IFERROR(INDEX(Tabla_presupuestados[],(MATCH(B100,Tabla_presupuestados[CÓDIGO],0)),5),"")</f>
        <v>INFORME CALCULO EQUIPO A PRESION SHOE FEEDER</v>
      </c>
      <c r="E100" s="21">
        <f>IFERROR(INDEX(Tabla_presupuestados[],(MATCH(B100,Tabla_presupuestados[CÓDIGO],0)),7),"")</f>
        <v>797.35</v>
      </c>
      <c r="F100" s="53">
        <v>239.2</v>
      </c>
      <c r="G100" s="27"/>
      <c r="H100" s="27"/>
      <c r="I100" s="21">
        <f>SUM(Tabla_facturados[[#This Row],[FACTURA 1 ]:[FACTURA 2 ]])</f>
        <v>239.2</v>
      </c>
      <c r="J100" s="62">
        <f>Tabla_facturados[[#This Row],[TOTAL FACTURADO]]/Tabla_facturados[[#This Row],[IMPORTE PPTO]]</f>
        <v>0.29999372922806794</v>
      </c>
      <c r="K100" s="80" t="str">
        <f>IF(Tabla_facturados[[#This Row],[%]]=100%,"","PENDIENTE")</f>
        <v>PENDIENTE</v>
      </c>
    </row>
    <row r="101" spans="2:11" ht="24" customHeight="1" x14ac:dyDescent="0.3">
      <c r="B101" s="79" t="s">
        <v>482</v>
      </c>
      <c r="C101" s="25" t="str">
        <f>IFERROR(INDEX(Tabla_presupuestados[],(MATCH(B101,Tabla_presupuestados[CÓDIGO],0)),4),"")</f>
        <v>SEPPELEC, S.L.</v>
      </c>
      <c r="D101" s="18" t="str">
        <f>IFERROR(INDEX(Tabla_presupuestados[],(MATCH(B101,Tabla_presupuestados[CÓDIGO],0)),5),"")</f>
        <v>CALCULO ESTUDIO DILATACION TUBERIAS (LIRAS) RV PG_CFS9_05058</v>
      </c>
      <c r="E101" s="21">
        <f>IFERROR(INDEX(Tabla_presupuestados[],(MATCH(B101,Tabla_presupuestados[CÓDIGO],0)),7),"")</f>
        <v>474.58</v>
      </c>
      <c r="F101" s="53">
        <v>474.58</v>
      </c>
      <c r="G101" s="27"/>
      <c r="H101" s="27"/>
      <c r="I101" s="21">
        <f>SUM(Tabla_facturados[[#This Row],[FACTURA 1 ]:[FACTURA 2 ]])</f>
        <v>474.58</v>
      </c>
      <c r="J101" s="62">
        <f>Tabla_facturados[[#This Row],[TOTAL FACTURADO]]/Tabla_facturados[[#This Row],[IMPORTE PPTO]]</f>
        <v>1</v>
      </c>
      <c r="K101" s="80" t="str">
        <f>IF(Tabla_facturados[[#This Row],[%]]=100%,"","PENDIENTE")</f>
        <v/>
      </c>
    </row>
    <row r="102" spans="2:11" ht="24" customHeight="1" x14ac:dyDescent="0.3">
      <c r="B102" s="79" t="s">
        <v>404</v>
      </c>
      <c r="C102" s="25" t="str">
        <f>IFERROR(INDEX(Tabla_presupuestados[],(MATCH(B102,Tabla_presupuestados[CÓDIGO],0)),4),"")</f>
        <v>PROMINOX VILLARROBLEDO, S.L.L.</v>
      </c>
      <c r="D102" s="18" t="str">
        <f>IFERROR(INDEX(Tabla_presupuestados[],(MATCH(B102,Tabla_presupuestados[CÓDIGO],0)),5),"")</f>
        <v>INCIDENCIA DEPOSITO POR ELEVACION DE TEMPERATURA INQUIBA</v>
      </c>
      <c r="E102" s="21">
        <f>IFERROR(INDEX(Tabla_presupuestados[],(MATCH(B102,Tabla_presupuestados[CÓDIGO],0)),7),"")</f>
        <v>495.87</v>
      </c>
      <c r="F102" s="53">
        <v>495.87</v>
      </c>
      <c r="G102" s="27"/>
      <c r="H102" s="27"/>
      <c r="I102" s="21">
        <f>SUM(Tabla_facturados[[#This Row],[FACTURA 1 ]:[FACTURA 2 ]])</f>
        <v>495.87</v>
      </c>
      <c r="J102" s="62">
        <f>Tabla_facturados[[#This Row],[TOTAL FACTURADO]]/Tabla_facturados[[#This Row],[IMPORTE PPTO]]</f>
        <v>1</v>
      </c>
      <c r="K102" s="80" t="str">
        <f>IF(Tabla_facturados[[#This Row],[%]]=100%,"","PENDIENTE")</f>
        <v/>
      </c>
    </row>
    <row r="103" spans="2:11" ht="24" customHeight="1" x14ac:dyDescent="0.3">
      <c r="B103" s="79" t="s">
        <v>429</v>
      </c>
      <c r="C103" s="25" t="str">
        <f>IFERROR(INDEX(Tabla_presupuestados[],(MATCH(B103,Tabla_presupuestados[CÓDIGO],0)),4),"")</f>
        <v>PROMINOX VILLARROBLEDO, S.L.L.</v>
      </c>
      <c r="D103" s="18" t="str">
        <f>IFERROR(INDEX(Tabla_presupuestados[],(MATCH(B103,Tabla_presupuestados[CÓDIGO],0)),5),"")</f>
        <v>PRE-CALCULO ESPESORES CALDERA AGUA OSMOTIZADA</v>
      </c>
      <c r="E103" s="21">
        <f>IFERROR(INDEX(Tabla_presupuestados[],(MATCH(B103,Tabla_presupuestados[CÓDIGO],0)),7),"")</f>
        <v>282.37</v>
      </c>
      <c r="F103" s="53">
        <v>282.37</v>
      </c>
      <c r="G103" s="27"/>
      <c r="H103" s="27"/>
      <c r="I103" s="21">
        <f>SUM(Tabla_facturados[[#This Row],[FACTURA 1 ]:[FACTURA 2 ]])</f>
        <v>282.37</v>
      </c>
      <c r="J103" s="62">
        <f>Tabla_facturados[[#This Row],[TOTAL FACTURADO]]/Tabla_facturados[[#This Row],[IMPORTE PPTO]]</f>
        <v>1</v>
      </c>
      <c r="K103" s="80" t="str">
        <f>IF(Tabla_facturados[[#This Row],[%]]=100%,"","PENDIENTE")</f>
        <v/>
      </c>
    </row>
    <row r="104" spans="2:11" ht="24" customHeight="1" x14ac:dyDescent="0.3">
      <c r="B104" s="111" t="s">
        <v>476</v>
      </c>
      <c r="C104" s="109" t="str">
        <f>IFERROR(INDEX(Tabla_presupuestados[],(MATCH(B104,Tabla_presupuestados[CÓDIGO],0)),4),"")</f>
        <v>PROMINOX VILLARROBLEDO, S.L.L.</v>
      </c>
      <c r="D104" s="104" t="str">
        <f>IFERROR(INDEX(Tabla_presupuestados[],(MATCH(B104,Tabla_presupuestados[CÓDIGO],0)),5),"")</f>
        <v>CALCULO DEPOSITO 100M3 (VINCULADO A FCP250129)</v>
      </c>
      <c r="E104" s="105">
        <f>IFERROR(INDEX(Tabla_presupuestados[],(MATCH(B104,Tabla_presupuestados[CÓDIGO],0)),7),"")</f>
        <v>289.26</v>
      </c>
      <c r="F104" s="106">
        <v>289.26</v>
      </c>
      <c r="G104" s="107"/>
      <c r="H104" s="107"/>
      <c r="I104" s="105">
        <f>SUM(Tabla_facturados[[#This Row],[FACTURA 1 ]:[FACTURA 2 ]])</f>
        <v>289.26</v>
      </c>
      <c r="J104" s="108">
        <f>Tabla_facturados[[#This Row],[TOTAL FACTURADO]]/Tabla_facturados[[#This Row],[IMPORTE PPTO]]</f>
        <v>1</v>
      </c>
      <c r="K104" s="120" t="str">
        <f>IF(Tabla_facturados[[#This Row],[%]]=100%,"","PENDIENTE")</f>
        <v/>
      </c>
    </row>
    <row r="105" spans="2:11" ht="24" customHeight="1" x14ac:dyDescent="0.3">
      <c r="B105" s="17" t="s">
        <v>607</v>
      </c>
      <c r="C105" s="25" t="str">
        <f>IFERROR(INDEX(Tabla_presupuestados[],(MATCH(B105,Tabla_presupuestados[CÓDIGO],0)),4),"")</f>
        <v>HERMANOS FERNANDEZ PEÑO S.L.</v>
      </c>
      <c r="D105" s="18" t="str">
        <f>IFERROR(INDEX(Tabla_presupuestados[],(MATCH(B105,Tabla_presupuestados[CÓDIGO],0)),5),"")</f>
        <v>RENOVACION ISO9001_45001_1090 EXC4 AÑO 2025</v>
      </c>
      <c r="E105" s="21">
        <f>IFERROR(INDEX(Tabla_presupuestados[],(MATCH(B105,Tabla_presupuestados[CÓDIGO],0)),7),"")</f>
        <v>2240.3000000000002</v>
      </c>
      <c r="F105" s="121">
        <v>672.09</v>
      </c>
      <c r="G105" s="42"/>
      <c r="H105" s="42"/>
      <c r="I105" s="4">
        <f>SUM(Tabla_facturados[[#This Row],[FACTURA 1 ]:[CANCELACION]])</f>
        <v>672.09</v>
      </c>
      <c r="J105" s="62">
        <f>Tabla_facturados[[#This Row],[TOTAL FACTURADO]]/Tabla_facturados[[#This Row],[IMPORTE PPTO]]</f>
        <v>0.3</v>
      </c>
      <c r="K105" s="17" t="str">
        <f>IF(Tabla_facturados[[#This Row],[%]]=100%,"","PENDIENTE")</f>
        <v>PENDIENTE</v>
      </c>
    </row>
    <row r="106" spans="2:11" ht="24" customHeight="1" x14ac:dyDescent="0.3">
      <c r="B106" s="17" t="s">
        <v>600</v>
      </c>
      <c r="C106" s="25" t="str">
        <f>IFERROR(INDEX(Tabla_presupuestados[],(MATCH(B106,Tabla_presupuestados[CÓDIGO],0)),4),"")</f>
        <v>GOMEZ MADRID SOLUCIONES INDUSTRIALES (J-TEC)</v>
      </c>
      <c r="D106" s="18" t="str">
        <f>IFERROR(INDEX(Tabla_presupuestados[],(MATCH(B106,Tabla_presupuestados[CÓDIGO],0)),5),"")</f>
        <v>PRECALCULO ESPESORES DEPOSITOS A VACIO</v>
      </c>
      <c r="E106" s="21">
        <f>IFERROR(INDEX(Tabla_presupuestados[],(MATCH(B106,Tabla_presupuestados[CÓDIGO],0)),7),"")</f>
        <v>743.81</v>
      </c>
      <c r="F106" s="121">
        <v>223.14</v>
      </c>
      <c r="G106" s="42"/>
      <c r="H106" s="42"/>
      <c r="I106" s="4">
        <f>SUM(Tabla_facturados[[#This Row],[FACTURA 1 ]:[CANCELACION]])</f>
        <v>223.14</v>
      </c>
      <c r="J106" s="62">
        <f>Tabla_facturados[[#This Row],[TOTAL FACTURADO]]/Tabla_facturados[[#This Row],[IMPORTE PPTO]]</f>
        <v>0.29999596671192913</v>
      </c>
      <c r="K106" s="17" t="str">
        <f>IF(Tabla_facturados[[#This Row],[%]]=100%,"","PENDIENTE")</f>
        <v>PENDIENTE</v>
      </c>
    </row>
    <row r="107" spans="2:11" ht="24" customHeight="1" x14ac:dyDescent="0.3">
      <c r="B107" s="17" t="s">
        <v>551</v>
      </c>
      <c r="C107" s="25" t="str">
        <f>IFERROR(INDEX(Tabla_presupuestados[],(MATCH(B107,Tabla_presupuestados[CÓDIGO],0)),4),"")</f>
        <v>EXCMO AYTO DE TOMELLOSO</v>
      </c>
      <c r="D107" s="18" t="str">
        <f>IFERROR(INDEX(Tabla_presupuestados[],(MATCH(B107,Tabla_presupuestados[CÓDIGO],0)),5),"")</f>
        <v>COMPROBACION MACIZADO ESCALERA</v>
      </c>
      <c r="E107" s="21">
        <f>IFERROR(INDEX(Tabla_presupuestados[],(MATCH(B107,Tabla_presupuestados[CÓDIGO],0)),7),"")</f>
        <v>512.54</v>
      </c>
      <c r="F107" s="121">
        <v>153.76</v>
      </c>
      <c r="G107" s="121">
        <v>512.54</v>
      </c>
      <c r="H107" s="121">
        <v>-153.76</v>
      </c>
      <c r="I107" s="4">
        <f>SUM(Tabla_facturados[[#This Row],[FACTURA 1 ]:[CANCELACION]])</f>
        <v>512.54</v>
      </c>
      <c r="J107" s="62">
        <f>Tabla_facturados[[#This Row],[TOTAL FACTURADO]]/Tabla_facturados[[#This Row],[IMPORTE PPTO]]</f>
        <v>1</v>
      </c>
      <c r="K107" s="17" t="str">
        <f>IF(Tabla_facturados[[#This Row],[%]]=100%,"","PENDIENTE")</f>
        <v/>
      </c>
    </row>
    <row r="108" spans="2:11" ht="24" customHeight="1" x14ac:dyDescent="0.3">
      <c r="B108" s="17" t="s">
        <v>606</v>
      </c>
      <c r="C108" s="25" t="str">
        <f>IFERROR(INDEX(Tabla_presupuestados[],(MATCH(B108,Tabla_presupuestados[CÓDIGO],0)),4),"")</f>
        <v>AG INGENIEROS - INGENIA SERVICIOS DE INGENIERÍA S.L.</v>
      </c>
      <c r="D108" s="18" t="str">
        <f>IFERROR(INDEX(Tabla_presupuestados[],(MATCH(B108,Tabla_presupuestados[CÓDIGO],0)),5),"")</f>
        <v>CALCULO CIMENTACION PARA DEPOSITOS</v>
      </c>
      <c r="E108" s="21">
        <f>IFERROR(INDEX(Tabla_presupuestados[],(MATCH(B108,Tabla_presupuestados[CÓDIGO],0)),7),"")</f>
        <v>1198.3599999999999</v>
      </c>
      <c r="F108" s="121">
        <v>359.51</v>
      </c>
      <c r="G108" s="42"/>
      <c r="H108" s="42"/>
      <c r="I108" s="4">
        <f>SUM(Tabla_facturados[[#This Row],[FACTURA 1 ]:[CANCELACION]])</f>
        <v>359.51</v>
      </c>
      <c r="J108" s="62">
        <f>Tabla_facturados[[#This Row],[TOTAL FACTURADO]]/Tabla_facturados[[#This Row],[IMPORTE PPTO]]</f>
        <v>0.30000166894756169</v>
      </c>
      <c r="K108" s="17" t="str">
        <f>IF(Tabla_facturados[[#This Row],[%]]=100%,"","PENDIENTE")</f>
        <v>PENDIENTE</v>
      </c>
    </row>
    <row r="109" spans="2:11" ht="24" customHeight="1" x14ac:dyDescent="0.3">
      <c r="B109" s="17" t="s">
        <v>106</v>
      </c>
      <c r="C109" s="25" t="str">
        <f>IFERROR(INDEX(Tabla_presupuestados[],(MATCH(B109,Tabla_presupuestados[CÓDIGO],0)),4),"")</f>
        <v>PROMINOX VILLARROBLEDO, S.L.L.</v>
      </c>
      <c r="D109" s="18" t="str">
        <f>IFERROR(INDEX(Tabla_presupuestados[],(MATCH(B109,Tabla_presupuestados[CÓDIGO],0)),5),"")</f>
        <v>PRECALCULO PARA DETERMINACION DE ESPESORES Y PLANO DE DEPOSITO DF030100</v>
      </c>
      <c r="E109" s="21">
        <f>IFERROR(INDEX(Tabla_presupuestados[],(MATCH(B109,Tabla_presupuestados[CÓDIGO],0)),7),"")</f>
        <v>578.52</v>
      </c>
      <c r="F109" s="121">
        <v>173.55</v>
      </c>
      <c r="G109" s="42"/>
      <c r="H109" s="42"/>
      <c r="I109" s="4">
        <f>SUM(Tabla_facturados[[#This Row],[FACTURA 1 ]:[CANCELACION]])</f>
        <v>173.55</v>
      </c>
      <c r="J109" s="62">
        <f>Tabla_facturados[[#This Row],[TOTAL FACTURADO]]/Tabla_facturados[[#This Row],[IMPORTE PPTO]]</f>
        <v>0.29998962870773699</v>
      </c>
      <c r="K109" s="17" t="str">
        <f>IF(Tabla_facturados[[#This Row],[%]]=100%,"","PENDIENTE")</f>
        <v>PENDIENTE</v>
      </c>
    </row>
    <row r="110" spans="2:11" ht="24" customHeight="1" x14ac:dyDescent="0.3">
      <c r="B110" s="17" t="s">
        <v>563</v>
      </c>
      <c r="C110" s="25" t="str">
        <f>IFERROR(INDEX(Tabla_presupuestados[],(MATCH(B110,Tabla_presupuestados[CÓDIGO],0)),4),"")</f>
        <v>LUVIMETAL</v>
      </c>
      <c r="D110" s="18" t="str">
        <f>IFERROR(INDEX(Tabla_presupuestados[],(MATCH(B110,Tabla_presupuestados[CÓDIGO],0)),5),"")</f>
        <v>CALCULO CONTENEDOR ESCOMBROS</v>
      </c>
      <c r="E110" s="21">
        <f>IFERROR(INDEX(Tabla_presupuestados[],(MATCH(B110,Tabla_presupuestados[CÓDIGO],0)),7),"")</f>
        <v>785.13</v>
      </c>
      <c r="F110" s="121">
        <v>235.54</v>
      </c>
      <c r="G110" s="42"/>
      <c r="H110" s="42"/>
      <c r="I110" s="4">
        <f>SUM(Tabla_facturados[[#This Row],[FACTURA 1 ]:[CANCELACION]])</f>
        <v>235.54</v>
      </c>
      <c r="J110" s="62">
        <f>Tabla_facturados[[#This Row],[TOTAL FACTURADO]]/Tabla_facturados[[#This Row],[IMPORTE PPTO]]</f>
        <v>0.30000127367442336</v>
      </c>
      <c r="K110" s="17" t="str">
        <f>IF(Tabla_facturados[[#This Row],[%]]=100%,"","PENDIENTE")</f>
        <v>PENDIENTE</v>
      </c>
    </row>
    <row r="111" spans="2:11" ht="24" customHeight="1" x14ac:dyDescent="0.3">
      <c r="B111" s="17" t="s">
        <v>586</v>
      </c>
      <c r="C111" s="25" t="str">
        <f>IFERROR(INDEX(Tabla_presupuestados[],(MATCH(B111,Tabla_presupuestados[CÓDIGO],0)),4),"")</f>
        <v>DIVISEGUR, S.L.</v>
      </c>
      <c r="D111" s="18" t="str">
        <f>IFERROR(INDEX(Tabla_presupuestados[],(MATCH(B111,Tabla_presupuestados[CÓDIGO],0)),5),"")</f>
        <v>CALCULO DE SOLDADURAS ROOT CRADLE</v>
      </c>
      <c r="E111" s="21">
        <f>IFERROR(INDEX(Tabla_presupuestados[],(MATCH(B111,Tabla_presupuestados[CÓDIGO],0)),7),"")</f>
        <v>661.16</v>
      </c>
      <c r="F111" s="121">
        <v>198.35</v>
      </c>
      <c r="G111" s="121">
        <v>462.81</v>
      </c>
      <c r="H111" s="42"/>
      <c r="I111" s="4">
        <f>SUM(Tabla_facturados[[#This Row],[FACTURA 1 ]:[CANCELACION]])</f>
        <v>661.16</v>
      </c>
      <c r="J111" s="62">
        <f>Tabla_facturados[[#This Row],[TOTAL FACTURADO]]/Tabla_facturados[[#This Row],[IMPORTE PPTO]]</f>
        <v>1</v>
      </c>
      <c r="K111" s="17" t="str">
        <f>IF(Tabla_facturados[[#This Row],[%]]=100%,"","PENDIENTE")</f>
        <v/>
      </c>
    </row>
    <row r="112" spans="2:11" ht="24" customHeight="1" x14ac:dyDescent="0.3">
      <c r="B112" s="17" t="s">
        <v>33</v>
      </c>
      <c r="C112" s="25" t="str">
        <f>IFERROR(INDEX(Tabla_presupuestados[],(MATCH(B112,Tabla_presupuestados[CÓDIGO],0)),4),"")</f>
        <v>DIVISEGUR, S.L.</v>
      </c>
      <c r="D112" s="18" t="str">
        <f>IFERROR(INDEX(Tabla_presupuestados[],(MATCH(B112,Tabla_presupuestados[CÓDIGO],0)),5),"")</f>
        <v>II DEMASIA CALCULO DINAMICOS SOPORTES REF. BMOT 158-20043876 (VINCULADO A FCP250069)</v>
      </c>
      <c r="E112" s="21">
        <f>IFERROR(INDEX(Tabla_presupuestados[],(MATCH(B112,Tabla_presupuestados[CÓDIGO],0)),7),"")</f>
        <v>3037.22</v>
      </c>
      <c r="F112" s="121">
        <v>911.17</v>
      </c>
      <c r="G112" s="42"/>
      <c r="H112" s="42"/>
      <c r="I112" s="4">
        <f>SUM(Tabla_facturados[[#This Row],[FACTURA 1 ]:[CANCELACION]])</f>
        <v>911.17</v>
      </c>
      <c r="J112" s="62">
        <f>Tabla_facturados[[#This Row],[TOTAL FACTURADO]]/Tabla_facturados[[#This Row],[IMPORTE PPTO]]</f>
        <v>0.30000131699382987</v>
      </c>
      <c r="K112" s="17" t="str">
        <f>IF(Tabla_facturados[[#This Row],[%]]=100%,"","PENDIENTE")</f>
        <v>PENDIENTE</v>
      </c>
    </row>
    <row r="113" spans="2:11" ht="24" customHeight="1" x14ac:dyDescent="0.3">
      <c r="B113" s="17" t="s">
        <v>78</v>
      </c>
      <c r="C113" s="25" t="str">
        <f>IFERROR(INDEX(Tabla_presupuestados[],(MATCH(B113,Tabla_presupuestados[CÓDIGO],0)),4),"")</f>
        <v>TECNOVE</v>
      </c>
      <c r="D113" s="18" t="str">
        <f>IFERROR(INDEX(Tabla_presupuestados[],(MATCH(B113,Tabla_presupuestados[CÓDIGO],0)),5),"")</f>
        <v>INFORMES MODIFICACIONES CONTENEDORES CSC 10325004C1</v>
      </c>
      <c r="E113" s="21">
        <f>IFERROR(INDEX(Tabla_presupuestados[],(MATCH(B113,Tabla_presupuestados[CÓDIGO],0)),7),"")</f>
        <v>2154.5</v>
      </c>
      <c r="F113" s="121">
        <v>646.35</v>
      </c>
      <c r="G113" s="42"/>
      <c r="H113" s="42"/>
      <c r="I113" s="4">
        <f>SUM(Tabla_facturados[[#This Row],[FACTURA 1 ]:[CANCELACION]])</f>
        <v>646.35</v>
      </c>
      <c r="J113" s="62">
        <f>Tabla_facturados[[#This Row],[TOTAL FACTURADO]]/Tabla_facturados[[#This Row],[IMPORTE PPTO]]</f>
        <v>0.3</v>
      </c>
      <c r="K113" s="17" t="str">
        <f>IF(Tabla_facturados[[#This Row],[%]]=100%,"","PENDIENTE")</f>
        <v>PENDIENTE</v>
      </c>
    </row>
    <row r="114" spans="2:11" ht="24" customHeight="1" x14ac:dyDescent="0.3">
      <c r="B114" s="17" t="s">
        <v>602</v>
      </c>
      <c r="C114" s="25" t="str">
        <f>IFERROR(INDEX(Tabla_presupuestados[],(MATCH(B114,Tabla_presupuestados[CÓDIGO],0)),4),"")</f>
        <v>AG INGENIEROS - INGENIA SERVICIOS DE INGENIERÍA S.L.</v>
      </c>
      <c r="D114" s="18" t="str">
        <f>IFERROR(INDEX(Tabla_presupuestados[],(MATCH(B114,Tabla_presupuestados[CÓDIGO],0)),5),"")</f>
        <v>ALTILLO Y ASEOS VISITANTES CARLOS BELMONTE</v>
      </c>
      <c r="E114" s="21">
        <f>IFERROR(INDEX(Tabla_presupuestados[],(MATCH(B114,Tabla_presupuestados[CÓDIGO],0)),7),"")</f>
        <v>661.16</v>
      </c>
      <c r="F114" s="121">
        <v>198.35</v>
      </c>
      <c r="G114" s="42"/>
      <c r="H114" s="42"/>
      <c r="I114" s="4">
        <f>SUM(Tabla_facturados[[#This Row],[FACTURA 1 ]:[CANCELACION]])</f>
        <v>198.35</v>
      </c>
      <c r="J114" s="62">
        <f>Tabla_facturados[[#This Row],[TOTAL FACTURADO]]/Tabla_facturados[[#This Row],[IMPORTE PPTO]]</f>
        <v>0.30000302498638759</v>
      </c>
      <c r="K114" s="17" t="str">
        <f>IF(Tabla_facturados[[#This Row],[%]]=100%,"","PENDIENTE")</f>
        <v>PENDIENTE</v>
      </c>
    </row>
    <row r="115" spans="2:11" ht="24" customHeight="1" x14ac:dyDescent="0.3">
      <c r="B115" s="17" t="s">
        <v>108</v>
      </c>
      <c r="C115" s="25" t="str">
        <f>IFERROR(INDEX(Tabla_presupuestados[],(MATCH(B115,Tabla_presupuestados[CÓDIGO],0)),4),"")</f>
        <v>IRHUALCA SOUGENEN, S.L. - TECNOVE</v>
      </c>
      <c r="D115" s="18" t="str">
        <f>IFERROR(INDEX(Tabla_presupuestados[],(MATCH(B115,Tabla_presupuestados[CÓDIGO],0)),5),"")</f>
        <v>CALCULOS DE IZADO 5 TIPOS DE CONTENEDORES</v>
      </c>
      <c r="E115" s="21">
        <f>IFERROR(INDEX(Tabla_presupuestados[],(MATCH(B115,Tabla_presupuestados[CÓDIGO],0)),7),"")</f>
        <v>2243.9499999999998</v>
      </c>
      <c r="F115" s="121">
        <v>733.18</v>
      </c>
      <c r="G115" s="42"/>
      <c r="H115" s="42"/>
      <c r="I115" s="4">
        <f>SUM(Tabla_facturados[[#This Row],[FACTURA 1 ]:[CANCELACION]])</f>
        <v>733.18</v>
      </c>
      <c r="J115" s="62">
        <f>Tabla_facturados[[#This Row],[TOTAL FACTURADO]]/Tabla_facturados[[#This Row],[IMPORTE PPTO]]</f>
        <v>0.32673633547984582</v>
      </c>
      <c r="K115" s="17" t="str">
        <f>IF(Tabla_facturados[[#This Row],[%]]=100%,"","PENDIENTE")</f>
        <v>PENDIENTE</v>
      </c>
    </row>
    <row r="116" spans="2:11" ht="24" customHeight="1" x14ac:dyDescent="0.3">
      <c r="B116" s="17" t="s">
        <v>452</v>
      </c>
      <c r="C116" s="25" t="str">
        <f>IFERROR(INDEX(Tabla_presupuestados[],(MATCH(B116,Tabla_presupuestados[CÓDIGO],0)),4),"")</f>
        <v>PROMINOX VILLARROBLEDO, S.L.L.</v>
      </c>
      <c r="D116" s="18" t="str">
        <f>IFERROR(INDEX(Tabla_presupuestados[],(MATCH(B116,Tabla_presupuestados[CÓDIGO],0)),5),"")</f>
        <v>PLANO DEPOSITO ACIDO NITRICO 100M3</v>
      </c>
      <c r="E116" s="21">
        <f>IFERROR(INDEX(Tabla_presupuestados[],(MATCH(B116,Tabla_presupuestados[CÓDIGO],0)),7),"")</f>
        <v>259.74</v>
      </c>
      <c r="F116" s="121">
        <v>259.74</v>
      </c>
      <c r="G116" s="42"/>
      <c r="H116" s="42"/>
      <c r="I116" s="4">
        <f>SUM(Tabla_facturados[[#This Row],[FACTURA 1 ]:[CANCELACION]])</f>
        <v>259.74</v>
      </c>
      <c r="J116" s="62">
        <f>Tabla_facturados[[#This Row],[TOTAL FACTURADO]]/Tabla_facturados[[#This Row],[IMPORTE PPTO]]</f>
        <v>1</v>
      </c>
      <c r="K116" s="17" t="str">
        <f>IF(Tabla_facturados[[#This Row],[%]]=100%,"","PENDIENTE")</f>
        <v/>
      </c>
    </row>
    <row r="117" spans="2:11" ht="24" customHeight="1" x14ac:dyDescent="0.3">
      <c r="B117" s="17" t="s">
        <v>507</v>
      </c>
      <c r="C117" s="25" t="str">
        <f>IFERROR(INDEX(Tabla_presupuestados[],(MATCH(B117,Tabla_presupuestados[CÓDIGO],0)),4),"")</f>
        <v>PROMINOX VILLARROBLEDO, S.L.L.</v>
      </c>
      <c r="D117" s="18" t="str">
        <f>IFERROR(INDEX(Tabla_presupuestados[],(MATCH(B117,Tabla_presupuestados[CÓDIGO],0)),5),"")</f>
        <v>PLANO CALDERA DE AGUA OSMOTIZADA (VINCULADO A FCP250091)</v>
      </c>
      <c r="E117" s="21">
        <f>IFERROR(INDEX(Tabla_presupuestados[],(MATCH(B117,Tabla_presupuestados[CÓDIGO],0)),7),"")</f>
        <v>253.84</v>
      </c>
      <c r="F117" s="121">
        <v>253.84</v>
      </c>
      <c r="G117" s="42"/>
      <c r="H117" s="42"/>
      <c r="I117" s="4">
        <f>SUM(Tabla_facturados[[#This Row],[FACTURA 1 ]:[CANCELACION]])</f>
        <v>253.84</v>
      </c>
      <c r="J117" s="62">
        <f>Tabla_facturados[[#This Row],[TOTAL FACTURADO]]/Tabla_facturados[[#This Row],[IMPORTE PPTO]]</f>
        <v>1</v>
      </c>
      <c r="K117" s="17" t="str">
        <f>IF(Tabla_facturados[[#This Row],[%]]=100%,"","PENDIENTE")</f>
        <v/>
      </c>
    </row>
    <row r="118" spans="2:11" ht="24" customHeight="1" x14ac:dyDescent="0.3">
      <c r="B118" s="17" t="s">
        <v>544</v>
      </c>
      <c r="C118" s="25" t="str">
        <f>IFERROR(INDEX(Tabla_presupuestados[],(MATCH(B118,Tabla_presupuestados[CÓDIGO],0)),4),"")</f>
        <v>TECNOSEÑAL INSTALACIONES Y SERVICIOS, S.L.U.</v>
      </c>
      <c r="D118" s="18" t="str">
        <f>IFERROR(INDEX(Tabla_presupuestados[],(MATCH(B118,Tabla_presupuestados[CÓDIGO],0)),5),"")</f>
        <v>RENOVACION UNE-EN 1090 EXC2</v>
      </c>
      <c r="E118" s="21">
        <f>IFERROR(INDEX(Tabla_presupuestados[],(MATCH(B118,Tabla_presupuestados[CÓDIGO],0)),7),"")</f>
        <v>465.65</v>
      </c>
      <c r="F118" s="121">
        <v>465.65</v>
      </c>
      <c r="G118" s="42"/>
      <c r="H118" s="42"/>
      <c r="I118" s="4">
        <f>SUM(Tabla_facturados[[#This Row],[FACTURA 1 ]:[CANCELACION]])</f>
        <v>465.65</v>
      </c>
      <c r="J118" s="62">
        <f>Tabla_facturados[[#This Row],[TOTAL FACTURADO]]/Tabla_facturados[[#This Row],[IMPORTE PPTO]]</f>
        <v>1</v>
      </c>
      <c r="K118" s="17" t="str">
        <f>IF(Tabla_facturados[[#This Row],[%]]=100%,"","PENDIENTE")</f>
        <v/>
      </c>
    </row>
    <row r="119" spans="2:11" ht="24" customHeight="1" x14ac:dyDescent="0.3">
      <c r="B119" s="17" t="s">
        <v>555</v>
      </c>
      <c r="C119" s="25" t="str">
        <f>IFERROR(INDEX(Tabla_presupuestados[],(MATCH(B119,Tabla_presupuestados[CÓDIGO],0)),4),"")</f>
        <v>MAXMETAL.CR, S.L.</v>
      </c>
      <c r="D119" s="18" t="str">
        <f>IFERROR(INDEX(Tabla_presupuestados[],(MATCH(B119,Tabla_presupuestados[CÓDIGO],0)),5),"")</f>
        <v>RENOVACION 1090 AÑO 2025 EXC4</v>
      </c>
      <c r="E119" s="21">
        <f>IFERROR(INDEX(Tabla_presupuestados[],(MATCH(B119,Tabla_presupuestados[CÓDIGO],0)),7),"")</f>
        <v>282.07</v>
      </c>
      <c r="F119" s="121">
        <v>282.07</v>
      </c>
      <c r="G119" s="42"/>
      <c r="H119" s="42"/>
      <c r="I119" s="4">
        <f>SUM(Tabla_facturados[[#This Row],[FACTURA 1 ]:[CANCELACION]])</f>
        <v>282.07</v>
      </c>
      <c r="J119" s="62">
        <f>Tabla_facturados[[#This Row],[TOTAL FACTURADO]]/Tabla_facturados[[#This Row],[IMPORTE PPTO]]</f>
        <v>1</v>
      </c>
      <c r="K119" s="17" t="str">
        <f>IF(Tabla_facturados[[#This Row],[%]]=100%,"","PENDIENTE")</f>
        <v/>
      </c>
    </row>
    <row r="120" spans="2:11" ht="24" customHeight="1" x14ac:dyDescent="0.3">
      <c r="B120" s="17" t="s">
        <v>549</v>
      </c>
      <c r="C120" s="25" t="str">
        <f>IFERROR(INDEX(Tabla_presupuestados[],(MATCH(B120,Tabla_presupuestados[CÓDIGO],0)),4),"")</f>
        <v>METALURGICAS HEFESTO, S.L.</v>
      </c>
      <c r="D120" s="18" t="str">
        <f>IFERROR(INDEX(Tabla_presupuestados[],(MATCH(B120,Tabla_presupuestados[CÓDIGO],0)),5),"")</f>
        <v>RENOVACION 1090 AÑO 2025</v>
      </c>
      <c r="E120" s="21">
        <f>IFERROR(INDEX(Tabla_presupuestados[],(MATCH(B120,Tabla_presupuestados[CÓDIGO],0)),7),"")</f>
        <v>465.32</v>
      </c>
      <c r="F120" s="121">
        <v>465.32</v>
      </c>
      <c r="G120" s="42"/>
      <c r="H120" s="42"/>
      <c r="I120" s="4">
        <f>SUM(Tabla_facturados[[#This Row],[FACTURA 1 ]:[CANCELACION]])</f>
        <v>465.32</v>
      </c>
      <c r="J120" s="62">
        <f>Tabla_facturados[[#This Row],[TOTAL FACTURADO]]/Tabla_facturados[[#This Row],[IMPORTE PPTO]]</f>
        <v>1</v>
      </c>
      <c r="K120" s="17" t="str">
        <f>IF(Tabla_facturados[[#This Row],[%]]=100%,"","PENDIENTE")</f>
        <v/>
      </c>
    </row>
    <row r="121" spans="2:11" ht="24" customHeight="1" x14ac:dyDescent="0.3">
      <c r="B121" s="17" t="s">
        <v>472</v>
      </c>
      <c r="C121" s="25" t="str">
        <f>IFERROR(INDEX(Tabla_presupuestados[],(MATCH(B121,Tabla_presupuestados[CÓDIGO],0)),4),"")</f>
        <v>ETD INOX INDUSTRIES, S.L.</v>
      </c>
      <c r="D121" s="18" t="str">
        <f>IFERROR(INDEX(Tabla_presupuestados[],(MATCH(B121,Tabla_presupuestados[CÓDIGO],0)),5),"")</f>
        <v>INFORME BASICO CALCULO PLATAFORMA Y PASARELA DE ACCESO</v>
      </c>
      <c r="E121" s="21">
        <f>IFERROR(INDEX(Tabla_presupuestados[],(MATCH(B121,Tabla_presupuestados[CÓDIGO],0)),7),"")</f>
        <v>443.73</v>
      </c>
      <c r="F121" s="121">
        <v>443.73</v>
      </c>
      <c r="G121" s="42"/>
      <c r="H121" s="42"/>
      <c r="I121" s="4">
        <f>SUM(Tabla_facturados[[#This Row],[FACTURA 1 ]:[CANCELACION]])</f>
        <v>443.73</v>
      </c>
      <c r="J121" s="62">
        <f>Tabla_facturados[[#This Row],[TOTAL FACTURADO]]/Tabla_facturados[[#This Row],[IMPORTE PPTO]]</f>
        <v>1</v>
      </c>
      <c r="K121" s="17" t="str">
        <f>IF(Tabla_facturados[[#This Row],[%]]=100%,"","PENDIENTE")</f>
        <v/>
      </c>
    </row>
    <row r="122" spans="2:11" ht="24" customHeight="1" x14ac:dyDescent="0.3">
      <c r="B122" s="17" t="s">
        <v>142</v>
      </c>
      <c r="C122" s="25" t="str">
        <f>IFERROR(INDEX(Tabla_presupuestados[],(MATCH(B122,Tabla_presupuestados[CÓDIGO],0)),4),"")</f>
        <v>PLEGADOS LACON</v>
      </c>
      <c r="D122" s="18" t="str">
        <f>IFERROR(INDEX(Tabla_presupuestados[],(MATCH(B122,Tabla_presupuestados[CÓDIGO],0)),5),"")</f>
        <v>INFORME BASICO CALCULO PERFIL DECK PL56 MERLIN PROPERTIES BETERA</v>
      </c>
      <c r="E122" s="21">
        <f>IFERROR(INDEX(Tabla_presupuestados[],(MATCH(B122,Tabla_presupuestados[CÓDIGO],0)),7),"")</f>
        <v>578.52</v>
      </c>
      <c r="F122" s="121">
        <v>173.55</v>
      </c>
      <c r="G122" s="42"/>
      <c r="H122" s="42"/>
      <c r="I122" s="4">
        <f>SUM(Tabla_facturados[[#This Row],[FACTURA 1 ]:[CANCELACION]])</f>
        <v>173.55</v>
      </c>
      <c r="J122" s="62">
        <f>Tabla_facturados[[#This Row],[TOTAL FACTURADO]]/Tabla_facturados[[#This Row],[IMPORTE PPTO]]</f>
        <v>0.29998962870773699</v>
      </c>
      <c r="K122" s="17" t="str">
        <f>IF(Tabla_facturados[[#This Row],[%]]=100%,"","PENDIENTE")</f>
        <v>PENDIENTE</v>
      </c>
    </row>
    <row r="123" spans="2:11" ht="24" customHeight="1" x14ac:dyDescent="0.3">
      <c r="B123" s="17" t="s">
        <v>96</v>
      </c>
      <c r="C123" s="25" t="str">
        <f>IFERROR(INDEX(Tabla_presupuestados[],(MATCH(B123,Tabla_presupuestados[CÓDIGO],0)),4),"")</f>
        <v>PEDRO MIGUEL PLANTON AMADOR</v>
      </c>
      <c r="D123" s="18" t="str">
        <f>IFERROR(INDEX(Tabla_presupuestados[],(MATCH(B123,Tabla_presupuestados[CÓDIGO],0)),5),"")</f>
        <v>INFORME VIABILIDAD ESTRUCTURAL PISTA PADEL MARRUECOS</v>
      </c>
      <c r="E123" s="21">
        <f>IFERROR(INDEX(Tabla_presupuestados[],(MATCH(B123,Tabla_presupuestados[CÓDIGO],0)),7),"")</f>
        <v>743.81</v>
      </c>
      <c r="F123" s="121">
        <v>223.14</v>
      </c>
      <c r="G123" s="42"/>
      <c r="H123" s="42"/>
      <c r="I123" s="4">
        <f>SUM(Tabla_facturados[[#This Row],[FACTURA 1 ]:[CANCELACION]])</f>
        <v>223.14</v>
      </c>
      <c r="J123" s="62">
        <f>Tabla_facturados[[#This Row],[TOTAL FACTURADO]]/Tabla_facturados[[#This Row],[IMPORTE PPTO]]</f>
        <v>0.29999596671192913</v>
      </c>
      <c r="K123" s="17" t="str">
        <f>IF(Tabla_facturados[[#This Row],[%]]=100%,"","PENDIENTE")</f>
        <v>PENDIENTE</v>
      </c>
    </row>
    <row r="124" spans="2:11" ht="24" customHeight="1" x14ac:dyDescent="0.3">
      <c r="B124" s="17" t="s">
        <v>129</v>
      </c>
      <c r="C124" s="25" t="str">
        <f>IFERROR(INDEX(Tabla_presupuestados[],(MATCH(B124,Tabla_presupuestados[CÓDIGO],0)),4),"")</f>
        <v>PERINOX, S.A.</v>
      </c>
      <c r="D124" s="18" t="str">
        <f>IFERROR(INDEX(Tabla_presupuestados[],(MATCH(B124,Tabla_presupuestados[CÓDIGO],0)),5),"")</f>
        <v>CALCULO SIMULACION CARGADOR-DESCARGADOR CHILE</v>
      </c>
      <c r="E124" s="21">
        <f>IFERROR(INDEX(Tabla_presupuestados[],(MATCH(B124,Tabla_presupuestados[CÓDIGO],0)),7),"")</f>
        <v>1281.42</v>
      </c>
      <c r="F124" s="121">
        <v>384.42</v>
      </c>
      <c r="G124" s="42"/>
      <c r="H124" s="42"/>
      <c r="I124" s="4">
        <f>SUM(Tabla_facturados[[#This Row],[FACTURA 1 ]:[CANCELACION]])</f>
        <v>384.42</v>
      </c>
      <c r="J124" s="62">
        <f>Tabla_facturados[[#This Row],[TOTAL FACTURADO]]/Tabla_facturados[[#This Row],[IMPORTE PPTO]]</f>
        <v>0.29999531769443272</v>
      </c>
      <c r="K124" s="17" t="str">
        <f>IF(Tabla_facturados[[#This Row],[%]]=100%,"","PENDIENTE")</f>
        <v>PENDIENTE</v>
      </c>
    </row>
    <row r="125" spans="2:11" ht="24" customHeight="1" x14ac:dyDescent="0.3">
      <c r="B125" s="17" t="s">
        <v>593</v>
      </c>
      <c r="C125" s="25" t="str">
        <f>IFERROR(INDEX(Tabla_presupuestados[],(MATCH(B125,Tabla_presupuestados[CÓDIGO],0)),4),"")</f>
        <v>AISCALICER</v>
      </c>
      <c r="D125" s="18" t="str">
        <f>IFERROR(INDEX(Tabla_presupuestados[],(MATCH(B125,Tabla_presupuestados[CÓDIGO],0)),5),"")</f>
        <v>RENOVACION 1090 EXC3 2025</v>
      </c>
      <c r="E125" s="21">
        <f>IFERROR(INDEX(Tabla_presupuestados[],(MATCH(B125,Tabla_presupuestados[CÓDIGO],0)),7),"")</f>
        <v>495.87</v>
      </c>
      <c r="F125" s="121">
        <v>495.87</v>
      </c>
      <c r="G125" s="42"/>
      <c r="H125" s="42"/>
      <c r="I125" s="4">
        <f>SUM(Tabla_facturados[[#This Row],[FACTURA 1 ]:[CANCELACION]])</f>
        <v>495.87</v>
      </c>
      <c r="J125" s="62">
        <f>Tabla_facturados[[#This Row],[TOTAL FACTURADO]]/Tabla_facturados[[#This Row],[IMPORTE PPTO]]</f>
        <v>1</v>
      </c>
      <c r="K125" s="17" t="str">
        <f>IF(Tabla_facturados[[#This Row],[%]]=100%,"","PENDIENTE")</f>
        <v/>
      </c>
    </row>
  </sheetData>
  <phoneticPr fontId="23" type="noConversion"/>
  <conditionalFormatting sqref="B1:B1048576">
    <cfRule type="duplicateValues" dxfId="23" priority="4421"/>
    <cfRule type="duplicateValues" dxfId="22" priority="4422"/>
  </conditionalFormatting>
  <conditionalFormatting sqref="C7:D7 C39:E125">
    <cfRule type="expression" dxfId="21" priority="17">
      <formula>$M$3="No"</formula>
    </cfRule>
    <cfRule type="expression" dxfId="20" priority="18">
      <formula>$L7="Sí"</formula>
    </cfRule>
    <cfRule type="expression" dxfId="19" priority="19">
      <formula>$B7=1</formula>
    </cfRule>
  </conditionalFormatting>
  <conditionalFormatting sqref="C18:D18">
    <cfRule type="expression" dxfId="18" priority="9">
      <formula>$B18="CANCELADO"</formula>
    </cfRule>
    <cfRule type="expression" dxfId="17" priority="10">
      <formula>$B18="FINALIZADO"</formula>
    </cfRule>
    <cfRule type="expression" dxfId="16" priority="11">
      <formula>$B18="EJECUCIÓN"</formula>
    </cfRule>
    <cfRule type="expression" dxfId="15" priority="12">
      <formula>$B18="ACEPTADO"</formula>
    </cfRule>
    <cfRule type="expression" dxfId="14" priority="13">
      <formula>$B18="Pendiente"</formula>
    </cfRule>
  </conditionalFormatting>
  <conditionalFormatting sqref="C35:E36">
    <cfRule type="expression" dxfId="13" priority="5150">
      <formula>$M$3="No"</formula>
    </cfRule>
    <cfRule type="expression" dxfId="12" priority="5151">
      <formula>#REF!="Sí"</formula>
    </cfRule>
    <cfRule type="expression" dxfId="11" priority="5152">
      <formula>$B35=1</formula>
    </cfRule>
  </conditionalFormatting>
  <conditionalFormatting sqref="E7">
    <cfRule type="expression" dxfId="10" priority="14">
      <formula>$M$3="No"</formula>
    </cfRule>
    <cfRule type="expression" dxfId="9" priority="15">
      <formula>$L7="Sí"</formula>
    </cfRule>
    <cfRule type="expression" dxfId="8" priority="16">
      <formula>$B7=1</formula>
    </cfRule>
  </conditionalFormatting>
  <conditionalFormatting sqref="F7:F37">
    <cfRule type="expression" dxfId="7" priority="1">
      <formula>_xlfn.ISFORMULA($F$7)</formula>
    </cfRule>
  </conditionalFormatting>
  <conditionalFormatting sqref="K7:K37 K39:K125">
    <cfRule type="containsText" dxfId="6" priority="20" operator="containsText" text="PENDIENTE">
      <formula>NOT(ISERROR(SEARCH("PENDIENTE",K7)))</formula>
    </cfRule>
  </conditionalFormatting>
  <dataValidations disablePrompts="1" count="2">
    <dataValidation allowBlank="1" showInputMessage="1" showErrorMessage="1" promptTitle="Lista de inventario" sqref="A1:A2" xr:uid="{E072B863-9EB2-49BA-A1D3-9ED3B4A84493}"/>
    <dataValidation allowBlank="1" showErrorMessage="1" prompt="_x000a_" sqref="A3:A4" xr:uid="{17E56CC6-3212-438F-8EB5-08A444374B31}"/>
  </dataValidations>
  <hyperlinks>
    <hyperlink ref="B3" r:id="rId1" xr:uid="{50C92CC5-DEBC-46EA-85E4-F1A0C8C4BD57}"/>
  </hyperlinks>
  <pageMargins left="0.25" right="0.25" top="0.75" bottom="0.75" header="0.3" footer="0.3"/>
  <pageSetup paperSize="9" scale="41" fitToHeight="0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8BD0FFA3AC2241A9292386A9EAB1AA" ma:contentTypeVersion="10" ma:contentTypeDescription="Crear nuevo documento." ma:contentTypeScope="" ma:versionID="304545c4f66593f94a9c7a0999fdc79a">
  <xsd:schema xmlns:xsd="http://www.w3.org/2001/XMLSchema" xmlns:xs="http://www.w3.org/2001/XMLSchema" xmlns:p="http://schemas.microsoft.com/office/2006/metadata/properties" xmlns:ns2="72474b02-217c-4a2a-9ee6-05773fa96793" xmlns:ns3="857a3914-ed6a-4446-b779-8ead33daa36a" targetNamespace="http://schemas.microsoft.com/office/2006/metadata/properties" ma:root="true" ma:fieldsID="2b1fd8d9e38ef6ccb4bdd956d4a2a7ce" ns2:_="" ns3:_="">
    <xsd:import namespace="72474b02-217c-4a2a-9ee6-05773fa96793"/>
    <xsd:import namespace="857a3914-ed6a-4446-b779-8ead33daa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4b02-217c-4a2a-9ee6-05773fa96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b7efc332-1b57-4541-9d67-4734eee27d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a3914-ed6a-4446-b779-8ead33daa36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c08189d-d066-4ce5-8ad9-d0b37af60504}" ma:internalName="TaxCatchAll" ma:showField="CatchAllData" ma:web="857a3914-ed6a-4446-b779-8ead33daa3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7a3914-ed6a-4446-b779-8ead33daa36a" xsi:nil="true"/>
    <lcf76f155ced4ddcb4097134ff3c332f xmlns="72474b02-217c-4a2a-9ee6-05773fa967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o F A A B Q S w M E F A A C A A g A H U g F W 1 F Z i q e m A A A A 9 w A A A B I A H A B D b 2 5 m a W c v U G F j a 2 F n Z S 5 4 b W w g o h g A K K A U A A A A A A A A A A A A A A A A A A A A A A A A A A A A h Y 8 x D o I w G I W v Q r r T l q r R k J 8 y G D d J T E i M a 1 M q N E I x t F j u 5 u C R v I I Y R d 0 c 3 / e + 4 b 3 7 9 Q b p 0 N T B R X V W t y Z B E a Y o U E a 2 h T Z l g n p 3 D F c o 5 b A T 8 i R K F Y y y s f F g i w R V z p 1 j Q r z 3 2 M 9 w 2 5 W E U R q R Q 7 b N Z a U a g T 6 y / i + H 2 l g n j F S I w / 4 1 h j M c z R c 4 o m y J K Z C J Q q b N 1 2 D j 4 G f 7 A 2 H d 1 6 7 v F F c 2 3 O R A p g j k f Y I / A F B L A w Q U A A I A C A A d S A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U g F W / M a z 6 E i A g A A d A U A A B M A H A B G b 3 J t d W x h c y 9 T Z W N 0 a W 9 u M S 5 t I K I Y A C i g F A A A A A A A A A A A A A A A A A A A A A A A A A A A A I 1 U w W 7 a Q B C 9 I / E P I 1 e V Q L K o I q X t I c r B W p b I V Q L I d t I D Q t V i D 7 C K v U t 3 l z Q E 8 R X 5 j p 7 6 C f x Y 1 3 E J N i a k P t j W z L x 5 s / N m R 2 N s u B Q Q F t + z i 2 a j 2 d B z p j C B i E 1 S 9 u O K 9 m n g X X + F S 0 j R N B t g n 4 H i M x T W Q h 9 j T D t k q R Q K 8 1 2 q + 4 m U 9 6 3 2 e t R n G V 4 6 1 Q z O e D M i U h g b O n a L R B + c i C 8 k x C y b c J Z I x 6 b M M d i J F B N 6 K l V G Z L r M R L R a o G 4 V t O 5 6 7 U S U 9 H 0 y c F w w 1 g M G H 8 3 G h b U T 0 u D O J 3 7 d Q b b P X f + q b q c 3 w 4 C G X s 3 e p S E J / C H x t 8 / 9 m t O / G Q 6 C i E I 0 i L z r n V c s s w m q F / + d H 3 r d O p e f L a Q y C A 9 c 5 2 d 1 w R f m y 3 k n P 1 t R i z a F v Q r 7 C D 2 P R L d B K W W J a 1 f L q R g q 4 i X a 5 J A g a G a 4 n r I 4 5 t s / o s b V w 3 j O A M U D l / b 9 D 3 U U w s S q h E i 3 v z N u s O b k g q X 8 i b 0 g c / a F k i s 7 a V J X m D f t 1 3 H o 8 Z R p m P L U K J Y w v R + I E F M L D O Q v 3 T o c G h e Q x X N o j X b q j y 3 K 8 Q g d R n k / Q C q o u u g 3 S m 4 L a d t 7 6 m L S L P v P J T d V 8 g A z + Y B F Q M 5 / W K V b 0 r w u 8 1 7 Y A y 2 P i n d S r f 8 T q C b K K S F K z R + i 0 r I I T B i w m c K Z / d m 3 w U u S o g e t Y 9 2 y N O U E r 7 q M K t d l / O n 8 8 5 G e x 3 Y H C Z l N F B 5 Z B g E K u 0 7 2 7 X + j z n w x H F b g z K W y t Z V H r D I 8 Z + + s n H d K z C k L h s p t 3 r S b D S 7 e I L z 4 C 1 B L A Q I t A B Q A A g A I A B 1 I B V t R W Y q n p g A A A P c A A A A S A A A A A A A A A A A A A A A A A A A A A A B D b 2 5 m a W c v U G F j a 2 F n Z S 5 4 b W x Q S w E C L Q A U A A I A C A A d S A V b D 8 r p q 6 Q A A A D p A A A A E w A A A A A A A A A A A A A A A A D y A A A A W 0 N v b n R l b n R f V H l w Z X N d L n h t b F B L A Q I t A B Q A A g A I A B 1 I B V v z G s + h I g I A A H Q F A A A T A A A A A A A A A A A A A A A A A O M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P A A A A A A A A T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X 0 d F T k V S Q U w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0 Z j g y N D U t N 2 V h Z i 0 0 O D k 3 L T g w Y z Q t Z m Z m M m Y 0 Y j I 4 N T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R 0 V O R V J B T D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w N z o w M D o 1 O S 4 z N j Y 2 M z c 1 W i I g L z 4 8 R W 5 0 c n k g V H l w Z T 0 i R m l s b E N v b H V t b l R 5 c G V z I i B W Y W x 1 Z T 0 i c 0 J n W U d C Z 1 l G Q X c 9 P S I g L z 4 8 R W 5 0 c n k g V H l w Z T 0 i R m l s b E N v b H V t b k 5 h b W V z I i B W Y W x 1 Z T 0 i c 1 s m c X V v d D t U R U N O S U N P J n F 1 b 3 Q 7 L C Z x d W 9 0 O 1 N F U l Z J Q 0 l P J n F 1 b 3 Q 7 L C Z x d W 9 0 O 0 P D k 0 R J R 0 8 m c X V v d D s s J n F 1 b 3 Q 7 R U 1 Q U k V T Q S Z x d W 9 0 O y w m c X V v d D t E R V N D U k l Q Q 0 n D k 0 4 m c X V v d D s s J n F 1 b 3 Q 7 S U 1 Q T 1 J U R S B U T 1 R B T C Z x d W 9 0 O y w m c X V v d D t o b 3 J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X 0 d F T k V S Q U w 3 L 0 F 1 d G 9 S Z W 1 v d m V k Q 2 9 s d W 1 u c z E u e 1 R F Q 0 5 J Q 0 8 s M H 0 m c X V v d D s s J n F 1 b 3 Q 7 U 2 V j d G l v b j E v V G F i b G F f R 0 V O R V J B T D c v Q X V 0 b 1 J l b W 9 2 Z W R D b 2 x 1 b W 5 z M S 5 7 U 0 V S V k l D S U 8 s M X 0 m c X V v d D s s J n F 1 b 3 Q 7 U 2 V j d G l v b j E v V G F i b G F f R 0 V O R V J B T D c v Q X V 0 b 1 J l b W 9 2 Z W R D b 2 x 1 b W 5 z M S 5 7 Q 8 O T R E l H T y w y f S Z x d W 9 0 O y w m c X V v d D t T Z W N 0 a W 9 u M S 9 U Y W J s Y V 9 H R U 5 F U k F M N y 9 B d X R v U m V t b 3 Z l Z E N v b H V t b n M x L n t F T V B S R V N B L D N 9 J n F 1 b 3 Q 7 L C Z x d W 9 0 O 1 N l Y 3 R p b 2 4 x L 1 R h Y m x h X 0 d F T k V S Q U w 3 L 0 F 1 d G 9 S Z W 1 v d m V k Q 2 9 s d W 1 u c z E u e 0 R F U 0 N S S V B D S c O T T i w 0 f S Z x d W 9 0 O y w m c X V v d D t T Z W N 0 a W 9 u M S 9 U Y W J s Y V 9 H R U 5 F U k F M N y 9 B d X R v U m V t b 3 Z l Z E N v b H V t b n M x L n t J T V B P U l R F I F R P V E F M L D V 9 J n F 1 b 3 Q 7 L C Z x d W 9 0 O 1 N l Y 3 R p b 2 4 x L 1 R h Y m x h X 0 d F T k V S Q U w 3 L 0 F 1 d G 9 S Z W 1 v d m V k Q 2 9 s d W 1 u c z E u e 2 h v c m F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X 0 d F T k V S Q U w 3 L 0 F 1 d G 9 S Z W 1 v d m V k Q 2 9 s d W 1 u c z E u e 1 R F Q 0 5 J Q 0 8 s M H 0 m c X V v d D s s J n F 1 b 3 Q 7 U 2 V j d G l v b j E v V G F i b G F f R 0 V O R V J B T D c v Q X V 0 b 1 J l b W 9 2 Z W R D b 2 x 1 b W 5 z M S 5 7 U 0 V S V k l D S U 8 s M X 0 m c X V v d D s s J n F 1 b 3 Q 7 U 2 V j d G l v b j E v V G F i b G F f R 0 V O R V J B T D c v Q X V 0 b 1 J l b W 9 2 Z W R D b 2 x 1 b W 5 z M S 5 7 Q 8 O T R E l H T y w y f S Z x d W 9 0 O y w m c X V v d D t T Z W N 0 a W 9 u M S 9 U Y W J s Y V 9 H R U 5 F U k F M N y 9 B d X R v U m V t b 3 Z l Z E N v b H V t b n M x L n t F T V B S R V N B L D N 9 J n F 1 b 3 Q 7 L C Z x d W 9 0 O 1 N l Y 3 R p b 2 4 x L 1 R h Y m x h X 0 d F T k V S Q U w 3 L 0 F 1 d G 9 S Z W 1 v d m V k Q 2 9 s d W 1 u c z E u e 0 R F U 0 N S S V B D S c O T T i w 0 f S Z x d W 9 0 O y w m c X V v d D t T Z W N 0 a W 9 u M S 9 U Y W J s Y V 9 H R U 5 F U k F M N y 9 B d X R v U m V t b 3 Z l Z E N v b H V t b n M x L n t J T V B P U l R F I F R P V E F M L D V 9 J n F 1 b 3 Q 7 L C Z x d W 9 0 O 1 N l Y 3 R p b 2 4 x L 1 R h Y m x h X 0 d F T k V S Q U w 3 L 0 F 1 d G 9 S Z W 1 v d m V k Q 2 9 s d W 1 u c z E u e 2 h v c m F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V 9 H R U 5 F U k F M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H R U 5 F U k F M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H R U 5 F U k F M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d F T k V S Q U w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H R U 5 F U k F M N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H R U 5 F U k F M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0 V O R V J B T D c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h H o f 2 I C x S p t X I K w 4 9 g m z A A A A A A I A A A A A A B B m A A A A A Q A A I A A A A G 4 y g M A j e t Y 6 c d K R L w h O e 6 y k j i 1 7 q 1 C e f / e D R x D X z G 9 1 A A A A A A 6 A A A A A A g A A I A A A A I Z R i D 4 E Q W S b 6 / A M J G X 6 y r S u 1 Y 4 y D y A g i s 6 1 u F X 8 d c s r U A A A A B X 2 c E K v 7 M r z 1 p k r G c w + W c B 2 w d g S X w 3 F D X A j G 1 G Z m + 7 3 H x f t e 7 3 A I g q 8 K y p e j / r m u S C 4 A 4 b q B w 6 1 g L v a 6 5 Y E a V p D D r w C I y e W E + 8 L d e z k N 7 s d Q A A A A N i P 9 m T r X 6 c A u k J g G b 9 U w a F Q 4 6 U f f k h k K i K g T u b O M 6 8 r G b r s v 8 n O 8 D R n W R 5 9 W l m Z I w N 6 + c k + A C 5 b A z / w q a g H M j 0 = < / D a t a M a s h u p > 
</file>

<file path=customXml/itemProps1.xml><?xml version="1.0" encoding="utf-8"?>
<ds:datastoreItem xmlns:ds="http://schemas.openxmlformats.org/officeDocument/2006/customXml" ds:itemID="{E1720563-6A6C-4101-8E37-77653DDFA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4b02-217c-4a2a-9ee6-05773fa96793"/>
    <ds:schemaRef ds:uri="857a3914-ed6a-4446-b779-8ead33daa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857a3914-ed6a-4446-b779-8ead33daa36a"/>
    <ds:schemaRef ds:uri="72474b02-217c-4a2a-9ee6-05773fa9679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657C40-D898-4D0B-98D0-174FD1743A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OPORTUNIDADES</vt:lpstr>
      <vt:lpstr>Hoja1</vt:lpstr>
      <vt:lpstr>PRESUPUESTADOS</vt:lpstr>
      <vt:lpstr>Carga_Planificador</vt:lpstr>
      <vt:lpstr>GENERAL</vt:lpstr>
      <vt:lpstr>FACTURACION</vt:lpstr>
      <vt:lpstr>FACTURACION!Títulos_a_imprimir</vt:lpstr>
      <vt:lpstr>GENERAL!Títulos_a_imprimir</vt:lpstr>
      <vt:lpstr>OPORTUNIDADES!Títulos_a_imprimir</vt:lpstr>
      <vt:lpstr>PRESUPUESTADOS!Títulos_a_imprimir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mmedina</dc:creator>
  <cp:keywords/>
  <dc:description/>
  <cp:lastModifiedBy>Cristian Franco González</cp:lastModifiedBy>
  <cp:revision/>
  <dcterms:created xsi:type="dcterms:W3CDTF">2018-08-16T20:38:17Z</dcterms:created>
  <dcterms:modified xsi:type="dcterms:W3CDTF">2025-08-05T07:24:39Z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0x010100898BD0FFA3AC2241A9292386A9EAB1AA</vt:lpwstr>
  </property>
  <property fmtid="{D5CDD505-2E9C-101B-9397-08002B2CF9AE}" pid="3" name="MediaServiceImageTags">
    <vt:lpwstr/>
  </property>
</Properties>
</file>